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Susana\Aulas\Modelling_2019-2020\00_Evaluation\3_SomeTopicsRelatedToTree&amp;StandGrowth\"/>
    </mc:Choice>
  </mc:AlternateContent>
  <bookViews>
    <workbookView xWindow="0" yWindow="0" windowWidth="21600" windowHeight="9240" activeTab="1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AM9" i="3" l="1"/>
  <c r="AM10" i="3"/>
  <c r="AM11" i="3"/>
  <c r="AM12" i="3"/>
  <c r="AM13" i="3"/>
  <c r="AM14" i="3"/>
  <c r="AM15" i="3"/>
  <c r="AM16" i="3"/>
  <c r="AM17" i="3"/>
  <c r="AM18" i="3"/>
  <c r="AM19" i="3"/>
  <c r="AM20" i="3"/>
  <c r="AM8" i="3"/>
  <c r="AN8" i="3"/>
  <c r="AN20" i="3" l="1"/>
  <c r="AL20" i="3"/>
  <c r="AN19" i="3"/>
  <c r="AL19" i="3"/>
  <c r="AN18" i="3"/>
  <c r="AL18" i="3"/>
  <c r="AN17" i="3"/>
  <c r="AL17" i="3"/>
  <c r="AN16" i="3"/>
  <c r="AL16" i="3"/>
  <c r="AN15" i="3"/>
  <c r="AL15" i="3"/>
  <c r="AN14" i="3"/>
  <c r="AL14" i="3"/>
  <c r="AN13" i="3"/>
  <c r="AL13" i="3"/>
  <c r="AN12" i="3"/>
  <c r="AL12" i="3"/>
  <c r="AN11" i="3"/>
  <c r="AL11" i="3"/>
  <c r="AN10" i="3"/>
  <c r="AL10" i="3"/>
  <c r="AN9" i="3"/>
  <c r="AL9" i="3"/>
  <c r="AL8" i="3"/>
  <c r="AL7" i="3"/>
  <c r="AN29" i="3"/>
  <c r="AN41" i="3"/>
  <c r="AM41" i="3"/>
  <c r="AL41" i="3"/>
  <c r="AN40" i="3"/>
  <c r="AM40" i="3"/>
  <c r="AL40" i="3"/>
  <c r="AN39" i="3"/>
  <c r="AM39" i="3"/>
  <c r="AL39" i="3"/>
  <c r="AN38" i="3"/>
  <c r="AM38" i="3"/>
  <c r="AL38" i="3"/>
  <c r="AN37" i="3"/>
  <c r="AM37" i="3"/>
  <c r="AL37" i="3"/>
  <c r="AN36" i="3"/>
  <c r="AM36" i="3"/>
  <c r="AL36" i="3"/>
  <c r="AN35" i="3"/>
  <c r="AM35" i="3"/>
  <c r="AL35" i="3"/>
  <c r="AN34" i="3"/>
  <c r="AM34" i="3"/>
  <c r="AL34" i="3"/>
  <c r="AN33" i="3"/>
  <c r="AM33" i="3"/>
  <c r="AL33" i="3"/>
  <c r="AN32" i="3"/>
  <c r="AM32" i="3"/>
  <c r="AL32" i="3"/>
  <c r="AN31" i="3"/>
  <c r="AM31" i="3"/>
  <c r="AL31" i="3"/>
  <c r="AN30" i="3"/>
  <c r="AM30" i="3"/>
  <c r="AL30" i="3"/>
  <c r="AM29" i="3"/>
  <c r="AL29" i="3"/>
  <c r="AL28" i="3"/>
  <c r="AN63" i="3"/>
  <c r="AM63" i="3"/>
  <c r="AL63" i="3"/>
  <c r="AN62" i="3"/>
  <c r="AM62" i="3"/>
  <c r="AL62" i="3"/>
  <c r="AN61" i="3"/>
  <c r="AM61" i="3"/>
  <c r="AL61" i="3"/>
  <c r="AN60" i="3"/>
  <c r="AM60" i="3"/>
  <c r="AL60" i="3"/>
  <c r="AN59" i="3"/>
  <c r="AM59" i="3"/>
  <c r="AL59" i="3"/>
  <c r="AN58" i="3"/>
  <c r="AM58" i="3"/>
  <c r="AL58" i="3"/>
  <c r="AN57" i="3"/>
  <c r="AM57" i="3"/>
  <c r="AL57" i="3"/>
  <c r="AN56" i="3"/>
  <c r="AM56" i="3"/>
  <c r="AL56" i="3"/>
  <c r="AN55" i="3"/>
  <c r="AM55" i="3"/>
  <c r="AL55" i="3"/>
  <c r="AN54" i="3"/>
  <c r="AM54" i="3"/>
  <c r="AL54" i="3"/>
  <c r="AN53" i="3"/>
  <c r="AM53" i="3"/>
  <c r="AL53" i="3"/>
  <c r="AN52" i="3"/>
  <c r="AM52" i="3"/>
  <c r="AL52" i="3"/>
  <c r="AN51" i="3"/>
  <c r="AM51" i="3"/>
  <c r="AL51" i="3"/>
  <c r="AL50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72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71" i="3"/>
  <c r="Z22" i="3" l="1"/>
  <c r="AA22" i="3"/>
  <c r="S20" i="3"/>
  <c r="T20" i="3"/>
  <c r="U20" i="3"/>
  <c r="Y22" i="3"/>
  <c r="Q73" i="3"/>
  <c r="Q72" i="3"/>
  <c r="Q51" i="3"/>
  <c r="Q30" i="3"/>
  <c r="Q29" i="3"/>
  <c r="Y28" i="3"/>
  <c r="T28" i="3"/>
  <c r="U28" i="3"/>
  <c r="U11" i="3"/>
  <c r="U15" i="3"/>
  <c r="U19" i="3"/>
  <c r="U7" i="3"/>
  <c r="T8" i="3"/>
  <c r="U8" i="3" s="1"/>
  <c r="T9" i="3"/>
  <c r="U9" i="3" s="1"/>
  <c r="T10" i="3"/>
  <c r="U10" i="3" s="1"/>
  <c r="T11" i="3"/>
  <c r="T12" i="3"/>
  <c r="U12" i="3" s="1"/>
  <c r="T13" i="3"/>
  <c r="U13" i="3" s="1"/>
  <c r="T14" i="3"/>
  <c r="U14" i="3" s="1"/>
  <c r="T15" i="3"/>
  <c r="T16" i="3"/>
  <c r="U16" i="3" s="1"/>
  <c r="T17" i="3"/>
  <c r="U17" i="3" s="1"/>
  <c r="T18" i="3"/>
  <c r="U18" i="3" s="1"/>
  <c r="T19" i="3"/>
  <c r="BA19" i="3" l="1"/>
  <c r="BA18" i="3"/>
  <c r="BA17" i="3"/>
  <c r="Y12" i="3"/>
  <c r="Z79" i="3"/>
  <c r="Z72" i="3"/>
  <c r="Y71" i="3" s="1"/>
  <c r="AA71" i="3" s="1"/>
  <c r="T84" i="3"/>
  <c r="Y87" i="3" s="1"/>
  <c r="T83" i="3"/>
  <c r="Y86" i="3" s="1"/>
  <c r="T82" i="3"/>
  <c r="Y85" i="3" s="1"/>
  <c r="T81" i="3"/>
  <c r="Y84" i="3" s="1"/>
  <c r="T80" i="3"/>
  <c r="Y82" i="3" s="1"/>
  <c r="T79" i="3"/>
  <c r="Y81" i="3" s="1"/>
  <c r="T78" i="3"/>
  <c r="Y80" i="3" s="1"/>
  <c r="T77" i="3"/>
  <c r="Y79" i="3" s="1"/>
  <c r="T76" i="3"/>
  <c r="Y78" i="3" s="1"/>
  <c r="T75" i="3"/>
  <c r="Y77" i="3" s="1"/>
  <c r="T74" i="3"/>
  <c r="Y76" i="3" s="1"/>
  <c r="T73" i="3"/>
  <c r="Y75" i="3" s="1"/>
  <c r="T72" i="3"/>
  <c r="Y73" i="3" s="1"/>
  <c r="T71" i="3"/>
  <c r="Y72" i="3" s="1"/>
  <c r="T63" i="3"/>
  <c r="Y66" i="3" s="1"/>
  <c r="T62" i="3"/>
  <c r="Y65" i="3" s="1"/>
  <c r="T61" i="3"/>
  <c r="Y64" i="3" s="1"/>
  <c r="T60" i="3"/>
  <c r="Y63" i="3" s="1"/>
  <c r="T59" i="3"/>
  <c r="Y61" i="3" s="1"/>
  <c r="T58" i="3"/>
  <c r="Y60" i="3" s="1"/>
  <c r="T57" i="3"/>
  <c r="Y59" i="3" s="1"/>
  <c r="T56" i="3"/>
  <c r="Y58" i="3" s="1"/>
  <c r="T55" i="3"/>
  <c r="Y57" i="3" s="1"/>
  <c r="T54" i="3"/>
  <c r="Y56" i="3" s="1"/>
  <c r="T53" i="3"/>
  <c r="Y55" i="3" s="1"/>
  <c r="T52" i="3"/>
  <c r="Y54" i="3" s="1"/>
  <c r="T51" i="3"/>
  <c r="Y52" i="3" s="1"/>
  <c r="T50" i="3"/>
  <c r="Y51" i="3" s="1"/>
  <c r="T41" i="3"/>
  <c r="Y44" i="3" s="1"/>
  <c r="T40" i="3"/>
  <c r="Y43" i="3" s="1"/>
  <c r="T39" i="3"/>
  <c r="Y42" i="3" s="1"/>
  <c r="T38" i="3"/>
  <c r="Y41" i="3" s="1"/>
  <c r="T37" i="3"/>
  <c r="Y39" i="3" s="1"/>
  <c r="T36" i="3"/>
  <c r="Y38" i="3" s="1"/>
  <c r="T35" i="3"/>
  <c r="Y37" i="3" s="1"/>
  <c r="T34" i="3"/>
  <c r="Y36" i="3" s="1"/>
  <c r="T33" i="3"/>
  <c r="Y35" i="3" s="1"/>
  <c r="T32" i="3"/>
  <c r="Y34" i="3" s="1"/>
  <c r="T31" i="3"/>
  <c r="Y33" i="3" s="1"/>
  <c r="T30" i="3"/>
  <c r="Y32" i="3" s="1"/>
  <c r="T29" i="3"/>
  <c r="Y30" i="3" s="1"/>
  <c r="Y29" i="3"/>
  <c r="Y8" i="3"/>
  <c r="AA8" i="3" s="1"/>
  <c r="Y10" i="3"/>
  <c r="Y11" i="3"/>
  <c r="Y13" i="3"/>
  <c r="Y14" i="3"/>
  <c r="Y15" i="3"/>
  <c r="Y16" i="3"/>
  <c r="Y17" i="3"/>
  <c r="Y19" i="3"/>
  <c r="Y20" i="3"/>
  <c r="Y21" i="3"/>
  <c r="T7" i="3"/>
  <c r="Y7" i="3" s="1"/>
  <c r="AA7" i="3" s="1"/>
  <c r="O73" i="3"/>
  <c r="P73" i="3" s="1"/>
  <c r="O72" i="3"/>
  <c r="O52" i="3"/>
  <c r="Q52" i="3" s="1"/>
  <c r="O51" i="3"/>
  <c r="O30" i="3"/>
  <c r="O29" i="3"/>
  <c r="O9" i="3"/>
  <c r="O8" i="3"/>
  <c r="Q8" i="3" s="1"/>
  <c r="S71" i="3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U84" i="3" s="1"/>
  <c r="S50" i="3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U63" i="3" s="1"/>
  <c r="S28" i="3"/>
  <c r="S9" i="3"/>
  <c r="S10" i="3" s="1"/>
  <c r="Z11" i="3" s="1"/>
  <c r="L82" i="2"/>
  <c r="K82" i="2"/>
  <c r="J82" i="2"/>
  <c r="L73" i="2"/>
  <c r="K73" i="2"/>
  <c r="J73" i="2"/>
  <c r="L70" i="2"/>
  <c r="K70" i="2"/>
  <c r="J70" i="2"/>
  <c r="L61" i="2"/>
  <c r="K61" i="2"/>
  <c r="J61" i="2"/>
  <c r="L52" i="2"/>
  <c r="K52" i="2"/>
  <c r="J52" i="2"/>
  <c r="L49" i="2"/>
  <c r="K49" i="2"/>
  <c r="J49" i="2"/>
  <c r="K28" i="2"/>
  <c r="L28" i="2"/>
  <c r="K31" i="2"/>
  <c r="L31" i="2"/>
  <c r="K40" i="2"/>
  <c r="L40" i="2"/>
  <c r="J40" i="2"/>
  <c r="J31" i="2"/>
  <c r="J28" i="2"/>
  <c r="B48" i="2"/>
  <c r="C48" i="2"/>
  <c r="D48" i="2"/>
  <c r="E48" i="2"/>
  <c r="F48" i="2"/>
  <c r="G48" i="2"/>
  <c r="H48" i="2"/>
  <c r="I48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B80" i="2"/>
  <c r="C80" i="2"/>
  <c r="D80" i="2"/>
  <c r="E80" i="2"/>
  <c r="F80" i="2"/>
  <c r="G80" i="2"/>
  <c r="H80" i="2"/>
  <c r="B81" i="2"/>
  <c r="C81" i="2"/>
  <c r="D81" i="2"/>
  <c r="E81" i="2"/>
  <c r="F81" i="2"/>
  <c r="G81" i="2"/>
  <c r="H81" i="2"/>
  <c r="B82" i="2"/>
  <c r="C82" i="2"/>
  <c r="D82" i="2"/>
  <c r="E82" i="2"/>
  <c r="F82" i="2"/>
  <c r="G82" i="2"/>
  <c r="H82" i="2"/>
  <c r="B83" i="2"/>
  <c r="C83" i="2"/>
  <c r="D83" i="2"/>
  <c r="E83" i="2"/>
  <c r="F83" i="2"/>
  <c r="G83" i="2"/>
  <c r="H83" i="2"/>
  <c r="B84" i="2"/>
  <c r="C84" i="2"/>
  <c r="D84" i="2"/>
  <c r="E84" i="2"/>
  <c r="F84" i="2"/>
  <c r="G84" i="2"/>
  <c r="H84" i="2"/>
  <c r="B85" i="2"/>
  <c r="C85" i="2"/>
  <c r="D85" i="2"/>
  <c r="E85" i="2"/>
  <c r="F85" i="2"/>
  <c r="G85" i="2"/>
  <c r="H85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I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I62" i="2"/>
  <c r="D63" i="2"/>
  <c r="E63" i="2"/>
  <c r="F63" i="2"/>
  <c r="G63" i="2"/>
  <c r="H63" i="2"/>
  <c r="D64" i="2"/>
  <c r="E64" i="2"/>
  <c r="F64" i="2"/>
  <c r="G64" i="2"/>
  <c r="H64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E27" i="2"/>
  <c r="F27" i="2"/>
  <c r="G27" i="2"/>
  <c r="H27" i="2"/>
  <c r="D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9" i="2"/>
  <c r="C70" i="2"/>
  <c r="C71" i="2"/>
  <c r="C72" i="2"/>
  <c r="C73" i="2"/>
  <c r="C74" i="2"/>
  <c r="C75" i="2"/>
  <c r="C76" i="2"/>
  <c r="C77" i="2"/>
  <c r="C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9" i="2"/>
  <c r="B70" i="2"/>
  <c r="B71" i="2"/>
  <c r="B72" i="2"/>
  <c r="B73" i="2"/>
  <c r="B74" i="2"/>
  <c r="B75" i="2"/>
  <c r="B76" i="2"/>
  <c r="B77" i="2"/>
  <c r="B27" i="2"/>
  <c r="L18" i="2"/>
  <c r="K18" i="2"/>
  <c r="J18" i="2"/>
  <c r="J9" i="2"/>
  <c r="L9" i="2"/>
  <c r="K9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I27" i="2" s="1"/>
  <c r="AA20" i="2"/>
  <c r="I28" i="2" s="1"/>
  <c r="AA21" i="2"/>
  <c r="I29" i="2" s="1"/>
  <c r="AA22" i="2"/>
  <c r="I30" i="2" s="1"/>
  <c r="AA23" i="2"/>
  <c r="I31" i="2" s="1"/>
  <c r="AA24" i="2"/>
  <c r="I32" i="2" s="1"/>
  <c r="AA25" i="2"/>
  <c r="I33" i="2" s="1"/>
  <c r="AA26" i="2"/>
  <c r="I34" i="2" s="1"/>
  <c r="AA27" i="2"/>
  <c r="I35" i="2" s="1"/>
  <c r="AA28" i="2"/>
  <c r="I36" i="2" s="1"/>
  <c r="AA29" i="2"/>
  <c r="I37" i="2" s="1"/>
  <c r="AA30" i="2"/>
  <c r="AA31" i="2"/>
  <c r="I39" i="2" s="1"/>
  <c r="AA32" i="2"/>
  <c r="I40" i="2" s="1"/>
  <c r="AA33" i="2"/>
  <c r="I41" i="2" s="1"/>
  <c r="AA34" i="2"/>
  <c r="I42" i="2" s="1"/>
  <c r="AA35" i="2"/>
  <c r="I43" i="2" s="1"/>
  <c r="AA36" i="2"/>
  <c r="AA37" i="2"/>
  <c r="I49" i="2" s="1"/>
  <c r="AA38" i="2"/>
  <c r="I50" i="2" s="1"/>
  <c r="AA39" i="2"/>
  <c r="I51" i="2" s="1"/>
  <c r="AA40" i="2"/>
  <c r="I52" i="2" s="1"/>
  <c r="AA41" i="2"/>
  <c r="I53" i="2" s="1"/>
  <c r="AA42" i="2"/>
  <c r="I54" i="2" s="1"/>
  <c r="AA43" i="2"/>
  <c r="I55" i="2" s="1"/>
  <c r="AA44" i="2"/>
  <c r="I56" i="2" s="1"/>
  <c r="AA45" i="2"/>
  <c r="I57" i="2" s="1"/>
  <c r="AA46" i="2"/>
  <c r="I58" i="2" s="1"/>
  <c r="AA47" i="2"/>
  <c r="I59" i="2" s="1"/>
  <c r="AA48" i="2"/>
  <c r="I60" i="2" s="1"/>
  <c r="AA49" i="2"/>
  <c r="I61" i="2" s="1"/>
  <c r="AA50" i="2"/>
  <c r="AA51" i="2"/>
  <c r="I63" i="2" s="1"/>
  <c r="AA52" i="2"/>
  <c r="I64" i="2" s="1"/>
  <c r="AA53" i="2"/>
  <c r="I69" i="2" s="1"/>
  <c r="AA54" i="2"/>
  <c r="I70" i="2" s="1"/>
  <c r="AA55" i="2"/>
  <c r="I71" i="2" s="1"/>
  <c r="AA56" i="2"/>
  <c r="I72" i="2" s="1"/>
  <c r="AA57" i="2"/>
  <c r="I73" i="2" s="1"/>
  <c r="AA58" i="2"/>
  <c r="I74" i="2" s="1"/>
  <c r="AA59" i="2"/>
  <c r="I75" i="2" s="1"/>
  <c r="AA60" i="2"/>
  <c r="I76" i="2" s="1"/>
  <c r="AA61" i="2"/>
  <c r="I77" i="2" s="1"/>
  <c r="AA62" i="2"/>
  <c r="AA63" i="2"/>
  <c r="I79" i="2" s="1"/>
  <c r="AA64" i="2"/>
  <c r="I80" i="2" s="1"/>
  <c r="AA65" i="2"/>
  <c r="I81" i="2" s="1"/>
  <c r="AA66" i="2"/>
  <c r="I82" i="2" s="1"/>
  <c r="AA67" i="2"/>
  <c r="I83" i="2" s="1"/>
  <c r="AA68" i="2"/>
  <c r="I84" i="2" s="1"/>
  <c r="AA69" i="2"/>
  <c r="I85" i="2" s="1"/>
  <c r="AA3" i="2"/>
  <c r="AA11" i="3" l="1"/>
  <c r="AA75" i="3"/>
  <c r="AA79" i="3"/>
  <c r="AA84" i="3"/>
  <c r="Z75" i="3"/>
  <c r="Z78" i="3"/>
  <c r="AA78" i="3" s="1"/>
  <c r="P9" i="3"/>
  <c r="Q9" i="3"/>
  <c r="Z60" i="3"/>
  <c r="AA60" i="3" s="1"/>
  <c r="Z84" i="3"/>
  <c r="AA72" i="3"/>
  <c r="Z56" i="3"/>
  <c r="AA56" i="3" s="1"/>
  <c r="Z82" i="3"/>
  <c r="Z83" i="3" s="1"/>
  <c r="Y83" i="3" s="1"/>
  <c r="AA83" i="3" s="1"/>
  <c r="Z87" i="3"/>
  <c r="AA87" i="3" s="1"/>
  <c r="AA54" i="3"/>
  <c r="Z66" i="3"/>
  <c r="AA66" i="3" s="1"/>
  <c r="Z73" i="3"/>
  <c r="Z81" i="3"/>
  <c r="AA81" i="3" s="1"/>
  <c r="Z77" i="3"/>
  <c r="AA77" i="3" s="1"/>
  <c r="Z86" i="3"/>
  <c r="AA86" i="3" s="1"/>
  <c r="Z80" i="3"/>
  <c r="AA80" i="3" s="1"/>
  <c r="Z76" i="3"/>
  <c r="AA76" i="3" s="1"/>
  <c r="Z85" i="3"/>
  <c r="AA85" i="3" s="1"/>
  <c r="Z10" i="3"/>
  <c r="Y9" i="3" s="1"/>
  <c r="AA9" i="3" s="1"/>
  <c r="Z51" i="3"/>
  <c r="Z52" i="3" s="1"/>
  <c r="Z53" i="3" s="1"/>
  <c r="Y53" i="3" s="1"/>
  <c r="Z59" i="3"/>
  <c r="AA59" i="3" s="1"/>
  <c r="Z55" i="3"/>
  <c r="AA55" i="3" s="1"/>
  <c r="Z65" i="3"/>
  <c r="AA65" i="3" s="1"/>
  <c r="AA51" i="3"/>
  <c r="Z54" i="3"/>
  <c r="Z58" i="3"/>
  <c r="AA58" i="3" s="1"/>
  <c r="Z64" i="3"/>
  <c r="AA64" i="3" s="1"/>
  <c r="Z29" i="3"/>
  <c r="AA28" i="3" s="1"/>
  <c r="Z61" i="3"/>
  <c r="Z62" i="3" s="1"/>
  <c r="Z57" i="3"/>
  <c r="AA57" i="3" s="1"/>
  <c r="Z63" i="3"/>
  <c r="Y62" i="3" s="1"/>
  <c r="P52" i="3"/>
  <c r="P30" i="3"/>
  <c r="P72" i="3"/>
  <c r="P29" i="3"/>
  <c r="P8" i="3"/>
  <c r="U54" i="3"/>
  <c r="U82" i="3"/>
  <c r="U74" i="3"/>
  <c r="P51" i="3"/>
  <c r="U77" i="3"/>
  <c r="U62" i="3"/>
  <c r="U78" i="3"/>
  <c r="U58" i="3"/>
  <c r="U50" i="3"/>
  <c r="U73" i="3"/>
  <c r="U81" i="3"/>
  <c r="S11" i="3"/>
  <c r="Z12" i="3" s="1"/>
  <c r="AA12" i="3" s="1"/>
  <c r="U51" i="3"/>
  <c r="S29" i="3"/>
  <c r="Z30" i="3" s="1"/>
  <c r="Z31" i="3" s="1"/>
  <c r="U52" i="3"/>
  <c r="U56" i="3"/>
  <c r="U60" i="3"/>
  <c r="U71" i="3"/>
  <c r="U75" i="3"/>
  <c r="U79" i="3"/>
  <c r="U83" i="3"/>
  <c r="U55" i="3"/>
  <c r="U59" i="3"/>
  <c r="U53" i="3"/>
  <c r="U57" i="3"/>
  <c r="U61" i="3"/>
  <c r="U72" i="3"/>
  <c r="U76" i="3"/>
  <c r="U80" i="3"/>
  <c r="AA29" i="3" l="1"/>
  <c r="AA82" i="3"/>
  <c r="AA10" i="3"/>
  <c r="AA63" i="3"/>
  <c r="AA52" i="3"/>
  <c r="Y50" i="3"/>
  <c r="AA50" i="3" s="1"/>
  <c r="Z74" i="3"/>
  <c r="Y74" i="3" s="1"/>
  <c r="AA74" i="3" s="1"/>
  <c r="AA73" i="3"/>
  <c r="AA62" i="3"/>
  <c r="AA30" i="3"/>
  <c r="AA61" i="3"/>
  <c r="AA53" i="3"/>
  <c r="S30" i="3"/>
  <c r="Z32" i="3" s="1"/>
  <c r="U29" i="3"/>
  <c r="S12" i="3"/>
  <c r="Z13" i="3" s="1"/>
  <c r="AA13" i="3" s="1"/>
  <c r="AA32" i="3" l="1"/>
  <c r="Y31" i="3"/>
  <c r="AA31" i="3" s="1"/>
  <c r="S13" i="3"/>
  <c r="Z14" i="3" s="1"/>
  <c r="AA14" i="3" s="1"/>
  <c r="S31" i="3"/>
  <c r="Z33" i="3" s="1"/>
  <c r="AA33" i="3" s="1"/>
  <c r="U30" i="3"/>
  <c r="U31" i="3" l="1"/>
  <c r="S32" i="3"/>
  <c r="Z34" i="3" s="1"/>
  <c r="AA34" i="3" s="1"/>
  <c r="S14" i="3"/>
  <c r="Z15" i="3" s="1"/>
  <c r="AA15" i="3" s="1"/>
  <c r="S15" i="3" l="1"/>
  <c r="Z16" i="3" s="1"/>
  <c r="AA16" i="3" s="1"/>
  <c r="S33" i="3"/>
  <c r="Z35" i="3" s="1"/>
  <c r="AA35" i="3" s="1"/>
  <c r="U32" i="3"/>
  <c r="S34" i="3" l="1"/>
  <c r="Z36" i="3" s="1"/>
  <c r="AA36" i="3" s="1"/>
  <c r="U33" i="3"/>
  <c r="S16" i="3"/>
  <c r="Z17" i="3" s="1"/>
  <c r="AA17" i="3" s="1"/>
  <c r="Z18" i="3" l="1"/>
  <c r="S17" i="3"/>
  <c r="Z19" i="3" s="1"/>
  <c r="S35" i="3"/>
  <c r="Z37" i="3" s="1"/>
  <c r="AA37" i="3" s="1"/>
  <c r="U34" i="3"/>
  <c r="Y18" i="3" l="1"/>
  <c r="AA18" i="3" s="1"/>
  <c r="AA19" i="3"/>
  <c r="S36" i="3"/>
  <c r="Z38" i="3" s="1"/>
  <c r="AA38" i="3" s="1"/>
  <c r="U35" i="3"/>
  <c r="S18" i="3"/>
  <c r="Z20" i="3" s="1"/>
  <c r="AA20" i="3" s="1"/>
  <c r="S19" i="3" l="1"/>
  <c r="Z21" i="3" s="1"/>
  <c r="AA21" i="3" s="1"/>
  <c r="S37" i="3"/>
  <c r="Z39" i="3" s="1"/>
  <c r="U36" i="3"/>
  <c r="Z40" i="3" l="1"/>
  <c r="AA39" i="3"/>
  <c r="S38" i="3"/>
  <c r="Z41" i="3" s="1"/>
  <c r="U37" i="3"/>
  <c r="AA41" i="3" l="1"/>
  <c r="Y40" i="3"/>
  <c r="AA40" i="3" s="1"/>
  <c r="S39" i="3"/>
  <c r="Z42" i="3" s="1"/>
  <c r="AA42" i="3" s="1"/>
  <c r="U38" i="3"/>
  <c r="S40" i="3" l="1"/>
  <c r="Z43" i="3" s="1"/>
  <c r="AA43" i="3" s="1"/>
  <c r="U39" i="3"/>
  <c r="S41" i="3" l="1"/>
  <c r="U40" i="3"/>
  <c r="U41" i="3" l="1"/>
  <c r="Z44" i="3"/>
  <c r="AA44" i="3" s="1"/>
</calcChain>
</file>

<file path=xl/sharedStrings.xml><?xml version="1.0" encoding="utf-8"?>
<sst xmlns="http://schemas.openxmlformats.org/spreadsheetml/2006/main" count="744" uniqueCount="138">
  <si>
    <t>t</t>
  </si>
  <si>
    <t>hdom</t>
  </si>
  <si>
    <t>N</t>
  </si>
  <si>
    <t>G</t>
  </si>
  <si>
    <t>V</t>
  </si>
  <si>
    <t>W</t>
  </si>
  <si>
    <t>Vtotal</t>
  </si>
  <si>
    <t>m</t>
  </si>
  <si>
    <t>Stand variables (standing stand)</t>
  </si>
  <si>
    <t>Thinnings</t>
  </si>
  <si>
    <t>year</t>
  </si>
  <si>
    <t>Nthin</t>
  </si>
  <si>
    <t>Gthin</t>
  </si>
  <si>
    <t>Vthin</t>
  </si>
  <si>
    <t>cm</t>
  </si>
  <si>
    <r>
      <t>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</si>
  <si>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</si>
  <si>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ha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</si>
  <si>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Mg ha</t>
    </r>
    <r>
      <rPr>
        <vertAlign val="superscript"/>
        <sz val="11"/>
        <color theme="1"/>
        <rFont val="Calibri"/>
        <family val="2"/>
        <scheme val="minor"/>
      </rPr>
      <t>-1</t>
    </r>
  </si>
  <si>
    <t>a)</t>
  </si>
  <si>
    <t>period</t>
  </si>
  <si>
    <t>Net growth of the standing stand</t>
  </si>
  <si>
    <t>Net growth</t>
  </si>
  <si>
    <t>c)</t>
  </si>
  <si>
    <t>d)</t>
  </si>
  <si>
    <t>MAI</t>
  </si>
  <si>
    <t>CAI</t>
  </si>
  <si>
    <r>
      <rPr>
        <sz val="11"/>
        <color rgb="FF003399"/>
        <rFont val="Symbol"/>
        <family val="1"/>
        <charset val="2"/>
      </rPr>
      <t>S</t>
    </r>
    <r>
      <rPr>
        <sz val="14.3"/>
        <color rgb="FF003399"/>
        <rFont val="Calibri"/>
        <family val="2"/>
      </rPr>
      <t xml:space="preserve"> </t>
    </r>
    <r>
      <rPr>
        <sz val="11"/>
        <color rgb="FF003399"/>
        <rFont val="Calibri"/>
        <family val="2"/>
        <scheme val="minor"/>
      </rPr>
      <t>Vthin</t>
    </r>
  </si>
  <si>
    <r>
      <t>m</t>
    </r>
    <r>
      <rPr>
        <vertAlign val="superscript"/>
        <sz val="11"/>
        <color rgb="FF003399"/>
        <rFont val="Calibri"/>
        <family val="2"/>
        <scheme val="minor"/>
      </rPr>
      <t>3</t>
    </r>
    <r>
      <rPr>
        <sz val="11"/>
        <color rgb="FF003399"/>
        <rFont val="Calibri"/>
        <family val="2"/>
        <scheme val="minor"/>
      </rPr>
      <t xml:space="preserve"> ha</t>
    </r>
    <r>
      <rPr>
        <vertAlign val="superscript"/>
        <sz val="11"/>
        <color rgb="FF003399"/>
        <rFont val="Calibri"/>
        <family val="2"/>
        <scheme val="minor"/>
      </rPr>
      <t>-1</t>
    </r>
  </si>
  <si>
    <r>
      <t>m</t>
    </r>
    <r>
      <rPr>
        <vertAlign val="superscript"/>
        <sz val="10"/>
        <color rgb="FF003399"/>
        <rFont val="Calibri"/>
        <family val="2"/>
        <scheme val="minor"/>
      </rPr>
      <t>3</t>
    </r>
    <r>
      <rPr>
        <sz val="10"/>
        <color rgb="FF003399"/>
        <rFont val="Calibri"/>
        <family val="2"/>
        <scheme val="minor"/>
      </rPr>
      <t xml:space="preserve"> ha</t>
    </r>
    <r>
      <rPr>
        <vertAlign val="superscript"/>
        <sz val="10"/>
        <color rgb="FF003399"/>
        <rFont val="Calibri"/>
        <family val="2"/>
        <scheme val="minor"/>
      </rPr>
      <t xml:space="preserve">-1 </t>
    </r>
    <r>
      <rPr>
        <sz val="10"/>
        <color rgb="FF003399"/>
        <rFont val="Calibri"/>
        <family val="2"/>
        <scheme val="minor"/>
      </rPr>
      <t>yr</t>
    </r>
    <r>
      <rPr>
        <vertAlign val="superscript"/>
        <sz val="10"/>
        <color rgb="FF003399"/>
        <rFont val="Calibri"/>
        <family val="2"/>
        <scheme val="minor"/>
      </rPr>
      <t>-1</t>
    </r>
  </si>
  <si>
    <t>t mid period</t>
  </si>
  <si>
    <t>Ensaio</t>
  </si>
  <si>
    <t>Cod_Par</t>
  </si>
  <si>
    <t>Cod_Par_Med</t>
  </si>
  <si>
    <t>Id_status</t>
  </si>
  <si>
    <t>Status</t>
  </si>
  <si>
    <t>dgdom</t>
  </si>
  <si>
    <t>dg</t>
  </si>
  <si>
    <t>Ww</t>
  </si>
  <si>
    <t>Wb</t>
  </si>
  <si>
    <t>Wbr</t>
  </si>
  <si>
    <t>Wl</t>
  </si>
  <si>
    <t>Wr</t>
  </si>
  <si>
    <t>São Salvador</t>
  </si>
  <si>
    <t>SSB205</t>
  </si>
  <si>
    <t>SSB2051981</t>
  </si>
  <si>
    <t>BT</t>
  </si>
  <si>
    <t>SSB2051984</t>
  </si>
  <si>
    <t>SSB2051986</t>
  </si>
  <si>
    <t>AT</t>
  </si>
  <si>
    <t>SSB2051987</t>
  </si>
  <si>
    <t>SSB2051988</t>
  </si>
  <si>
    <t>SSB2051989</t>
  </si>
  <si>
    <t>SSB2051990</t>
  </si>
  <si>
    <t>SSB2051991</t>
  </si>
  <si>
    <t>SSB2051994</t>
  </si>
  <si>
    <t>SSB2051997</t>
  </si>
  <si>
    <t>SSB2051999</t>
  </si>
  <si>
    <t>SSB2052000</t>
  </si>
  <si>
    <t>SSB2052005</t>
  </si>
  <si>
    <t>SSB2052012</t>
  </si>
  <si>
    <t>SSB206</t>
  </si>
  <si>
    <t>SSB2061981</t>
  </si>
  <si>
    <t>SSB2061984</t>
  </si>
  <si>
    <t>SSB2061986</t>
  </si>
  <si>
    <t>SSB2061987</t>
  </si>
  <si>
    <t>SSB2061988</t>
  </si>
  <si>
    <t>SSB2061989</t>
  </si>
  <si>
    <t>SSB2061990</t>
  </si>
  <si>
    <t>SSB2061991</t>
  </si>
  <si>
    <t>SSB2061994</t>
  </si>
  <si>
    <t>SSB2061997</t>
  </si>
  <si>
    <t>SSB2061999</t>
  </si>
  <si>
    <t>SSB2062000</t>
  </si>
  <si>
    <t>SSB2062005</t>
  </si>
  <si>
    <t>SSB2062012</t>
  </si>
  <si>
    <t>SSB207</t>
  </si>
  <si>
    <t>SSB2071981</t>
  </si>
  <si>
    <t>SSB2071984</t>
  </si>
  <si>
    <t>SSB2071986</t>
  </si>
  <si>
    <t>SSB2071987</t>
  </si>
  <si>
    <t>SSB2071988</t>
  </si>
  <si>
    <t>SSB2071989</t>
  </si>
  <si>
    <t>SSB2071990</t>
  </si>
  <si>
    <t>SSB2071991</t>
  </si>
  <si>
    <t>SSB2071994</t>
  </si>
  <si>
    <t>SSB2071997</t>
  </si>
  <si>
    <t>SSB2071999</t>
  </si>
  <si>
    <t>SSB2072000</t>
  </si>
  <si>
    <t>SSB2072005</t>
  </si>
  <si>
    <t>SSB2072012</t>
  </si>
  <si>
    <t>SSB208</t>
  </si>
  <si>
    <t>SSB2081981</t>
  </si>
  <si>
    <t>SSB2081984</t>
  </si>
  <si>
    <t>SSB2081986</t>
  </si>
  <si>
    <t>SSB2081987</t>
  </si>
  <si>
    <t>SSB2081988</t>
  </si>
  <si>
    <t>SSB2081989</t>
  </si>
  <si>
    <t>SSB2081990</t>
  </si>
  <si>
    <t>SSB2081991</t>
  </si>
  <si>
    <t>SSB2081994</t>
  </si>
  <si>
    <t>SSB2081997</t>
  </si>
  <si>
    <t>SSB2081999</t>
  </si>
  <si>
    <t>SSB2082000</t>
  </si>
  <si>
    <t>SSB2082005</t>
  </si>
  <si>
    <t>SSB2082012</t>
  </si>
  <si>
    <t>A</t>
  </si>
  <si>
    <t>B</t>
  </si>
  <si>
    <t>C</t>
  </si>
  <si>
    <t>D</t>
  </si>
  <si>
    <t>id_stand</t>
  </si>
  <si>
    <t>S Vthin</t>
  </si>
  <si>
    <t>ha-1</t>
  </si>
  <si>
    <t>m2 ha-1</t>
  </si>
  <si>
    <t>m3 ha-1</t>
  </si>
  <si>
    <t>Mg ha-1</t>
  </si>
  <si>
    <t xml:space="preserve"> (m3 ha-1 yr-1)</t>
  </si>
  <si>
    <t xml:space="preserve"> (m3 ha-1 ano-1)</t>
  </si>
  <si>
    <t>1981-1986</t>
  </si>
  <si>
    <t>1994-1999</t>
  </si>
  <si>
    <t>nr yrs</t>
  </si>
  <si>
    <t>stand</t>
  </si>
  <si>
    <t>b)</t>
  </si>
  <si>
    <t>V standing</t>
  </si>
  <si>
    <t>V total</t>
  </si>
  <si>
    <t>VOLUME</t>
  </si>
  <si>
    <t>The plot corresponding to the control is plot A, because the amount of volume removed in the thinnings is very small, whereas the plot with more volume removed is plot D corresponding to the heaviest thinning weight</t>
  </si>
  <si>
    <t>PLOT C</t>
  </si>
  <si>
    <t>26-28</t>
  </si>
  <si>
    <t>22-24</t>
  </si>
  <si>
    <t>18-20</t>
  </si>
  <si>
    <t>PLOT D</t>
  </si>
  <si>
    <t>PLOT B</t>
  </si>
  <si>
    <t>Recommended Residual Basal Area</t>
  </si>
  <si>
    <t>Observed Mean Residual Basal Area</t>
  </si>
  <si>
    <t>Observed Residual Basal Areas were always greater than the recommended ones thus we can conclude that thinnings turned out to be less intensive than planned</t>
  </si>
  <si>
    <t>To be able to compute Gross growth you would need to have information on the volume of dead trees that hasn't been provided</t>
  </si>
  <si>
    <r>
      <t>ACRESCIMOS / INCREMENT (</t>
    </r>
    <r>
      <rPr>
        <b/>
        <sz val="16"/>
        <color rgb="FFFF0000"/>
        <rFont val="Calibri"/>
        <family val="2"/>
        <scheme val="minor"/>
      </rPr>
      <t>always with total volume</t>
    </r>
    <r>
      <rPr>
        <b/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</si>
</sst>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3399"/>
      <name val="Calibri"/>
      <family val="2"/>
      <scheme val="minor"/>
    </font>
    <font>
      <sz val="11"/>
      <color rgb="FF003399"/>
      <name val="Symbol"/>
      <family val="1"/>
      <charset val="2"/>
    </font>
    <font>
      <sz val="14.3"/>
      <color rgb="FF003399"/>
      <name val="Calibri"/>
      <family val="2"/>
    </font>
    <font>
      <vertAlign val="superscript"/>
      <sz val="11"/>
      <color rgb="FF003399"/>
      <name val="Calibri"/>
      <family val="2"/>
      <scheme val="minor"/>
    </font>
    <font>
      <sz val="10"/>
      <color rgb="FF003399"/>
      <name val="Calibri"/>
      <family val="2"/>
      <scheme val="minor"/>
    </font>
    <font>
      <vertAlign val="superscript"/>
      <sz val="10"/>
      <color rgb="FF00339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3399"/>
      <name val="Arial"/>
      <family val="2"/>
    </font>
    <font>
      <b/>
      <sz val="16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2" borderId="0" xfId="0" applyFill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2" fontId="0" fillId="0" borderId="1" xfId="0" applyNumberFormat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/>
    <xf numFmtId="0" fontId="11" fillId="0" borderId="1" xfId="0" applyFont="1" applyBorder="1"/>
    <xf numFmtId="2" fontId="11" fillId="0" borderId="1" xfId="0" applyNumberFormat="1" applyFont="1" applyBorder="1"/>
    <xf numFmtId="2" fontId="11" fillId="3" borderId="1" xfId="0" applyNumberFormat="1" applyFont="1" applyFill="1" applyBorder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/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2" fontId="3" fillId="0" borderId="0" xfId="0" applyNumberFormat="1" applyFont="1"/>
    <xf numFmtId="0" fontId="1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Fill="1"/>
    <xf numFmtId="0" fontId="11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/>
    <xf numFmtId="2" fontId="11" fillId="0" borderId="0" xfId="0" applyNumberFormat="1" applyFont="1" applyBorder="1"/>
    <xf numFmtId="0" fontId="0" fillId="0" borderId="0" xfId="0" applyBorder="1"/>
    <xf numFmtId="0" fontId="13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4" borderId="1" xfId="0" applyFont="1" applyFill="1" applyBorder="1"/>
    <xf numFmtId="2" fontId="12" fillId="4" borderId="1" xfId="0" applyNumberFormat="1" applyFont="1" applyFill="1" applyBorder="1"/>
    <xf numFmtId="0" fontId="7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0" fillId="4" borderId="1" xfId="0" applyNumberFormat="1" applyFill="1" applyBorder="1"/>
    <xf numFmtId="2" fontId="3" fillId="4" borderId="1" xfId="0" applyNumberFormat="1" applyFont="1" applyFill="1" applyBorder="1"/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11" fillId="6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" xfId="0" applyFill="1" applyBorder="1"/>
    <xf numFmtId="1" fontId="11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Sheet3!$Y$4</c:f>
              <c:strCache>
                <c:ptCount val="1"/>
                <c:pt idx="0">
                  <c:v>V standing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Sheet3!$X$7:$X$22</c:f>
              <c:numCache>
                <c:formatCode>General</c:formatCode>
                <c:ptCount val="16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32</c:v>
                </c:pt>
                <c:pt idx="10">
                  <c:v>35</c:v>
                </c:pt>
                <c:pt idx="11">
                  <c:v>37</c:v>
                </c:pt>
                <c:pt idx="12">
                  <c:v>37</c:v>
                </c:pt>
                <c:pt idx="13">
                  <c:v>38</c:v>
                </c:pt>
                <c:pt idx="14">
                  <c:v>43</c:v>
                </c:pt>
                <c:pt idx="15">
                  <c:v>50</c:v>
                </c:pt>
              </c:numCache>
            </c:numRef>
          </c:xVal>
          <c:yVal>
            <c:numRef>
              <c:f>Sheet3!$Y$7:$Y$22</c:f>
              <c:numCache>
                <c:formatCode>0.00</c:formatCode>
                <c:ptCount val="16"/>
                <c:pt idx="0">
                  <c:v>184.201602294438</c:v>
                </c:pt>
                <c:pt idx="1">
                  <c:v>245.77314150088799</c:v>
                </c:pt>
                <c:pt idx="2">
                  <c:v>283.69350763117097</c:v>
                </c:pt>
                <c:pt idx="3">
                  <c:v>283.65407730275001</c:v>
                </c:pt>
                <c:pt idx="4">
                  <c:v>306.73220193124303</c:v>
                </c:pt>
                <c:pt idx="5">
                  <c:v>325.83988383675103</c:v>
                </c:pt>
                <c:pt idx="6">
                  <c:v>353.600282451049</c:v>
                </c:pt>
                <c:pt idx="7">
                  <c:v>349.94841728339497</c:v>
                </c:pt>
                <c:pt idx="8">
                  <c:v>371.09986256330598</c:v>
                </c:pt>
                <c:pt idx="9">
                  <c:v>467.99403402203501</c:v>
                </c:pt>
                <c:pt idx="10">
                  <c:v>533.78149960883104</c:v>
                </c:pt>
                <c:pt idx="11">
                  <c:v>546.73416818298097</c:v>
                </c:pt>
                <c:pt idx="12">
                  <c:v>542.40793956236303</c:v>
                </c:pt>
                <c:pt idx="13">
                  <c:v>520.16872554357803</c:v>
                </c:pt>
                <c:pt idx="14">
                  <c:v>603.14500666189997</c:v>
                </c:pt>
                <c:pt idx="15">
                  <c:v>628.964815831686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D4-45A8-BD89-0B9B5F097CB1}"/>
            </c:ext>
          </c:extLst>
        </c:ser>
        <c:ser>
          <c:idx val="1"/>
          <c:order val="1"/>
          <c:tx>
            <c:strRef>
              <c:f>Sheet3!$AA$4</c:f>
              <c:strCache>
                <c:ptCount val="1"/>
                <c:pt idx="0">
                  <c:v>V total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Sheet3!$X$7:$X$22</c:f>
              <c:numCache>
                <c:formatCode>General</c:formatCode>
                <c:ptCount val="16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32</c:v>
                </c:pt>
                <c:pt idx="10">
                  <c:v>35</c:v>
                </c:pt>
                <c:pt idx="11">
                  <c:v>37</c:v>
                </c:pt>
                <c:pt idx="12">
                  <c:v>37</c:v>
                </c:pt>
                <c:pt idx="13">
                  <c:v>38</c:v>
                </c:pt>
                <c:pt idx="14">
                  <c:v>43</c:v>
                </c:pt>
                <c:pt idx="15">
                  <c:v>50</c:v>
                </c:pt>
              </c:numCache>
            </c:numRef>
          </c:xVal>
          <c:yVal>
            <c:numRef>
              <c:f>Sheet3!$AA$7:$AA$22</c:f>
              <c:numCache>
                <c:formatCode>0.00</c:formatCode>
                <c:ptCount val="16"/>
                <c:pt idx="0">
                  <c:v>184.201602294438</c:v>
                </c:pt>
                <c:pt idx="1">
                  <c:v>245.77314150088799</c:v>
                </c:pt>
                <c:pt idx="2">
                  <c:v>283.69350763117097</c:v>
                </c:pt>
                <c:pt idx="3">
                  <c:v>283.69350763117097</c:v>
                </c:pt>
                <c:pt idx="4">
                  <c:v>306.77163225966399</c:v>
                </c:pt>
                <c:pt idx="5">
                  <c:v>325.87931416517199</c:v>
                </c:pt>
                <c:pt idx="6">
                  <c:v>353.63971277946996</c:v>
                </c:pt>
                <c:pt idx="7">
                  <c:v>349.98784761181594</c:v>
                </c:pt>
                <c:pt idx="8">
                  <c:v>371.13929289172694</c:v>
                </c:pt>
                <c:pt idx="9">
                  <c:v>468.03346435045597</c:v>
                </c:pt>
                <c:pt idx="10">
                  <c:v>533.820929937252</c:v>
                </c:pt>
                <c:pt idx="11">
                  <c:v>546.77359851140193</c:v>
                </c:pt>
                <c:pt idx="12">
                  <c:v>546.77359851140193</c:v>
                </c:pt>
                <c:pt idx="13">
                  <c:v>524.53438449261694</c:v>
                </c:pt>
                <c:pt idx="14">
                  <c:v>607.51066561093887</c:v>
                </c:pt>
                <c:pt idx="15">
                  <c:v>633.3304747807249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D4-45A8-BD89-0B9B5F09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62992"/>
        <c:axId val="641364672"/>
      </c:scatterChart>
      <c:valAx>
        <c:axId val="64136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1364672"/>
        <c:crosses val="autoZero"/>
        <c:crossBetween val="midCat"/>
        <c:majorUnit val="10"/>
      </c:valAx>
      <c:valAx>
        <c:axId val="641364672"/>
        <c:scaling>
          <c:orientation val="minMax"/>
          <c:max val="9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41362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Sheet3!$AM$4</c:f>
              <c:strCache>
                <c:ptCount val="1"/>
                <c:pt idx="0">
                  <c:v>CAI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Sheet3!$AN$8:$AN$20</c:f>
              <c:numCache>
                <c:formatCode>General</c:formatCode>
                <c:ptCount val="13"/>
                <c:pt idx="0">
                  <c:v>20.5</c:v>
                </c:pt>
                <c:pt idx="1">
                  <c:v>23</c:v>
                </c:pt>
                <c:pt idx="2">
                  <c:v>24.5</c:v>
                </c:pt>
                <c:pt idx="3">
                  <c:v>25.5</c:v>
                </c:pt>
                <c:pt idx="4">
                  <c:v>26.5</c:v>
                </c:pt>
                <c:pt idx="5">
                  <c:v>27.5</c:v>
                </c:pt>
                <c:pt idx="6">
                  <c:v>28.5</c:v>
                </c:pt>
                <c:pt idx="7">
                  <c:v>30.5</c:v>
                </c:pt>
                <c:pt idx="8">
                  <c:v>33.5</c:v>
                </c:pt>
                <c:pt idx="9">
                  <c:v>36</c:v>
                </c:pt>
                <c:pt idx="10">
                  <c:v>37.5</c:v>
                </c:pt>
                <c:pt idx="11">
                  <c:v>40.5</c:v>
                </c:pt>
                <c:pt idx="12">
                  <c:v>46.5</c:v>
                </c:pt>
              </c:numCache>
            </c:numRef>
          </c:xVal>
          <c:yVal>
            <c:numRef>
              <c:f>Sheet3!$AM$8:$AM$20</c:f>
              <c:numCache>
                <c:formatCode>0.00</c:formatCode>
                <c:ptCount val="13"/>
                <c:pt idx="0">
                  <c:v>20.523846402149996</c:v>
                </c:pt>
                <c:pt idx="1">
                  <c:v>18.960183065141493</c:v>
                </c:pt>
                <c:pt idx="2">
                  <c:v>23.078124628493015</c:v>
                </c:pt>
                <c:pt idx="3">
                  <c:v>19.107681905508002</c:v>
                </c:pt>
                <c:pt idx="4">
                  <c:v>27.760398614297969</c:v>
                </c:pt>
                <c:pt idx="5">
                  <c:v>-3.651865167654023</c:v>
                </c:pt>
                <c:pt idx="6">
                  <c:v>21.151445279911002</c:v>
                </c:pt>
                <c:pt idx="7">
                  <c:v>32.298057152909678</c:v>
                </c:pt>
                <c:pt idx="8">
                  <c:v>21.929155195598678</c:v>
                </c:pt>
                <c:pt idx="9">
                  <c:v>6.4763342870749625</c:v>
                </c:pt>
                <c:pt idx="10">
                  <c:v>-22.239214018784992</c:v>
                </c:pt>
                <c:pt idx="11">
                  <c:v>16.595256223664386</c:v>
                </c:pt>
                <c:pt idx="12">
                  <c:v>3.6885441671122896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43-4C5D-90CD-3284F740938C}"/>
            </c:ext>
          </c:extLst>
        </c:ser>
        <c:ser>
          <c:idx val="1"/>
          <c:order val="1"/>
          <c:tx>
            <c:strRef>
              <c:f>Sheet3!$AL$4</c:f>
              <c:strCache>
                <c:ptCount val="1"/>
                <c:pt idx="0">
                  <c:v>MAI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Sheet3!$AJ$7:$AJ$20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32</c:v>
                </c:pt>
                <c:pt idx="9">
                  <c:v>35</c:v>
                </c:pt>
                <c:pt idx="10">
                  <c:v>37</c:v>
                </c:pt>
                <c:pt idx="11">
                  <c:v>38</c:v>
                </c:pt>
                <c:pt idx="12">
                  <c:v>43</c:v>
                </c:pt>
                <c:pt idx="13">
                  <c:v>50</c:v>
                </c:pt>
              </c:numCache>
            </c:numRef>
          </c:xVal>
          <c:yVal>
            <c:numRef>
              <c:f>Sheet3!$AL$7:$AL$20</c:f>
              <c:numCache>
                <c:formatCode>0.00</c:formatCode>
                <c:ptCount val="14"/>
                <c:pt idx="0">
                  <c:v>9.6948211733914746</c:v>
                </c:pt>
                <c:pt idx="1">
                  <c:v>11.171506431858544</c:v>
                </c:pt>
                <c:pt idx="2">
                  <c:v>11.820562817965458</c:v>
                </c:pt>
                <c:pt idx="3">
                  <c:v>12.27086529038656</c:v>
                </c:pt>
                <c:pt idx="4">
                  <c:v>12.533819775583538</c:v>
                </c:pt>
                <c:pt idx="5">
                  <c:v>13.09776713998037</c:v>
                </c:pt>
                <c:pt idx="6">
                  <c:v>12.499565986136284</c:v>
                </c:pt>
                <c:pt idx="7">
                  <c:v>12.79790665143886</c:v>
                </c:pt>
                <c:pt idx="8">
                  <c:v>14.626045760951749</c:v>
                </c:pt>
                <c:pt idx="9">
                  <c:v>15.252026569635772</c:v>
                </c:pt>
                <c:pt idx="10">
                  <c:v>14.777664824632485</c:v>
                </c:pt>
                <c:pt idx="11">
                  <c:v>13.803536434016236</c:v>
                </c:pt>
                <c:pt idx="12">
                  <c:v>14.128155014207881</c:v>
                </c:pt>
                <c:pt idx="13">
                  <c:v>12.666609495614498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43-4C5D-90CD-3284F7409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486144"/>
        <c:axId val="731485024"/>
      </c:scatterChart>
      <c:valAx>
        <c:axId val="7314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1485024"/>
        <c:crosses val="autoZero"/>
        <c:crossBetween val="midCat"/>
      </c:valAx>
      <c:valAx>
        <c:axId val="73148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Increment in 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 baseline="0"/>
                  <a:t>yr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3148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Sheet3!$Y$25</c:f>
              <c:strCache>
                <c:ptCount val="1"/>
                <c:pt idx="0">
                  <c:v>V standing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Sheet3!$X$28:$X$44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43</c:v>
                </c:pt>
                <c:pt idx="16">
                  <c:v>50</c:v>
                </c:pt>
              </c:numCache>
            </c:numRef>
          </c:xVal>
          <c:yVal>
            <c:numRef>
              <c:f>Sheet3!$Y$28:$Y$44</c:f>
              <c:numCache>
                <c:formatCode>0.00</c:formatCode>
                <c:ptCount val="17"/>
                <c:pt idx="0">
                  <c:v>177.09653249641701</c:v>
                </c:pt>
                <c:pt idx="1">
                  <c:v>159.045790089832</c:v>
                </c:pt>
                <c:pt idx="2">
                  <c:v>210.53199180658399</c:v>
                </c:pt>
                <c:pt idx="3">
                  <c:v>258.099816367796</c:v>
                </c:pt>
                <c:pt idx="4">
                  <c:v>222.80142194661201</c:v>
                </c:pt>
                <c:pt idx="5">
                  <c:v>252.28868687672599</c:v>
                </c:pt>
                <c:pt idx="6">
                  <c:v>261.53038519105201</c:v>
                </c:pt>
                <c:pt idx="7">
                  <c:v>301.97646369040098</c:v>
                </c:pt>
                <c:pt idx="8">
                  <c:v>319.22120814523498</c:v>
                </c:pt>
                <c:pt idx="9">
                  <c:v>317.44285393022602</c:v>
                </c:pt>
                <c:pt idx="10">
                  <c:v>442.856348762891</c:v>
                </c:pt>
                <c:pt idx="11">
                  <c:v>488.92523627276</c:v>
                </c:pt>
                <c:pt idx="12">
                  <c:v>519.56215381651805</c:v>
                </c:pt>
                <c:pt idx="13">
                  <c:v>350.64919361285598</c:v>
                </c:pt>
                <c:pt idx="14">
                  <c:v>375.83731179809701</c:v>
                </c:pt>
                <c:pt idx="15">
                  <c:v>437.369173729338</c:v>
                </c:pt>
                <c:pt idx="16">
                  <c:v>513.35788503332003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5-4863-8E0D-F773C39FE115}"/>
            </c:ext>
          </c:extLst>
        </c:ser>
        <c:ser>
          <c:idx val="1"/>
          <c:order val="1"/>
          <c:tx>
            <c:strRef>
              <c:f>Sheet3!$AA$4</c:f>
              <c:strCache>
                <c:ptCount val="1"/>
                <c:pt idx="0">
                  <c:v>V total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Sheet3!$X$28:$X$44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43</c:v>
                </c:pt>
                <c:pt idx="16">
                  <c:v>50</c:v>
                </c:pt>
              </c:numCache>
            </c:numRef>
          </c:xVal>
          <c:yVal>
            <c:numRef>
              <c:f>Sheet3!$AA$28:$AA$44</c:f>
              <c:numCache>
                <c:formatCode>0.00</c:formatCode>
                <c:ptCount val="17"/>
                <c:pt idx="0">
                  <c:v>177.09653249641701</c:v>
                </c:pt>
                <c:pt idx="1">
                  <c:v>177.09653249641701</c:v>
                </c:pt>
                <c:pt idx="2">
                  <c:v>228.582734213169</c:v>
                </c:pt>
                <c:pt idx="3">
                  <c:v>276.15055877438101</c:v>
                </c:pt>
                <c:pt idx="4">
                  <c:v>276.15055877438101</c:v>
                </c:pt>
                <c:pt idx="5">
                  <c:v>305.63782370449496</c:v>
                </c:pt>
                <c:pt idx="6">
                  <c:v>314.87952201882104</c:v>
                </c:pt>
                <c:pt idx="7">
                  <c:v>355.32560051816995</c:v>
                </c:pt>
                <c:pt idx="8">
                  <c:v>372.57034497300401</c:v>
                </c:pt>
                <c:pt idx="9">
                  <c:v>370.79199075799499</c:v>
                </c:pt>
                <c:pt idx="10">
                  <c:v>496.20548559066003</c:v>
                </c:pt>
                <c:pt idx="11">
                  <c:v>542.27437310052903</c:v>
                </c:pt>
                <c:pt idx="12">
                  <c:v>572.91129064428708</c:v>
                </c:pt>
                <c:pt idx="13">
                  <c:v>572.91129064428708</c:v>
                </c:pt>
                <c:pt idx="14">
                  <c:v>598.0994088295281</c:v>
                </c:pt>
                <c:pt idx="15">
                  <c:v>659.6312707607691</c:v>
                </c:pt>
                <c:pt idx="16">
                  <c:v>735.61998206475107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45-4863-8E0D-F773C39F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62992"/>
        <c:axId val="641364672"/>
      </c:scatterChart>
      <c:valAx>
        <c:axId val="64136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1364672"/>
        <c:crosses val="autoZero"/>
        <c:crossBetween val="midCat"/>
        <c:majorUnit val="10"/>
      </c:valAx>
      <c:valAx>
        <c:axId val="641364672"/>
        <c:scaling>
          <c:orientation val="minMax"/>
          <c:max val="9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41362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Sheet3!$Y$25</c:f>
              <c:strCache>
                <c:ptCount val="1"/>
                <c:pt idx="0">
                  <c:v>V standing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Sheet3!$X$50:$X$66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43</c:v>
                </c:pt>
                <c:pt idx="16">
                  <c:v>50</c:v>
                </c:pt>
              </c:numCache>
            </c:numRef>
          </c:xVal>
          <c:yVal>
            <c:numRef>
              <c:f>Sheet3!$Y$50:$Y$66</c:f>
              <c:numCache>
                <c:formatCode>0.00</c:formatCode>
                <c:ptCount val="17"/>
                <c:pt idx="0">
                  <c:v>171.99341679364801</c:v>
                </c:pt>
                <c:pt idx="1">
                  <c:v>125.231782595246</c:v>
                </c:pt>
                <c:pt idx="2">
                  <c:v>176.26322696241701</c:v>
                </c:pt>
                <c:pt idx="3">
                  <c:v>217.58381231179601</c:v>
                </c:pt>
                <c:pt idx="4">
                  <c:v>191.068369419709</c:v>
                </c:pt>
                <c:pt idx="5">
                  <c:v>220.490337434227</c:v>
                </c:pt>
                <c:pt idx="6">
                  <c:v>230.93598873387799</c:v>
                </c:pt>
                <c:pt idx="7">
                  <c:v>269.97955379797401</c:v>
                </c:pt>
                <c:pt idx="8">
                  <c:v>290.09151803945599</c:v>
                </c:pt>
                <c:pt idx="9">
                  <c:v>305.80107538174099</c:v>
                </c:pt>
                <c:pt idx="10">
                  <c:v>408.93414277483498</c:v>
                </c:pt>
                <c:pt idx="11">
                  <c:v>474.179393152302</c:v>
                </c:pt>
                <c:pt idx="12">
                  <c:v>516.35407510662003</c:v>
                </c:pt>
                <c:pt idx="13">
                  <c:v>331.73678315640802</c:v>
                </c:pt>
                <c:pt idx="14">
                  <c:v>340.67994129982998</c:v>
                </c:pt>
                <c:pt idx="15">
                  <c:v>456.26296459733999</c:v>
                </c:pt>
                <c:pt idx="16">
                  <c:v>526.95510293672703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B3-4DE7-9289-1FAB8D05CE1E}"/>
            </c:ext>
          </c:extLst>
        </c:ser>
        <c:ser>
          <c:idx val="1"/>
          <c:order val="1"/>
          <c:tx>
            <c:strRef>
              <c:f>Sheet3!$AA$4</c:f>
              <c:strCache>
                <c:ptCount val="1"/>
                <c:pt idx="0">
                  <c:v>V total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Sheet3!$X$50:$X$66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43</c:v>
                </c:pt>
                <c:pt idx="16">
                  <c:v>50</c:v>
                </c:pt>
              </c:numCache>
            </c:numRef>
          </c:xVal>
          <c:yVal>
            <c:numRef>
              <c:f>Sheet3!$AA$50:$AA$66</c:f>
              <c:numCache>
                <c:formatCode>0.00</c:formatCode>
                <c:ptCount val="17"/>
                <c:pt idx="0">
                  <c:v>171.99341679364801</c:v>
                </c:pt>
                <c:pt idx="1">
                  <c:v>171.99341679364801</c:v>
                </c:pt>
                <c:pt idx="2">
                  <c:v>223.024861160819</c:v>
                </c:pt>
                <c:pt idx="3">
                  <c:v>264.34544651019803</c:v>
                </c:pt>
                <c:pt idx="4">
                  <c:v>264.34544651019803</c:v>
                </c:pt>
                <c:pt idx="5">
                  <c:v>293.767414524716</c:v>
                </c:pt>
                <c:pt idx="6">
                  <c:v>304.21306582436699</c:v>
                </c:pt>
                <c:pt idx="7">
                  <c:v>343.25663088846301</c:v>
                </c:pt>
                <c:pt idx="8">
                  <c:v>363.36859512994499</c:v>
                </c:pt>
                <c:pt idx="9">
                  <c:v>379.07815247222999</c:v>
                </c:pt>
                <c:pt idx="10">
                  <c:v>482.21121986532398</c:v>
                </c:pt>
                <c:pt idx="11">
                  <c:v>547.45647024279106</c:v>
                </c:pt>
                <c:pt idx="12">
                  <c:v>589.63115219710903</c:v>
                </c:pt>
                <c:pt idx="13">
                  <c:v>589.63115219710903</c:v>
                </c:pt>
                <c:pt idx="14">
                  <c:v>598.57431034053093</c:v>
                </c:pt>
                <c:pt idx="15">
                  <c:v>714.157333638041</c:v>
                </c:pt>
                <c:pt idx="16">
                  <c:v>784.84947197742804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B3-4DE7-9289-1FAB8D05C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62992"/>
        <c:axId val="641364672"/>
      </c:scatterChart>
      <c:valAx>
        <c:axId val="64136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1364672"/>
        <c:crosses val="autoZero"/>
        <c:crossBetween val="midCat"/>
        <c:majorUnit val="10"/>
      </c:valAx>
      <c:valAx>
        <c:axId val="64136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41362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Sheet3!$Y$25</c:f>
              <c:strCache>
                <c:ptCount val="1"/>
                <c:pt idx="0">
                  <c:v>V standing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Sheet3!$X$71:$X$87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43</c:v>
                </c:pt>
                <c:pt idx="16">
                  <c:v>50</c:v>
                </c:pt>
              </c:numCache>
            </c:numRef>
          </c:xVal>
          <c:yVal>
            <c:numRef>
              <c:f>Sheet3!$Y$71:$Y$87</c:f>
              <c:numCache>
                <c:formatCode>0.00</c:formatCode>
                <c:ptCount val="17"/>
                <c:pt idx="0">
                  <c:v>159.41548515235601</c:v>
                </c:pt>
                <c:pt idx="1">
                  <c:v>107.710204857927</c:v>
                </c:pt>
                <c:pt idx="2">
                  <c:v>156.70638531994399</c:v>
                </c:pt>
                <c:pt idx="3">
                  <c:v>193.80877921765099</c:v>
                </c:pt>
                <c:pt idx="4">
                  <c:v>163.34753426327001</c:v>
                </c:pt>
                <c:pt idx="5">
                  <c:v>164.165880227798</c:v>
                </c:pt>
                <c:pt idx="6">
                  <c:v>188.865838292587</c:v>
                </c:pt>
                <c:pt idx="7">
                  <c:v>225.784896774625</c:v>
                </c:pt>
                <c:pt idx="8">
                  <c:v>241.142225307362</c:v>
                </c:pt>
                <c:pt idx="9">
                  <c:v>255.49315426399599</c:v>
                </c:pt>
                <c:pt idx="10">
                  <c:v>340.88418865366202</c:v>
                </c:pt>
                <c:pt idx="11">
                  <c:v>385.54496358048902</c:v>
                </c:pt>
                <c:pt idx="12">
                  <c:v>431.87064398135698</c:v>
                </c:pt>
                <c:pt idx="13">
                  <c:v>263.64788008706898</c:v>
                </c:pt>
                <c:pt idx="14">
                  <c:v>276.36334722628902</c:v>
                </c:pt>
                <c:pt idx="15">
                  <c:v>327.04326955813701</c:v>
                </c:pt>
                <c:pt idx="16">
                  <c:v>424.57283113519497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8E-4AA4-BE97-E3AF25154481}"/>
            </c:ext>
          </c:extLst>
        </c:ser>
        <c:ser>
          <c:idx val="1"/>
          <c:order val="1"/>
          <c:tx>
            <c:strRef>
              <c:f>Sheet3!$AA$4</c:f>
              <c:strCache>
                <c:ptCount val="1"/>
                <c:pt idx="0">
                  <c:v>V total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Sheet3!$X$71:$X$87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43</c:v>
                </c:pt>
                <c:pt idx="16">
                  <c:v>50</c:v>
                </c:pt>
              </c:numCache>
            </c:numRef>
          </c:xVal>
          <c:yVal>
            <c:numRef>
              <c:f>Sheet3!$AA$71:$AA$87</c:f>
              <c:numCache>
                <c:formatCode>0.00</c:formatCode>
                <c:ptCount val="17"/>
                <c:pt idx="0">
                  <c:v>159.41548515235601</c:v>
                </c:pt>
                <c:pt idx="1">
                  <c:v>159.41548515235601</c:v>
                </c:pt>
                <c:pt idx="2">
                  <c:v>208.41166561437302</c:v>
                </c:pt>
                <c:pt idx="3">
                  <c:v>245.51405951208</c:v>
                </c:pt>
                <c:pt idx="4">
                  <c:v>245.51405951208</c:v>
                </c:pt>
                <c:pt idx="5">
                  <c:v>246.33240547660802</c:v>
                </c:pt>
                <c:pt idx="6">
                  <c:v>271.03236354139699</c:v>
                </c:pt>
                <c:pt idx="7">
                  <c:v>307.95142202343499</c:v>
                </c:pt>
                <c:pt idx="8">
                  <c:v>323.30875055617201</c:v>
                </c:pt>
                <c:pt idx="9">
                  <c:v>337.65967951280601</c:v>
                </c:pt>
                <c:pt idx="10">
                  <c:v>423.05071390247201</c:v>
                </c:pt>
                <c:pt idx="11">
                  <c:v>467.71148882929901</c:v>
                </c:pt>
                <c:pt idx="12">
                  <c:v>514.03716923016702</c:v>
                </c:pt>
                <c:pt idx="13">
                  <c:v>514.03716923016691</c:v>
                </c:pt>
                <c:pt idx="14">
                  <c:v>526.75263636938701</c:v>
                </c:pt>
                <c:pt idx="15">
                  <c:v>577.43255870123494</c:v>
                </c:pt>
                <c:pt idx="16">
                  <c:v>674.96212027829301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8E-4AA4-BE97-E3AF25154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62992"/>
        <c:axId val="641364672"/>
      </c:scatterChart>
      <c:valAx>
        <c:axId val="64136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1364672"/>
        <c:crosses val="autoZero"/>
        <c:crossBetween val="midCat"/>
        <c:majorUnit val="10"/>
      </c:valAx>
      <c:valAx>
        <c:axId val="641364672"/>
        <c:scaling>
          <c:orientation val="minMax"/>
          <c:max val="9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41362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Sheet3!$AM$4</c:f>
              <c:strCache>
                <c:ptCount val="1"/>
                <c:pt idx="0">
                  <c:v>CAI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Sheet3!$AN$29:$AN$41</c:f>
              <c:numCache>
                <c:formatCode>General</c:formatCode>
                <c:ptCount val="13"/>
                <c:pt idx="0">
                  <c:v>20.5</c:v>
                </c:pt>
                <c:pt idx="1">
                  <c:v>23</c:v>
                </c:pt>
                <c:pt idx="2">
                  <c:v>24.5</c:v>
                </c:pt>
                <c:pt idx="3">
                  <c:v>25.5</c:v>
                </c:pt>
                <c:pt idx="4">
                  <c:v>26.5</c:v>
                </c:pt>
                <c:pt idx="5">
                  <c:v>27.5</c:v>
                </c:pt>
                <c:pt idx="6">
                  <c:v>28.5</c:v>
                </c:pt>
                <c:pt idx="7">
                  <c:v>30.5</c:v>
                </c:pt>
                <c:pt idx="8">
                  <c:v>33.5</c:v>
                </c:pt>
                <c:pt idx="9">
                  <c:v>36</c:v>
                </c:pt>
                <c:pt idx="10">
                  <c:v>37.5</c:v>
                </c:pt>
                <c:pt idx="11">
                  <c:v>40.5</c:v>
                </c:pt>
                <c:pt idx="12">
                  <c:v>46.5</c:v>
                </c:pt>
              </c:numCache>
            </c:numRef>
          </c:xVal>
          <c:yVal>
            <c:numRef>
              <c:f>Sheet3!$AM$29:$AM$41</c:f>
              <c:numCache>
                <c:formatCode>0.00</c:formatCode>
                <c:ptCount val="13"/>
                <c:pt idx="0">
                  <c:v>17.162067238917331</c:v>
                </c:pt>
                <c:pt idx="1">
                  <c:v>23.783912280606003</c:v>
                </c:pt>
                <c:pt idx="2">
                  <c:v>29.487264930113952</c:v>
                </c:pt>
                <c:pt idx="3">
                  <c:v>9.2416983143260722</c:v>
                </c:pt>
                <c:pt idx="4">
                  <c:v>40.446078499348914</c:v>
                </c:pt>
                <c:pt idx="5">
                  <c:v>17.244744454834063</c:v>
                </c:pt>
                <c:pt idx="6">
                  <c:v>-1.778354215009017</c:v>
                </c:pt>
                <c:pt idx="7">
                  <c:v>41.804498277555012</c:v>
                </c:pt>
                <c:pt idx="8">
                  <c:v>15.356295836623</c:v>
                </c:pt>
                <c:pt idx="9">
                  <c:v>15.318458771879023</c:v>
                </c:pt>
                <c:pt idx="10">
                  <c:v>25.188118185241024</c:v>
                </c:pt>
                <c:pt idx="11">
                  <c:v>12.306372386248199</c:v>
                </c:pt>
                <c:pt idx="12">
                  <c:v>10.855530186283138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0-43A9-9B40-41AA014AA0F9}"/>
            </c:ext>
          </c:extLst>
        </c:ser>
        <c:ser>
          <c:idx val="1"/>
          <c:order val="1"/>
          <c:tx>
            <c:strRef>
              <c:f>Sheet3!$AL$4</c:f>
              <c:strCache>
                <c:ptCount val="1"/>
                <c:pt idx="0">
                  <c:v>MAI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Sheet3!$AJ$28:$AJ$41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32</c:v>
                </c:pt>
                <c:pt idx="9">
                  <c:v>35</c:v>
                </c:pt>
                <c:pt idx="10">
                  <c:v>37</c:v>
                </c:pt>
                <c:pt idx="11">
                  <c:v>38</c:v>
                </c:pt>
                <c:pt idx="12">
                  <c:v>43</c:v>
                </c:pt>
                <c:pt idx="13">
                  <c:v>50</c:v>
                </c:pt>
              </c:numCache>
            </c:numRef>
          </c:xVal>
          <c:yVal>
            <c:numRef>
              <c:f>Sheet3!$AL$28:$AL$41</c:f>
              <c:numCache>
                <c:formatCode>0.00</c:formatCode>
                <c:ptCount val="14"/>
                <c:pt idx="0">
                  <c:v>9.3208701313903699</c:v>
                </c:pt>
                <c:pt idx="1">
                  <c:v>10.390124282416773</c:v>
                </c:pt>
                <c:pt idx="2">
                  <c:v>11.506273282265875</c:v>
                </c:pt>
                <c:pt idx="3">
                  <c:v>12.225512948179798</c:v>
                </c:pt>
                <c:pt idx="4">
                  <c:v>12.110750846877732</c:v>
                </c:pt>
                <c:pt idx="5">
                  <c:v>13.160207426598888</c:v>
                </c:pt>
                <c:pt idx="6">
                  <c:v>13.306083749035858</c:v>
                </c:pt>
                <c:pt idx="7">
                  <c:v>12.785930715792931</c:v>
                </c:pt>
                <c:pt idx="8">
                  <c:v>15.506421424708126</c:v>
                </c:pt>
                <c:pt idx="9">
                  <c:v>15.493553517157972</c:v>
                </c:pt>
                <c:pt idx="10">
                  <c:v>15.484088936332084</c:v>
                </c:pt>
                <c:pt idx="11">
                  <c:v>15.739458127092846</c:v>
                </c:pt>
                <c:pt idx="12">
                  <c:v>15.34026211071556</c:v>
                </c:pt>
                <c:pt idx="13">
                  <c:v>14.712399641295022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0-43A9-9B40-41AA014AA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486144"/>
        <c:axId val="731485024"/>
      </c:scatterChart>
      <c:valAx>
        <c:axId val="7314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1485024"/>
        <c:crosses val="autoZero"/>
        <c:crossBetween val="midCat"/>
      </c:valAx>
      <c:valAx>
        <c:axId val="73148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Increment in 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 baseline="0"/>
                  <a:t>yr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3148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Sheet3!$AM$4</c:f>
              <c:strCache>
                <c:ptCount val="1"/>
                <c:pt idx="0">
                  <c:v>CAI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Sheet3!$AN$51:$AN$63</c:f>
              <c:numCache>
                <c:formatCode>General</c:formatCode>
                <c:ptCount val="13"/>
                <c:pt idx="0">
                  <c:v>20.5</c:v>
                </c:pt>
                <c:pt idx="1">
                  <c:v>23</c:v>
                </c:pt>
                <c:pt idx="2">
                  <c:v>24.5</c:v>
                </c:pt>
                <c:pt idx="3">
                  <c:v>25.5</c:v>
                </c:pt>
                <c:pt idx="4">
                  <c:v>26.5</c:v>
                </c:pt>
                <c:pt idx="5">
                  <c:v>27.5</c:v>
                </c:pt>
                <c:pt idx="6">
                  <c:v>28.5</c:v>
                </c:pt>
                <c:pt idx="7">
                  <c:v>30.5</c:v>
                </c:pt>
                <c:pt idx="8">
                  <c:v>33.5</c:v>
                </c:pt>
                <c:pt idx="9">
                  <c:v>36</c:v>
                </c:pt>
                <c:pt idx="10">
                  <c:v>37.5</c:v>
                </c:pt>
                <c:pt idx="11">
                  <c:v>40.5</c:v>
                </c:pt>
                <c:pt idx="12">
                  <c:v>46.5</c:v>
                </c:pt>
              </c:numCache>
            </c:numRef>
          </c:xVal>
          <c:yVal>
            <c:numRef>
              <c:f>Sheet3!$AM$51:$AM$63</c:f>
              <c:numCache>
                <c:formatCode>0.00</c:formatCode>
                <c:ptCount val="13"/>
                <c:pt idx="0">
                  <c:v>17.010481455723664</c:v>
                </c:pt>
                <c:pt idx="1">
                  <c:v>20.660292674689515</c:v>
                </c:pt>
                <c:pt idx="2">
                  <c:v>29.421968014517972</c:v>
                </c:pt>
                <c:pt idx="3">
                  <c:v>10.44565129965099</c:v>
                </c:pt>
                <c:pt idx="4">
                  <c:v>39.043565064096015</c:v>
                </c:pt>
                <c:pt idx="5">
                  <c:v>20.111964241481985</c:v>
                </c:pt>
                <c:pt idx="6">
                  <c:v>15.709557342284995</c:v>
                </c:pt>
                <c:pt idx="7">
                  <c:v>34.377689131031332</c:v>
                </c:pt>
                <c:pt idx="8">
                  <c:v>21.748416792489024</c:v>
                </c:pt>
                <c:pt idx="9">
                  <c:v>21.087340977158988</c:v>
                </c:pt>
                <c:pt idx="10">
                  <c:v>8.943158143421897</c:v>
                </c:pt>
                <c:pt idx="11">
                  <c:v>23.116604659502013</c:v>
                </c:pt>
                <c:pt idx="12">
                  <c:v>10.098876905626721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02-41C9-B98E-E279469E3016}"/>
            </c:ext>
          </c:extLst>
        </c:ser>
        <c:ser>
          <c:idx val="1"/>
          <c:order val="1"/>
          <c:tx>
            <c:strRef>
              <c:f>Sheet3!$AL$4</c:f>
              <c:strCache>
                <c:ptCount val="1"/>
                <c:pt idx="0">
                  <c:v>MAI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Sheet3!$AJ$50:$AJ$63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32</c:v>
                </c:pt>
                <c:pt idx="9">
                  <c:v>35</c:v>
                </c:pt>
                <c:pt idx="10">
                  <c:v>37</c:v>
                </c:pt>
                <c:pt idx="11">
                  <c:v>38</c:v>
                </c:pt>
                <c:pt idx="12">
                  <c:v>43</c:v>
                </c:pt>
                <c:pt idx="13">
                  <c:v>50</c:v>
                </c:pt>
              </c:numCache>
            </c:numRef>
          </c:xVal>
          <c:yVal>
            <c:numRef>
              <c:f>Sheet3!$AL$50:$AL$63</c:f>
              <c:numCache>
                <c:formatCode>0.00</c:formatCode>
                <c:ptCount val="14"/>
                <c:pt idx="0">
                  <c:v>9.0522850944025262</c:v>
                </c:pt>
                <c:pt idx="1">
                  <c:v>10.137493689128137</c:v>
                </c:pt>
                <c:pt idx="2">
                  <c:v>11.014393604591584</c:v>
                </c:pt>
                <c:pt idx="3">
                  <c:v>11.75069658098864</c:v>
                </c:pt>
                <c:pt idx="4">
                  <c:v>11.700502531706423</c:v>
                </c:pt>
                <c:pt idx="5">
                  <c:v>12.713208551424556</c:v>
                </c:pt>
                <c:pt idx="6">
                  <c:v>12.977449826069464</c:v>
                </c:pt>
                <c:pt idx="7">
                  <c:v>13.071660430076896</c:v>
                </c:pt>
                <c:pt idx="8">
                  <c:v>15.069100620791374</c:v>
                </c:pt>
                <c:pt idx="9">
                  <c:v>15.641613435508315</c:v>
                </c:pt>
                <c:pt idx="10">
                  <c:v>15.935977086408352</c:v>
                </c:pt>
                <c:pt idx="11">
                  <c:v>15.75195553527713</c:v>
                </c:pt>
                <c:pt idx="12">
                  <c:v>16.608310084605606</c:v>
                </c:pt>
                <c:pt idx="13">
                  <c:v>15.696989439548561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02-41C9-B98E-E279469E3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486144"/>
        <c:axId val="731485024"/>
      </c:scatterChart>
      <c:valAx>
        <c:axId val="7314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1485024"/>
        <c:crosses val="autoZero"/>
        <c:crossBetween val="midCat"/>
      </c:valAx>
      <c:valAx>
        <c:axId val="73148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Increment in 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 baseline="0"/>
                  <a:t>yr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3148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Sheet3!$AM$4</c:f>
              <c:strCache>
                <c:ptCount val="1"/>
                <c:pt idx="0">
                  <c:v>CAI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Sheet3!$AN$72:$AN$84</c:f>
              <c:numCache>
                <c:formatCode>General</c:formatCode>
                <c:ptCount val="13"/>
                <c:pt idx="0">
                  <c:v>20.5</c:v>
                </c:pt>
                <c:pt idx="1">
                  <c:v>23</c:v>
                </c:pt>
                <c:pt idx="2">
                  <c:v>24.5</c:v>
                </c:pt>
                <c:pt idx="3">
                  <c:v>25.5</c:v>
                </c:pt>
                <c:pt idx="4">
                  <c:v>26.5</c:v>
                </c:pt>
                <c:pt idx="5">
                  <c:v>27.5</c:v>
                </c:pt>
                <c:pt idx="6">
                  <c:v>28.5</c:v>
                </c:pt>
                <c:pt idx="7">
                  <c:v>30.5</c:v>
                </c:pt>
                <c:pt idx="8">
                  <c:v>33.5</c:v>
                </c:pt>
                <c:pt idx="9">
                  <c:v>36</c:v>
                </c:pt>
                <c:pt idx="10">
                  <c:v>37.5</c:v>
                </c:pt>
                <c:pt idx="11">
                  <c:v>40.5</c:v>
                </c:pt>
                <c:pt idx="12">
                  <c:v>46.5</c:v>
                </c:pt>
              </c:numCache>
            </c:numRef>
          </c:xVal>
          <c:yVal>
            <c:numRef>
              <c:f>Sheet3!$AM$72:$AM$84</c:f>
              <c:numCache>
                <c:formatCode>0.00</c:formatCode>
                <c:ptCount val="13"/>
                <c:pt idx="0">
                  <c:v>16.332060154005671</c:v>
                </c:pt>
                <c:pt idx="1">
                  <c:v>18.551196948853487</c:v>
                </c:pt>
                <c:pt idx="2">
                  <c:v>0.81834596452802089</c:v>
                </c:pt>
                <c:pt idx="3">
                  <c:v>24.699958064788973</c:v>
                </c:pt>
                <c:pt idx="4">
                  <c:v>36.919058482037997</c:v>
                </c:pt>
                <c:pt idx="5">
                  <c:v>15.357328532737029</c:v>
                </c:pt>
                <c:pt idx="6">
                  <c:v>14.350928956633993</c:v>
                </c:pt>
                <c:pt idx="7">
                  <c:v>28.463678129888667</c:v>
                </c:pt>
                <c:pt idx="8">
                  <c:v>14.886924975609</c:v>
                </c:pt>
                <c:pt idx="9">
                  <c:v>23.162840200434005</c:v>
                </c:pt>
                <c:pt idx="10">
                  <c:v>12.715467139219982</c:v>
                </c:pt>
                <c:pt idx="11">
                  <c:v>10.135984466369587</c:v>
                </c:pt>
                <c:pt idx="12">
                  <c:v>13.932794511008296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3B-4854-8895-C2765ED7F813}"/>
            </c:ext>
          </c:extLst>
        </c:ser>
        <c:ser>
          <c:idx val="1"/>
          <c:order val="1"/>
          <c:tx>
            <c:strRef>
              <c:f>Sheet3!$AL$4</c:f>
              <c:strCache>
                <c:ptCount val="1"/>
                <c:pt idx="0">
                  <c:v>MAI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Sheet3!$AJ$71:$AJ$84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32</c:v>
                </c:pt>
                <c:pt idx="9">
                  <c:v>35</c:v>
                </c:pt>
                <c:pt idx="10">
                  <c:v>37</c:v>
                </c:pt>
                <c:pt idx="11">
                  <c:v>38</c:v>
                </c:pt>
                <c:pt idx="12">
                  <c:v>43</c:v>
                </c:pt>
                <c:pt idx="13">
                  <c:v>50</c:v>
                </c:pt>
              </c:numCache>
            </c:numRef>
          </c:xVal>
          <c:yVal>
            <c:numRef>
              <c:f>Sheet3!$AL$71:$AL$84</c:f>
              <c:numCache>
                <c:formatCode>0.00</c:formatCode>
                <c:ptCount val="14"/>
                <c:pt idx="0">
                  <c:v>8.3902886922292641</c:v>
                </c:pt>
                <c:pt idx="1">
                  <c:v>9.4732575279260463</c:v>
                </c:pt>
                <c:pt idx="2">
                  <c:v>10.229752479669999</c:v>
                </c:pt>
                <c:pt idx="3">
                  <c:v>9.8532962190643207</c:v>
                </c:pt>
                <c:pt idx="4">
                  <c:v>10.424321674669114</c:v>
                </c:pt>
                <c:pt idx="5">
                  <c:v>11.405608223090185</c:v>
                </c:pt>
                <c:pt idx="6">
                  <c:v>11.546741091291858</c:v>
                </c:pt>
                <c:pt idx="7">
                  <c:v>11.643437224579518</c:v>
                </c:pt>
                <c:pt idx="8">
                  <c:v>13.22033480945225</c:v>
                </c:pt>
                <c:pt idx="9">
                  <c:v>13.363185395122828</c:v>
                </c:pt>
                <c:pt idx="10">
                  <c:v>13.89289646568019</c:v>
                </c:pt>
                <c:pt idx="11">
                  <c:v>13.861911483404921</c:v>
                </c:pt>
                <c:pt idx="12">
                  <c:v>13.428664155842673</c:v>
                </c:pt>
                <c:pt idx="13">
                  <c:v>13.499242405565861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3B-4854-8895-C2765ED7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486144"/>
        <c:axId val="731485024"/>
      </c:scatterChart>
      <c:valAx>
        <c:axId val="7314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1485024"/>
        <c:crosses val="autoZero"/>
        <c:crossBetween val="midCat"/>
      </c:valAx>
      <c:valAx>
        <c:axId val="73148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Increment in volume (m</a:t>
                </a:r>
                <a:r>
                  <a:rPr lang="en-US" baseline="30000"/>
                  <a:t>3</a:t>
                </a:r>
                <a:r>
                  <a:rPr lang="en-US"/>
                  <a:t> ha</a:t>
                </a:r>
                <a:r>
                  <a:rPr lang="en-US" baseline="30000"/>
                  <a:t>-1</a:t>
                </a:r>
                <a:r>
                  <a:rPr lang="en-US" baseline="0"/>
                  <a:t>yr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3148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233362</xdr:colOff>
      <xdr:row>2</xdr:row>
      <xdr:rowOff>0</xdr:rowOff>
    </xdr:from>
    <xdr:to>
      <xdr:col>34</xdr:col>
      <xdr:colOff>553550</xdr:colOff>
      <xdr:row>17</xdr:row>
      <xdr:rowOff>13922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328612</xdr:colOff>
      <xdr:row>3</xdr:row>
      <xdr:rowOff>28575</xdr:rowOff>
    </xdr:from>
    <xdr:to>
      <xdr:col>48</xdr:col>
      <xdr:colOff>1100</xdr:colOff>
      <xdr:row>18</xdr:row>
      <xdr:rowOff>2198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266700</xdr:colOff>
      <xdr:row>23</xdr:row>
      <xdr:rowOff>14287</xdr:rowOff>
    </xdr:from>
    <xdr:to>
      <xdr:col>34</xdr:col>
      <xdr:colOff>586888</xdr:colOff>
      <xdr:row>38</xdr:row>
      <xdr:rowOff>28209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228600</xdr:colOff>
      <xdr:row>46</xdr:row>
      <xdr:rowOff>4762</xdr:rowOff>
    </xdr:from>
    <xdr:to>
      <xdr:col>34</xdr:col>
      <xdr:colOff>548788</xdr:colOff>
      <xdr:row>61</xdr:row>
      <xdr:rowOff>18684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233362</xdr:colOff>
      <xdr:row>67</xdr:row>
      <xdr:rowOff>4762</xdr:rowOff>
    </xdr:from>
    <xdr:to>
      <xdr:col>34</xdr:col>
      <xdr:colOff>553550</xdr:colOff>
      <xdr:row>82</xdr:row>
      <xdr:rowOff>18684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361950</xdr:colOff>
      <xdr:row>23</xdr:row>
      <xdr:rowOff>176212</xdr:rowOff>
    </xdr:from>
    <xdr:to>
      <xdr:col>48</xdr:col>
      <xdr:colOff>34438</xdr:colOff>
      <xdr:row>38</xdr:row>
      <xdr:rowOff>149835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404813</xdr:colOff>
      <xdr:row>46</xdr:row>
      <xdr:rowOff>28575</xdr:rowOff>
    </xdr:from>
    <xdr:to>
      <xdr:col>48</xdr:col>
      <xdr:colOff>77301</xdr:colOff>
      <xdr:row>61</xdr:row>
      <xdr:rowOff>2198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371475</xdr:colOff>
      <xdr:row>67</xdr:row>
      <xdr:rowOff>0</xdr:rowOff>
    </xdr:from>
    <xdr:to>
      <xdr:col>48</xdr:col>
      <xdr:colOff>43963</xdr:colOff>
      <xdr:row>81</xdr:row>
      <xdr:rowOff>154598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5"/>
  <sheetViews>
    <sheetView topLeftCell="N1" workbookViewId="0">
      <selection activeCell="U18" sqref="U18:AA18"/>
    </sheetView>
  </sheetViews>
  <sheetFormatPr defaultRowHeight="14.25" x14ac:dyDescent="0.45"/>
  <cols>
    <col min="11" max="12" width="9.1328125" bestFit="1" customWidth="1"/>
    <col min="16" max="16" width="8.86328125" customWidth="1"/>
    <col min="18" max="18" width="11.86328125" bestFit="1" customWidth="1"/>
  </cols>
  <sheetData>
    <row r="2" spans="1:33" x14ac:dyDescent="0.45"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0</v>
      </c>
      <c r="V2" t="s">
        <v>1</v>
      </c>
      <c r="W2" t="s">
        <v>36</v>
      </c>
      <c r="X2" t="s">
        <v>2</v>
      </c>
      <c r="Y2" t="s">
        <v>3</v>
      </c>
      <c r="Z2" t="s">
        <v>4</v>
      </c>
      <c r="AA2" t="s">
        <v>5</v>
      </c>
      <c r="AB2" t="s">
        <v>37</v>
      </c>
      <c r="AC2" t="s">
        <v>38</v>
      </c>
      <c r="AD2" t="s">
        <v>39</v>
      </c>
      <c r="AE2" t="s">
        <v>40</v>
      </c>
      <c r="AF2" t="s">
        <v>41</v>
      </c>
      <c r="AG2" t="s">
        <v>42</v>
      </c>
    </row>
    <row r="3" spans="1:33" ht="14.25" customHeight="1" x14ac:dyDescent="0.45">
      <c r="D3" s="76" t="s">
        <v>8</v>
      </c>
      <c r="E3" s="77"/>
      <c r="F3" s="77"/>
      <c r="G3" s="77"/>
      <c r="H3" s="77"/>
      <c r="I3" s="78"/>
      <c r="J3" s="76" t="s">
        <v>9</v>
      </c>
      <c r="K3" s="77"/>
      <c r="L3" s="78"/>
      <c r="M3" s="79" t="s">
        <v>27</v>
      </c>
      <c r="N3" s="81" t="s">
        <v>6</v>
      </c>
      <c r="P3" t="s">
        <v>43</v>
      </c>
      <c r="Q3" t="s">
        <v>44</v>
      </c>
      <c r="R3" t="s">
        <v>45</v>
      </c>
      <c r="S3">
        <v>1</v>
      </c>
      <c r="T3" t="s">
        <v>46</v>
      </c>
      <c r="U3">
        <v>19</v>
      </c>
      <c r="V3">
        <v>12.1200000762939</v>
      </c>
      <c r="W3">
        <v>18.934426640063801</v>
      </c>
      <c r="X3">
        <v>4300</v>
      </c>
      <c r="Y3">
        <v>36.414834796643397</v>
      </c>
      <c r="Z3">
        <v>184.201602294438</v>
      </c>
      <c r="AA3">
        <f>AC3+AD3+AE3+AF3+AG3</f>
        <v>114.4953244518309</v>
      </c>
      <c r="AB3">
        <v>10.3838881992768</v>
      </c>
      <c r="AC3">
        <v>52.262870937468797</v>
      </c>
      <c r="AD3">
        <v>12.968327448649401</v>
      </c>
      <c r="AE3">
        <v>12.232812877892799</v>
      </c>
      <c r="AF3">
        <v>12.2940041419407</v>
      </c>
      <c r="AG3">
        <v>24.737309045879201</v>
      </c>
    </row>
    <row r="4" spans="1:33" x14ac:dyDescent="0.45">
      <c r="A4" s="83" t="s">
        <v>110</v>
      </c>
      <c r="B4" s="83" t="s">
        <v>10</v>
      </c>
      <c r="C4" s="83" t="s">
        <v>0</v>
      </c>
      <c r="D4" s="7" t="s">
        <v>1</v>
      </c>
      <c r="E4" s="8" t="s">
        <v>36</v>
      </c>
      <c r="F4" s="8" t="s">
        <v>2</v>
      </c>
      <c r="G4" s="8" t="s">
        <v>3</v>
      </c>
      <c r="H4" s="8" t="s">
        <v>4</v>
      </c>
      <c r="I4" s="8" t="s">
        <v>5</v>
      </c>
      <c r="J4" s="7" t="s">
        <v>11</v>
      </c>
      <c r="K4" s="8" t="s">
        <v>12</v>
      </c>
      <c r="L4" s="9" t="s">
        <v>13</v>
      </c>
      <c r="M4" s="80"/>
      <c r="N4" s="82"/>
      <c r="P4" t="s">
        <v>43</v>
      </c>
      <c r="Q4" t="s">
        <v>44</v>
      </c>
      <c r="R4" t="s">
        <v>47</v>
      </c>
      <c r="S4">
        <v>1</v>
      </c>
      <c r="T4" t="s">
        <v>46</v>
      </c>
      <c r="U4">
        <v>22</v>
      </c>
      <c r="V4">
        <v>12.8</v>
      </c>
      <c r="W4">
        <v>21.865566397448401</v>
      </c>
      <c r="X4">
        <v>4250</v>
      </c>
      <c r="Y4">
        <v>44.779703967211603</v>
      </c>
      <c r="Z4">
        <v>245.77314150088799</v>
      </c>
      <c r="AA4">
        <f t="shared" ref="AA4:AA67" si="0">AC4+AD4+AE4+AF4+AG4</f>
        <v>154.54567409813859</v>
      </c>
      <c r="AB4">
        <v>11.5824705169785</v>
      </c>
      <c r="AC4">
        <v>72.927613970749405</v>
      </c>
      <c r="AD4">
        <v>16.866931299090702</v>
      </c>
      <c r="AE4">
        <v>16.644095755064701</v>
      </c>
      <c r="AF4">
        <v>14.716638136383599</v>
      </c>
      <c r="AG4">
        <v>33.3903949368502</v>
      </c>
    </row>
    <row r="5" spans="1:33" ht="15.75" x14ac:dyDescent="0.45">
      <c r="A5" s="84"/>
      <c r="B5" s="84"/>
      <c r="C5" s="84"/>
      <c r="D5" s="2" t="s">
        <v>7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2" t="s">
        <v>15</v>
      </c>
      <c r="K5" s="3" t="s">
        <v>16</v>
      </c>
      <c r="L5" s="4" t="s">
        <v>17</v>
      </c>
      <c r="M5" s="5" t="s">
        <v>28</v>
      </c>
      <c r="N5" s="5" t="s">
        <v>28</v>
      </c>
      <c r="P5" t="s">
        <v>43</v>
      </c>
      <c r="Q5" t="s">
        <v>44</v>
      </c>
      <c r="R5" t="s">
        <v>48</v>
      </c>
      <c r="S5">
        <v>1</v>
      </c>
      <c r="T5" t="s">
        <v>46</v>
      </c>
      <c r="U5">
        <v>24</v>
      </c>
      <c r="V5">
        <v>14.75</v>
      </c>
      <c r="W5">
        <v>23.052846777458601</v>
      </c>
      <c r="X5">
        <v>4010</v>
      </c>
      <c r="Y5">
        <v>46.160215560157702</v>
      </c>
      <c r="Z5">
        <v>283.69350763117097</v>
      </c>
      <c r="AA5">
        <f t="shared" si="0"/>
        <v>172.37970322228799</v>
      </c>
      <c r="AB5">
        <v>12.1064492864719</v>
      </c>
      <c r="AC5">
        <v>85.051986919335505</v>
      </c>
      <c r="AD5">
        <v>18.0247279653337</v>
      </c>
      <c r="AE5">
        <v>17.939409310789198</v>
      </c>
      <c r="AF5">
        <v>14.120049544184999</v>
      </c>
      <c r="AG5">
        <v>37.243529482644597</v>
      </c>
    </row>
    <row r="6" spans="1:33" x14ac:dyDescent="0.45">
      <c r="A6" s="14" t="s">
        <v>106</v>
      </c>
      <c r="B6">
        <v>1981</v>
      </c>
      <c r="C6">
        <v>19</v>
      </c>
      <c r="D6" s="13">
        <v>12.1200000762939</v>
      </c>
      <c r="E6" s="13">
        <v>18.934426640063801</v>
      </c>
      <c r="F6" s="14">
        <v>4300</v>
      </c>
      <c r="G6" s="13">
        <v>36.414834796643397</v>
      </c>
      <c r="H6" s="13">
        <v>184.201602294438</v>
      </c>
      <c r="I6" s="13">
        <v>114.4953244518309</v>
      </c>
      <c r="P6" t="s">
        <v>43</v>
      </c>
      <c r="Q6" t="s">
        <v>44</v>
      </c>
      <c r="R6" t="s">
        <v>48</v>
      </c>
      <c r="S6">
        <v>2</v>
      </c>
      <c r="T6" t="s">
        <v>49</v>
      </c>
      <c r="U6">
        <v>24</v>
      </c>
      <c r="V6">
        <v>14.75</v>
      </c>
      <c r="W6">
        <v>23.052846777458601</v>
      </c>
      <c r="X6">
        <v>3990</v>
      </c>
      <c r="Y6">
        <v>46.1470110535356</v>
      </c>
      <c r="Z6">
        <v>283.65407730275001</v>
      </c>
      <c r="AA6">
        <f t="shared" si="0"/>
        <v>172.33892616393632</v>
      </c>
      <c r="AB6">
        <v>12.135017304238399</v>
      </c>
      <c r="AC6">
        <v>85.032326324440405</v>
      </c>
      <c r="AD6">
        <v>18.0183765633044</v>
      </c>
      <c r="AE6">
        <v>17.937898441963402</v>
      </c>
      <c r="AF6">
        <v>14.115605446661601</v>
      </c>
      <c r="AG6">
        <v>37.2347193875665</v>
      </c>
    </row>
    <row r="7" spans="1:33" x14ac:dyDescent="0.45">
      <c r="A7" s="14" t="s">
        <v>106</v>
      </c>
      <c r="B7">
        <v>1984</v>
      </c>
      <c r="C7">
        <v>22</v>
      </c>
      <c r="D7" s="13">
        <v>12.8</v>
      </c>
      <c r="E7" s="13">
        <v>21.865566397448401</v>
      </c>
      <c r="F7" s="14">
        <v>4250</v>
      </c>
      <c r="G7" s="13">
        <v>44.779703967211603</v>
      </c>
      <c r="H7" s="13">
        <v>245.77314150088799</v>
      </c>
      <c r="I7" s="13">
        <v>154.54567409813859</v>
      </c>
      <c r="P7" t="s">
        <v>43</v>
      </c>
      <c r="Q7" t="s">
        <v>44</v>
      </c>
      <c r="R7" t="s">
        <v>50</v>
      </c>
      <c r="S7">
        <v>1</v>
      </c>
      <c r="T7" t="s">
        <v>46</v>
      </c>
      <c r="U7">
        <v>25</v>
      </c>
      <c r="V7">
        <v>15.1829996109009</v>
      </c>
      <c r="W7">
        <v>24.008975063589201</v>
      </c>
      <c r="X7">
        <v>3860</v>
      </c>
      <c r="Y7">
        <v>48.422570319830797</v>
      </c>
      <c r="Z7">
        <v>306.73220193124303</v>
      </c>
      <c r="AA7">
        <f t="shared" si="0"/>
        <v>186.33151208952191</v>
      </c>
      <c r="AB7">
        <v>12.638202980753</v>
      </c>
      <c r="AC7">
        <v>92.742634015914803</v>
      </c>
      <c r="AD7">
        <v>19.178743639387299</v>
      </c>
      <c r="AE7">
        <v>19.500415294947199</v>
      </c>
      <c r="AF7">
        <v>14.651828944953699</v>
      </c>
      <c r="AG7">
        <v>40.257890194318897</v>
      </c>
    </row>
    <row r="8" spans="1:33" x14ac:dyDescent="0.45">
      <c r="A8" s="14" t="s">
        <v>106</v>
      </c>
      <c r="B8" s="15">
        <v>1986</v>
      </c>
      <c r="C8" s="15">
        <v>24</v>
      </c>
      <c r="D8" s="16">
        <v>14.75</v>
      </c>
      <c r="E8" s="16">
        <v>23.052846777458601</v>
      </c>
      <c r="F8" s="17">
        <v>4010</v>
      </c>
      <c r="G8" s="16">
        <v>46.160215560157702</v>
      </c>
      <c r="H8" s="16">
        <v>283.69350763117097</v>
      </c>
      <c r="I8" s="16">
        <v>172.37970322228799</v>
      </c>
      <c r="P8" t="s">
        <v>43</v>
      </c>
      <c r="Q8" t="s">
        <v>44</v>
      </c>
      <c r="R8" t="s">
        <v>51</v>
      </c>
      <c r="S8">
        <v>1</v>
      </c>
      <c r="T8" t="s">
        <v>46</v>
      </c>
      <c r="U8">
        <v>26</v>
      </c>
      <c r="V8">
        <v>15.454999923706101</v>
      </c>
      <c r="W8">
        <v>24.7583672471543</v>
      </c>
      <c r="X8">
        <v>3880</v>
      </c>
      <c r="Y8">
        <v>50.1968895217477</v>
      </c>
      <c r="Z8">
        <v>325.83988383675103</v>
      </c>
      <c r="AA8">
        <f t="shared" si="0"/>
        <v>198.52704131080839</v>
      </c>
      <c r="AB8">
        <v>12.8344599725941</v>
      </c>
      <c r="AC8">
        <v>99.634025523047796</v>
      </c>
      <c r="AD8">
        <v>20.191709799982899</v>
      </c>
      <c r="AE8">
        <v>20.760460223556599</v>
      </c>
      <c r="AF8">
        <v>15.048048190327799</v>
      </c>
      <c r="AG8">
        <v>42.892797573893297</v>
      </c>
    </row>
    <row r="9" spans="1:33" x14ac:dyDescent="0.45">
      <c r="A9" s="14" t="s">
        <v>106</v>
      </c>
      <c r="B9">
        <v>1986</v>
      </c>
      <c r="C9">
        <v>24</v>
      </c>
      <c r="D9" s="13">
        <v>14.75</v>
      </c>
      <c r="E9" s="13">
        <v>23.052846777458601</v>
      </c>
      <c r="F9" s="14">
        <v>3990</v>
      </c>
      <c r="G9" s="13">
        <v>46.1470110535356</v>
      </c>
      <c r="H9" s="13">
        <v>283.65407730275001</v>
      </c>
      <c r="I9" s="13">
        <v>172.33892616393632</v>
      </c>
      <c r="J9">
        <f>F8-F9</f>
        <v>20</v>
      </c>
      <c r="K9" s="12">
        <f>G8-G9</f>
        <v>1.3204506622102485E-2</v>
      </c>
      <c r="L9" s="12">
        <f>H8-H9</f>
        <v>3.9430328420962724E-2</v>
      </c>
      <c r="P9" t="s">
        <v>43</v>
      </c>
      <c r="Q9" t="s">
        <v>44</v>
      </c>
      <c r="R9" t="s">
        <v>52</v>
      </c>
      <c r="S9">
        <v>1</v>
      </c>
      <c r="T9" t="s">
        <v>46</v>
      </c>
      <c r="U9">
        <v>27</v>
      </c>
      <c r="V9">
        <v>15.727999687194799</v>
      </c>
      <c r="W9">
        <v>25.835382482149601</v>
      </c>
      <c r="X9">
        <v>3300</v>
      </c>
      <c r="Y9">
        <v>52.284311300452799</v>
      </c>
      <c r="Z9">
        <v>353.600282451049</v>
      </c>
      <c r="AA9">
        <f t="shared" si="0"/>
        <v>213.70263591537051</v>
      </c>
      <c r="AB9">
        <v>14.203120945655201</v>
      </c>
      <c r="AC9">
        <v>107.927360280383</v>
      </c>
      <c r="AD9">
        <v>21.1943167639857</v>
      </c>
      <c r="AE9">
        <v>22.899211529291701</v>
      </c>
      <c r="AF9">
        <v>15.510183796495999</v>
      </c>
      <c r="AG9">
        <v>46.171563545214099</v>
      </c>
    </row>
    <row r="10" spans="1:33" x14ac:dyDescent="0.45">
      <c r="A10" s="14" t="s">
        <v>106</v>
      </c>
      <c r="B10">
        <v>1986</v>
      </c>
      <c r="C10">
        <v>25</v>
      </c>
      <c r="D10" s="13">
        <v>15.1829996109009</v>
      </c>
      <c r="E10" s="13">
        <v>24.008975063589201</v>
      </c>
      <c r="F10" s="14">
        <v>3860</v>
      </c>
      <c r="G10" s="13">
        <v>48.422570319830797</v>
      </c>
      <c r="H10" s="13">
        <v>306.73220193124303</v>
      </c>
      <c r="I10" s="13">
        <v>186.33151208952191</v>
      </c>
      <c r="P10" t="s">
        <v>43</v>
      </c>
      <c r="Q10" t="s">
        <v>44</v>
      </c>
      <c r="R10" t="s">
        <v>53</v>
      </c>
      <c r="S10">
        <v>1</v>
      </c>
      <c r="T10" t="s">
        <v>46</v>
      </c>
      <c r="U10">
        <v>28</v>
      </c>
      <c r="V10">
        <v>15.4444444444444</v>
      </c>
      <c r="W10">
        <v>26.3184775428557</v>
      </c>
      <c r="X10">
        <v>2760</v>
      </c>
      <c r="Y10">
        <v>51.024204652643498</v>
      </c>
      <c r="Z10">
        <v>349.94841728339497</v>
      </c>
      <c r="AA10">
        <f t="shared" si="0"/>
        <v>213.28017259702202</v>
      </c>
      <c r="AB10">
        <v>15.342235337578501</v>
      </c>
      <c r="AC10">
        <v>107.832310059511</v>
      </c>
      <c r="AD10">
        <v>20.894323913098699</v>
      </c>
      <c r="AE10">
        <v>23.258487107279301</v>
      </c>
      <c r="AF10">
        <v>15.214763364312599</v>
      </c>
      <c r="AG10">
        <v>46.080288152820401</v>
      </c>
    </row>
    <row r="11" spans="1:33" x14ac:dyDescent="0.45">
      <c r="A11" s="14" t="s">
        <v>106</v>
      </c>
      <c r="B11">
        <v>1987</v>
      </c>
      <c r="C11">
        <v>26</v>
      </c>
      <c r="D11" s="13">
        <v>15.454999923706101</v>
      </c>
      <c r="E11" s="13">
        <v>24.7583672471543</v>
      </c>
      <c r="F11" s="14">
        <v>3880</v>
      </c>
      <c r="G11" s="13">
        <v>50.1968895217477</v>
      </c>
      <c r="H11" s="13">
        <v>325.83988383675103</v>
      </c>
      <c r="I11" s="13">
        <v>198.52704131080839</v>
      </c>
      <c r="P11" t="s">
        <v>43</v>
      </c>
      <c r="Q11" t="s">
        <v>44</v>
      </c>
      <c r="R11" t="s">
        <v>54</v>
      </c>
      <c r="S11">
        <v>1</v>
      </c>
      <c r="T11" t="s">
        <v>46</v>
      </c>
      <c r="U11">
        <v>29</v>
      </c>
      <c r="V11">
        <v>16.7222222222222</v>
      </c>
      <c r="W11">
        <v>26.803274212858099</v>
      </c>
      <c r="X11">
        <v>2740</v>
      </c>
      <c r="Y11">
        <v>51.1943688778207</v>
      </c>
      <c r="Z11">
        <v>371.09986256330598</v>
      </c>
      <c r="AA11">
        <f t="shared" si="0"/>
        <v>222.29625637305969</v>
      </c>
      <c r="AB11">
        <v>15.423781869704801</v>
      </c>
      <c r="AC11">
        <v>114.689457993809</v>
      </c>
      <c r="AD11">
        <v>21.297990473758201</v>
      </c>
      <c r="AE11">
        <v>23.613289766887799</v>
      </c>
      <c r="AF11">
        <v>14.6672582950695</v>
      </c>
      <c r="AG11">
        <v>48.028259843535203</v>
      </c>
    </row>
    <row r="12" spans="1:33" x14ac:dyDescent="0.45">
      <c r="A12" s="14" t="s">
        <v>106</v>
      </c>
      <c r="B12">
        <v>1988</v>
      </c>
      <c r="C12">
        <v>27</v>
      </c>
      <c r="D12" s="13">
        <v>15.727999687194799</v>
      </c>
      <c r="E12" s="13">
        <v>25.835382482149601</v>
      </c>
      <c r="F12" s="14">
        <v>3300</v>
      </c>
      <c r="G12" s="13">
        <v>52.284311300452799</v>
      </c>
      <c r="H12" s="13">
        <v>353.600282451049</v>
      </c>
      <c r="I12" s="13">
        <v>213.70263591537051</v>
      </c>
      <c r="P12" t="s">
        <v>43</v>
      </c>
      <c r="Q12" t="s">
        <v>44</v>
      </c>
      <c r="R12" t="s">
        <v>55</v>
      </c>
      <c r="S12">
        <v>1</v>
      </c>
      <c r="T12" t="s">
        <v>46</v>
      </c>
      <c r="U12">
        <v>32</v>
      </c>
      <c r="V12">
        <v>19.172222434149798</v>
      </c>
      <c r="W12">
        <v>29.121650056712198</v>
      </c>
      <c r="X12">
        <v>2430</v>
      </c>
      <c r="Y12">
        <v>55.341693824398902</v>
      </c>
      <c r="Z12">
        <v>467.99403402203501</v>
      </c>
      <c r="AA12">
        <f t="shared" si="0"/>
        <v>268.12434575327455</v>
      </c>
      <c r="AB12">
        <v>17.028568714619599</v>
      </c>
      <c r="AC12">
        <v>144.21564464648901</v>
      </c>
      <c r="AD12">
        <v>23.845634761338399</v>
      </c>
      <c r="AE12">
        <v>27.657124051716998</v>
      </c>
      <c r="AF12">
        <v>14.476285904891499</v>
      </c>
      <c r="AG12">
        <v>57.929656388838602</v>
      </c>
    </row>
    <row r="13" spans="1:33" x14ac:dyDescent="0.45">
      <c r="A13" s="14" t="s">
        <v>106</v>
      </c>
      <c r="B13">
        <v>1989</v>
      </c>
      <c r="C13">
        <v>28</v>
      </c>
      <c r="D13" s="13">
        <v>15.4444444444444</v>
      </c>
      <c r="E13" s="13">
        <v>26.3184775428557</v>
      </c>
      <c r="F13" s="14">
        <v>2760</v>
      </c>
      <c r="G13" s="13">
        <v>51.024204652643498</v>
      </c>
      <c r="H13" s="13">
        <v>349.94841728339497</v>
      </c>
      <c r="I13" s="13">
        <v>213.28017259702202</v>
      </c>
      <c r="P13" t="s">
        <v>43</v>
      </c>
      <c r="Q13" t="s">
        <v>44</v>
      </c>
      <c r="R13" t="s">
        <v>56</v>
      </c>
      <c r="S13">
        <v>1</v>
      </c>
      <c r="T13" t="s">
        <v>46</v>
      </c>
      <c r="U13">
        <v>35</v>
      </c>
      <c r="V13">
        <v>20.2111117045085</v>
      </c>
      <c r="W13">
        <v>30.739490336001001</v>
      </c>
      <c r="X13">
        <v>2430</v>
      </c>
      <c r="Y13">
        <v>60.003864243442898</v>
      </c>
      <c r="Z13">
        <v>533.78149960883104</v>
      </c>
      <c r="AA13">
        <f t="shared" si="0"/>
        <v>310.29913652440922</v>
      </c>
      <c r="AB13">
        <v>17.731338975349001</v>
      </c>
      <c r="AC13">
        <v>169.787742195524</v>
      </c>
      <c r="AD13">
        <v>26.844485907677502</v>
      </c>
      <c r="AE13">
        <v>31.301901300447799</v>
      </c>
      <c r="AF13">
        <v>15.323268310688301</v>
      </c>
      <c r="AG13">
        <v>67.041738810071607</v>
      </c>
    </row>
    <row r="14" spans="1:33" x14ac:dyDescent="0.45">
      <c r="A14" s="14" t="s">
        <v>106</v>
      </c>
      <c r="B14">
        <v>1990</v>
      </c>
      <c r="C14">
        <v>29</v>
      </c>
      <c r="D14" s="13">
        <v>16.7222222222222</v>
      </c>
      <c r="E14" s="13">
        <v>26.803274212858099</v>
      </c>
      <c r="F14" s="14">
        <v>2740</v>
      </c>
      <c r="G14" s="13">
        <v>51.1943688778207</v>
      </c>
      <c r="H14" s="13">
        <v>371.09986256330598</v>
      </c>
      <c r="I14" s="13">
        <v>222.29625637305969</v>
      </c>
      <c r="P14" t="s">
        <v>43</v>
      </c>
      <c r="Q14" t="s">
        <v>44</v>
      </c>
      <c r="R14" t="s">
        <v>57</v>
      </c>
      <c r="S14">
        <v>1</v>
      </c>
      <c r="T14" t="s">
        <v>46</v>
      </c>
      <c r="U14">
        <v>37</v>
      </c>
      <c r="V14">
        <v>21.177777608235701</v>
      </c>
      <c r="W14">
        <v>31.679474774438301</v>
      </c>
      <c r="X14">
        <v>2020</v>
      </c>
      <c r="Y14">
        <v>58.068101987878599</v>
      </c>
      <c r="Z14">
        <v>546.73416818298097</v>
      </c>
      <c r="AA14">
        <f t="shared" si="0"/>
        <v>316.18427432830379</v>
      </c>
      <c r="AB14">
        <v>19.1314633469438</v>
      </c>
      <c r="AC14">
        <v>175.341606773905</v>
      </c>
      <c r="AD14">
        <v>26.486247353984101</v>
      </c>
      <c r="AE14">
        <v>31.629554308356202</v>
      </c>
      <c r="AF14">
        <v>14.4136125172696</v>
      </c>
      <c r="AG14">
        <v>68.3132533747889</v>
      </c>
    </row>
    <row r="15" spans="1:33" x14ac:dyDescent="0.45">
      <c r="A15" s="14" t="s">
        <v>106</v>
      </c>
      <c r="B15">
        <v>1991</v>
      </c>
      <c r="C15">
        <v>32</v>
      </c>
      <c r="D15" s="13">
        <v>19.172222434149798</v>
      </c>
      <c r="E15" s="13">
        <v>29.121650056712198</v>
      </c>
      <c r="F15" s="14">
        <v>2430</v>
      </c>
      <c r="G15" s="13">
        <v>55.341693824398902</v>
      </c>
      <c r="H15" s="13">
        <v>467.99403402203501</v>
      </c>
      <c r="I15" s="13">
        <v>268.12434575327455</v>
      </c>
      <c r="P15" t="s">
        <v>43</v>
      </c>
      <c r="Q15" t="s">
        <v>44</v>
      </c>
      <c r="R15" t="s">
        <v>57</v>
      </c>
      <c r="S15">
        <v>2</v>
      </c>
      <c r="T15" t="s">
        <v>49</v>
      </c>
      <c r="U15">
        <v>37</v>
      </c>
      <c r="V15">
        <v>21.177777608235701</v>
      </c>
      <c r="W15">
        <v>31.679474774438301</v>
      </c>
      <c r="X15">
        <v>1970</v>
      </c>
      <c r="Y15">
        <v>57.4773400158725</v>
      </c>
      <c r="Z15">
        <v>542.40793956236303</v>
      </c>
      <c r="AA15">
        <f t="shared" si="0"/>
        <v>313.24036036224379</v>
      </c>
      <c r="AB15">
        <v>19.2739299787136</v>
      </c>
      <c r="AC15">
        <v>173.68094562923301</v>
      </c>
      <c r="AD15">
        <v>26.1965256509428</v>
      </c>
      <c r="AE15">
        <v>31.423030585129698</v>
      </c>
      <c r="AF15">
        <v>14.262653012590199</v>
      </c>
      <c r="AG15">
        <v>67.677205484348093</v>
      </c>
    </row>
    <row r="16" spans="1:33" x14ac:dyDescent="0.45">
      <c r="A16" s="14" t="s">
        <v>106</v>
      </c>
      <c r="B16">
        <v>1994</v>
      </c>
      <c r="C16">
        <v>35</v>
      </c>
      <c r="D16" s="13">
        <v>20.2111117045085</v>
      </c>
      <c r="E16" s="13">
        <v>30.739490336001001</v>
      </c>
      <c r="F16" s="14">
        <v>2430</v>
      </c>
      <c r="G16" s="13">
        <v>60.003864243442898</v>
      </c>
      <c r="H16" s="13">
        <v>533.78149960883104</v>
      </c>
      <c r="I16" s="13">
        <v>310.29913652440922</v>
      </c>
      <c r="P16" t="s">
        <v>43</v>
      </c>
      <c r="Q16" t="s">
        <v>44</v>
      </c>
      <c r="R16" t="s">
        <v>58</v>
      </c>
      <c r="S16">
        <v>1</v>
      </c>
      <c r="T16" t="s">
        <v>46</v>
      </c>
      <c r="U16">
        <v>38</v>
      </c>
      <c r="V16">
        <v>21.1883335113525</v>
      </c>
      <c r="W16">
        <v>32.155520462939499</v>
      </c>
      <c r="X16">
        <v>1650</v>
      </c>
      <c r="Y16">
        <v>53.943366216980699</v>
      </c>
      <c r="Z16">
        <v>520.16872554357803</v>
      </c>
      <c r="AA16">
        <f t="shared" si="0"/>
        <v>300.35934737784885</v>
      </c>
      <c r="AB16">
        <v>20.4024399972146</v>
      </c>
      <c r="AC16">
        <v>166.85373819023599</v>
      </c>
      <c r="AD16">
        <v>24.750788350848101</v>
      </c>
      <c r="AE16">
        <v>30.520675689274</v>
      </c>
      <c r="AF16">
        <v>13.339949367201999</v>
      </c>
      <c r="AG16">
        <v>64.894195780288797</v>
      </c>
    </row>
    <row r="17" spans="1:33" x14ac:dyDescent="0.45">
      <c r="A17" s="14" t="s">
        <v>106</v>
      </c>
      <c r="B17" s="15">
        <v>1997</v>
      </c>
      <c r="C17" s="15">
        <v>37</v>
      </c>
      <c r="D17" s="16">
        <v>21.177777608235701</v>
      </c>
      <c r="E17" s="16">
        <v>31.679474774438301</v>
      </c>
      <c r="F17" s="17">
        <v>2020</v>
      </c>
      <c r="G17" s="16">
        <v>58.068101987878599</v>
      </c>
      <c r="H17" s="16">
        <v>546.73416818298097</v>
      </c>
      <c r="I17" s="16">
        <v>316.18427432830379</v>
      </c>
      <c r="P17" t="s">
        <v>43</v>
      </c>
      <c r="Q17" t="s">
        <v>44</v>
      </c>
      <c r="R17" t="s">
        <v>59</v>
      </c>
      <c r="S17">
        <v>1</v>
      </c>
      <c r="T17" t="s">
        <v>46</v>
      </c>
      <c r="U17">
        <v>43</v>
      </c>
      <c r="V17">
        <v>24.516666730244999</v>
      </c>
      <c r="W17">
        <v>34.534637948625502</v>
      </c>
      <c r="X17">
        <v>1230</v>
      </c>
      <c r="Y17">
        <v>53.3969906100534</v>
      </c>
      <c r="Z17">
        <v>603.14500666189997</v>
      </c>
      <c r="AA17">
        <f t="shared" si="0"/>
        <v>339.38672409537304</v>
      </c>
      <c r="AB17">
        <v>23.510447429384499</v>
      </c>
      <c r="AC17">
        <v>195.16483291388101</v>
      </c>
      <c r="AD17">
        <v>25.608607364554199</v>
      </c>
      <c r="AE17">
        <v>33.184317408898998</v>
      </c>
      <c r="AF17">
        <v>12.1027033469807</v>
      </c>
      <c r="AG17">
        <v>73.3262630610581</v>
      </c>
    </row>
    <row r="18" spans="1:33" x14ac:dyDescent="0.45">
      <c r="A18" s="14" t="s">
        <v>106</v>
      </c>
      <c r="B18">
        <v>1999</v>
      </c>
      <c r="C18">
        <v>37</v>
      </c>
      <c r="D18" s="13">
        <v>21.177777608235701</v>
      </c>
      <c r="E18" s="13">
        <v>31.679474774438301</v>
      </c>
      <c r="F18" s="14">
        <v>1970</v>
      </c>
      <c r="G18" s="13">
        <v>57.4773400158725</v>
      </c>
      <c r="H18" s="13">
        <v>542.40793956236303</v>
      </c>
      <c r="I18" s="13">
        <v>313.24036036224379</v>
      </c>
      <c r="J18">
        <f>F17-F18</f>
        <v>50</v>
      </c>
      <c r="K18" s="12">
        <f>G17-G18</f>
        <v>0.59076197200609926</v>
      </c>
      <c r="L18" s="12">
        <f>H17-H18</f>
        <v>4.3262286206179397</v>
      </c>
      <c r="P18" t="s">
        <v>43</v>
      </c>
      <c r="Q18" t="s">
        <v>44</v>
      </c>
      <c r="R18" t="s">
        <v>60</v>
      </c>
      <c r="S18">
        <v>1</v>
      </c>
      <c r="T18" t="s">
        <v>46</v>
      </c>
      <c r="U18">
        <v>50</v>
      </c>
      <c r="V18">
        <v>25.4900001525879</v>
      </c>
      <c r="W18">
        <v>38.404609246785903</v>
      </c>
      <c r="X18">
        <v>960</v>
      </c>
      <c r="Y18">
        <v>55.600919820519302</v>
      </c>
      <c r="Z18">
        <v>628.964815831686</v>
      </c>
      <c r="AA18">
        <f t="shared" si="0"/>
        <v>380.0374647443478</v>
      </c>
      <c r="AB18">
        <v>27.1556642800536</v>
      </c>
      <c r="AC18">
        <v>217.95285970169999</v>
      </c>
      <c r="AD18">
        <v>28.183886981274501</v>
      </c>
      <c r="AE18">
        <v>38.647219369303102</v>
      </c>
      <c r="AF18">
        <v>13.1444321480563</v>
      </c>
      <c r="AG18">
        <v>82.109066544013899</v>
      </c>
    </row>
    <row r="19" spans="1:33" x14ac:dyDescent="0.45">
      <c r="A19" s="14" t="s">
        <v>106</v>
      </c>
      <c r="B19">
        <v>1999</v>
      </c>
      <c r="C19">
        <v>38</v>
      </c>
      <c r="D19" s="13">
        <v>21.1883335113525</v>
      </c>
      <c r="E19" s="13">
        <v>32.155520462939499</v>
      </c>
      <c r="F19" s="14">
        <v>1650</v>
      </c>
      <c r="G19" s="13">
        <v>53.943366216980699</v>
      </c>
      <c r="H19" s="13">
        <v>520.16872554357803</v>
      </c>
      <c r="I19" s="13">
        <v>300.35934737784885</v>
      </c>
      <c r="P19" s="11" t="s">
        <v>43</v>
      </c>
      <c r="Q19" s="11" t="s">
        <v>61</v>
      </c>
      <c r="R19" s="11" t="s">
        <v>62</v>
      </c>
      <c r="S19" s="11">
        <v>1</v>
      </c>
      <c r="T19" s="11" t="s">
        <v>46</v>
      </c>
      <c r="U19" s="11">
        <v>19</v>
      </c>
      <c r="V19" s="11">
        <v>13.1500000953674</v>
      </c>
      <c r="W19" s="11">
        <v>20.0156439457609</v>
      </c>
      <c r="X19" s="11">
        <v>3360</v>
      </c>
      <c r="Y19" s="11">
        <v>32.492724550349998</v>
      </c>
      <c r="Z19" s="11">
        <v>177.09653249641701</v>
      </c>
      <c r="AA19">
        <f t="shared" si="0"/>
        <v>104.72428588761059</v>
      </c>
      <c r="AB19" s="11">
        <v>11.0963075440518</v>
      </c>
      <c r="AC19" s="11">
        <v>48.332142925765602</v>
      </c>
      <c r="AD19" s="11">
        <v>11.433507980185</v>
      </c>
      <c r="AE19" s="11">
        <v>11.7102802412203</v>
      </c>
      <c r="AF19" s="11">
        <v>10.622129285261501</v>
      </c>
      <c r="AG19" s="11">
        <v>22.626225455178201</v>
      </c>
    </row>
    <row r="20" spans="1:33" x14ac:dyDescent="0.45">
      <c r="A20" s="14" t="s">
        <v>106</v>
      </c>
      <c r="B20">
        <v>2000</v>
      </c>
      <c r="C20">
        <v>43</v>
      </c>
      <c r="D20" s="13">
        <v>24.516666730244999</v>
      </c>
      <c r="E20" s="13">
        <v>34.534637948625502</v>
      </c>
      <c r="F20" s="14">
        <v>1230</v>
      </c>
      <c r="G20" s="13">
        <v>53.3969906100534</v>
      </c>
      <c r="H20" s="13">
        <v>603.14500666189997</v>
      </c>
      <c r="I20" s="13">
        <v>339.38672409537304</v>
      </c>
      <c r="P20" s="11" t="s">
        <v>43</v>
      </c>
      <c r="Q20" s="11" t="s">
        <v>61</v>
      </c>
      <c r="R20" s="11" t="s">
        <v>62</v>
      </c>
      <c r="S20" s="11">
        <v>2</v>
      </c>
      <c r="T20" s="11" t="s">
        <v>49</v>
      </c>
      <c r="U20" s="11">
        <v>19</v>
      </c>
      <c r="V20" s="11">
        <v>13.1500000953674</v>
      </c>
      <c r="W20" s="11">
        <v>20.0156439457609</v>
      </c>
      <c r="X20" s="11">
        <v>2460</v>
      </c>
      <c r="Y20" s="11">
        <v>28.565671522094402</v>
      </c>
      <c r="Z20" s="11">
        <v>159.045790089832</v>
      </c>
      <c r="AA20">
        <f t="shared" si="0"/>
        <v>92.765884060038431</v>
      </c>
      <c r="AB20" s="11">
        <v>12.1593322258352</v>
      </c>
      <c r="AC20" s="11">
        <v>42.814009513999601</v>
      </c>
      <c r="AD20" s="11">
        <v>9.9835714781287095</v>
      </c>
      <c r="AE20" s="11">
        <v>10.632873759518301</v>
      </c>
      <c r="AF20" s="11">
        <v>9.2928786287535292</v>
      </c>
      <c r="AG20" s="11">
        <v>20.0425506796383</v>
      </c>
    </row>
    <row r="21" spans="1:33" x14ac:dyDescent="0.45">
      <c r="A21" s="14" t="s">
        <v>106</v>
      </c>
      <c r="B21">
        <v>2005</v>
      </c>
      <c r="C21">
        <v>50</v>
      </c>
      <c r="D21" s="13">
        <v>25.4900001525879</v>
      </c>
      <c r="E21" s="13">
        <v>38.404609246785903</v>
      </c>
      <c r="F21" s="14">
        <v>960</v>
      </c>
      <c r="G21" s="13">
        <v>55.600919820519302</v>
      </c>
      <c r="H21" s="13">
        <v>628.964815831686</v>
      </c>
      <c r="I21" s="13">
        <v>380.0374647443478</v>
      </c>
      <c r="P21" s="11" t="s">
        <v>43</v>
      </c>
      <c r="Q21" s="11" t="s">
        <v>61</v>
      </c>
      <c r="R21" s="11" t="s">
        <v>63</v>
      </c>
      <c r="S21" s="11">
        <v>1</v>
      </c>
      <c r="T21" s="11" t="s">
        <v>46</v>
      </c>
      <c r="U21" s="11">
        <v>22</v>
      </c>
      <c r="V21" s="11">
        <v>12.8642857415336</v>
      </c>
      <c r="W21" s="11">
        <v>22.789405898066502</v>
      </c>
      <c r="X21" s="11">
        <v>2500</v>
      </c>
      <c r="Y21" s="11">
        <v>36.6373559020196</v>
      </c>
      <c r="Z21" s="11">
        <v>210.53199180658399</v>
      </c>
      <c r="AA21">
        <f t="shared" si="0"/>
        <v>128.64086634093459</v>
      </c>
      <c r="AB21" s="11">
        <v>13.6598873127105</v>
      </c>
      <c r="AC21" s="11">
        <v>60.163859441569201</v>
      </c>
      <c r="AD21" s="11">
        <v>13.541174943837101</v>
      </c>
      <c r="AE21" s="11">
        <v>15.0664647583194</v>
      </c>
      <c r="AF21" s="11">
        <v>12.0758404148621</v>
      </c>
      <c r="AG21" s="11">
        <v>27.793526782346799</v>
      </c>
    </row>
    <row r="22" spans="1:33" x14ac:dyDescent="0.45">
      <c r="P22" s="11" t="s">
        <v>43</v>
      </c>
      <c r="Q22" s="11" t="s">
        <v>61</v>
      </c>
      <c r="R22" s="11" t="s">
        <v>64</v>
      </c>
      <c r="S22" s="11">
        <v>1</v>
      </c>
      <c r="T22" s="11" t="s">
        <v>46</v>
      </c>
      <c r="U22" s="11">
        <v>24</v>
      </c>
      <c r="V22" s="11">
        <v>14.0783003807068</v>
      </c>
      <c r="W22" s="11">
        <v>24.140603762126599</v>
      </c>
      <c r="X22" s="11">
        <v>2440</v>
      </c>
      <c r="Y22" s="11">
        <v>40.833824251980403</v>
      </c>
      <c r="Z22" s="11">
        <v>258.099816367796</v>
      </c>
      <c r="AA22">
        <f t="shared" si="0"/>
        <v>154.27512675959852</v>
      </c>
      <c r="AB22" s="11">
        <v>14.597220682065901</v>
      </c>
      <c r="AC22" s="11">
        <v>74.792621278121004</v>
      </c>
      <c r="AD22" s="11">
        <v>15.603295536971499</v>
      </c>
      <c r="AE22" s="11">
        <v>17.801832187412199</v>
      </c>
      <c r="AF22" s="11">
        <v>12.7454359767982</v>
      </c>
      <c r="AG22" s="11">
        <v>33.331941780295601</v>
      </c>
    </row>
    <row r="23" spans="1:33" x14ac:dyDescent="0.45">
      <c r="P23" s="11" t="s">
        <v>43</v>
      </c>
      <c r="Q23" s="11" t="s">
        <v>61</v>
      </c>
      <c r="R23" s="11" t="s">
        <v>64</v>
      </c>
      <c r="S23" s="11">
        <v>2</v>
      </c>
      <c r="T23" s="11" t="s">
        <v>49</v>
      </c>
      <c r="U23" s="11">
        <v>24</v>
      </c>
      <c r="V23" s="11">
        <v>13.9870004653931</v>
      </c>
      <c r="W23" s="11">
        <v>24.264028015883</v>
      </c>
      <c r="X23" s="11">
        <v>1800</v>
      </c>
      <c r="Y23" s="11">
        <v>35.045492728157797</v>
      </c>
      <c r="Z23" s="11">
        <v>222.80142194661201</v>
      </c>
      <c r="AA23">
        <f t="shared" si="0"/>
        <v>132.6519250990587</v>
      </c>
      <c r="AB23" s="11">
        <v>15.744718198356599</v>
      </c>
      <c r="AC23" s="11">
        <v>63.854904339031201</v>
      </c>
      <c r="AD23" s="11">
        <v>13.297341399487101</v>
      </c>
      <c r="AE23" s="11">
        <v>15.7880997091249</v>
      </c>
      <c r="AF23" s="11">
        <v>11.051442808125399</v>
      </c>
      <c r="AG23" s="11">
        <v>28.6601368432901</v>
      </c>
    </row>
    <row r="24" spans="1:33" x14ac:dyDescent="0.45">
      <c r="D24" s="76" t="s">
        <v>8</v>
      </c>
      <c r="E24" s="77"/>
      <c r="F24" s="77"/>
      <c r="G24" s="77"/>
      <c r="H24" s="77"/>
      <c r="I24" s="78"/>
      <c r="J24" s="76" t="s">
        <v>9</v>
      </c>
      <c r="K24" s="77"/>
      <c r="L24" s="78"/>
      <c r="M24" s="79" t="s">
        <v>27</v>
      </c>
      <c r="N24" s="81" t="s">
        <v>6</v>
      </c>
      <c r="P24" s="11" t="s">
        <v>43</v>
      </c>
      <c r="Q24" s="11" t="s">
        <v>61</v>
      </c>
      <c r="R24" s="11" t="s">
        <v>65</v>
      </c>
      <c r="S24" s="11">
        <v>1</v>
      </c>
      <c r="T24" s="11" t="s">
        <v>46</v>
      </c>
      <c r="U24" s="11">
        <v>25</v>
      </c>
      <c r="V24" s="11">
        <v>14.6149997711182</v>
      </c>
      <c r="W24" s="11">
        <v>25.047485019653799</v>
      </c>
      <c r="X24" s="11">
        <v>1800</v>
      </c>
      <c r="Y24" s="11">
        <v>38.271997078323999</v>
      </c>
      <c r="Z24" s="11">
        <v>252.28868687672599</v>
      </c>
      <c r="AA24">
        <f t="shared" si="0"/>
        <v>149.5647560446576</v>
      </c>
      <c r="AB24" s="11">
        <v>16.4535406753735</v>
      </c>
      <c r="AC24" s="11">
        <v>72.806673600765805</v>
      </c>
      <c r="AD24" s="11">
        <v>14.7318446010303</v>
      </c>
      <c r="AE24" s="11">
        <v>17.829444652835502</v>
      </c>
      <c r="AF24" s="11">
        <v>11.8825514481735</v>
      </c>
      <c r="AG24" s="11">
        <v>32.314241741852499</v>
      </c>
    </row>
    <row r="25" spans="1:33" x14ac:dyDescent="0.45">
      <c r="A25" s="83" t="s">
        <v>110</v>
      </c>
      <c r="B25" s="83" t="s">
        <v>10</v>
      </c>
      <c r="C25" s="83" t="s">
        <v>0</v>
      </c>
      <c r="D25" s="7" t="s">
        <v>1</v>
      </c>
      <c r="E25" s="8" t="s">
        <v>36</v>
      </c>
      <c r="F25" s="8" t="s">
        <v>2</v>
      </c>
      <c r="G25" s="8" t="s">
        <v>3</v>
      </c>
      <c r="H25" s="8" t="s">
        <v>4</v>
      </c>
      <c r="I25" s="8" t="s">
        <v>5</v>
      </c>
      <c r="J25" s="7" t="s">
        <v>11</v>
      </c>
      <c r="K25" s="8" t="s">
        <v>12</v>
      </c>
      <c r="L25" s="9" t="s">
        <v>13</v>
      </c>
      <c r="M25" s="80"/>
      <c r="N25" s="82"/>
      <c r="P25" s="11" t="s">
        <v>43</v>
      </c>
      <c r="Q25" s="11" t="s">
        <v>61</v>
      </c>
      <c r="R25" s="11" t="s">
        <v>66</v>
      </c>
      <c r="S25" s="11">
        <v>1</v>
      </c>
      <c r="T25" s="11" t="s">
        <v>46</v>
      </c>
      <c r="U25" s="11">
        <v>26</v>
      </c>
      <c r="V25" s="11">
        <v>15.243000030517599</v>
      </c>
      <c r="W25" s="11">
        <v>25.5472795856695</v>
      </c>
      <c r="X25" s="11">
        <v>1800</v>
      </c>
      <c r="Y25" s="11">
        <v>38.452940947550601</v>
      </c>
      <c r="Z25" s="11">
        <v>261.53038519105201</v>
      </c>
      <c r="AA25">
        <f t="shared" si="0"/>
        <v>154.77020783396091</v>
      </c>
      <c r="AB25" s="11">
        <v>16.492389663415299</v>
      </c>
      <c r="AC25" s="11">
        <v>76.500089910481506</v>
      </c>
      <c r="AD25" s="11">
        <v>15.0757509686386</v>
      </c>
      <c r="AE25" s="11">
        <v>18.073207915803899</v>
      </c>
      <c r="AF25" s="11">
        <v>11.6822524232952</v>
      </c>
      <c r="AG25" s="11">
        <v>33.438906615741701</v>
      </c>
    </row>
    <row r="26" spans="1:33" ht="15.75" x14ac:dyDescent="0.45">
      <c r="A26" s="84"/>
      <c r="B26" s="84"/>
      <c r="C26" s="84"/>
      <c r="D26" s="2" t="s">
        <v>7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18</v>
      </c>
      <c r="J26" s="2" t="s">
        <v>15</v>
      </c>
      <c r="K26" s="3" t="s">
        <v>16</v>
      </c>
      <c r="L26" s="4" t="s">
        <v>17</v>
      </c>
      <c r="M26" s="5" t="s">
        <v>28</v>
      </c>
      <c r="N26" s="5" t="s">
        <v>28</v>
      </c>
      <c r="P26" s="11" t="s">
        <v>43</v>
      </c>
      <c r="Q26" s="11" t="s">
        <v>61</v>
      </c>
      <c r="R26" s="11" t="s">
        <v>67</v>
      </c>
      <c r="S26" s="11">
        <v>1</v>
      </c>
      <c r="T26" s="11" t="s">
        <v>46</v>
      </c>
      <c r="U26" s="11">
        <v>27</v>
      </c>
      <c r="V26" s="11">
        <v>15.8719997406006</v>
      </c>
      <c r="W26" s="11">
        <v>26.758788235588501</v>
      </c>
      <c r="X26" s="11">
        <v>1800</v>
      </c>
      <c r="Y26" s="11">
        <v>42.365898461563297</v>
      </c>
      <c r="Z26" s="11">
        <v>301.97646369040098</v>
      </c>
      <c r="AA26">
        <f t="shared" si="0"/>
        <v>176.65996959536722</v>
      </c>
      <c r="AB26" s="11">
        <v>17.311193756497001</v>
      </c>
      <c r="AC26" s="11">
        <v>88.380021602482103</v>
      </c>
      <c r="AD26" s="11">
        <v>16.808949825298701</v>
      </c>
      <c r="AE26" s="11">
        <v>20.711521120183701</v>
      </c>
      <c r="AF26" s="11">
        <v>12.591173801492801</v>
      </c>
      <c r="AG26" s="11">
        <v>38.168303245909897</v>
      </c>
    </row>
    <row r="27" spans="1:33" x14ac:dyDescent="0.45">
      <c r="A27" s="14" t="s">
        <v>107</v>
      </c>
      <c r="B27" s="15">
        <f>VALUE(RIGHT(R19,4))</f>
        <v>1981</v>
      </c>
      <c r="C27" s="15">
        <f>U19</f>
        <v>19</v>
      </c>
      <c r="D27" s="18">
        <f>V19</f>
        <v>13.1500000953674</v>
      </c>
      <c r="E27" s="18">
        <f t="shared" ref="E27:I27" si="1">W19</f>
        <v>20.0156439457609</v>
      </c>
      <c r="F27" s="15">
        <f t="shared" si="1"/>
        <v>3360</v>
      </c>
      <c r="G27" s="18">
        <f t="shared" si="1"/>
        <v>32.492724550349998</v>
      </c>
      <c r="H27" s="18">
        <f t="shared" si="1"/>
        <v>177.09653249641701</v>
      </c>
      <c r="I27" s="18">
        <f t="shared" si="1"/>
        <v>104.72428588761059</v>
      </c>
      <c r="J27" s="15"/>
      <c r="K27" s="15"/>
      <c r="L27" s="15"/>
      <c r="M27" s="15"/>
      <c r="N27" s="15"/>
      <c r="P27" s="11" t="s">
        <v>43</v>
      </c>
      <c r="Q27" s="11" t="s">
        <v>61</v>
      </c>
      <c r="R27" s="11" t="s">
        <v>68</v>
      </c>
      <c r="S27" s="11">
        <v>1</v>
      </c>
      <c r="T27" s="11" t="s">
        <v>46</v>
      </c>
      <c r="U27" s="11">
        <v>28</v>
      </c>
      <c r="V27" s="11">
        <v>16.5</v>
      </c>
      <c r="W27" s="11">
        <v>27.4279193202097</v>
      </c>
      <c r="X27" s="11">
        <v>1750</v>
      </c>
      <c r="Y27" s="11">
        <v>43.075207563049901</v>
      </c>
      <c r="Z27" s="11">
        <v>319.22120814523498</v>
      </c>
      <c r="AA27">
        <f t="shared" si="0"/>
        <v>185.48669998270429</v>
      </c>
      <c r="AB27" s="11">
        <v>17.703116378915599</v>
      </c>
      <c r="AC27" s="11">
        <v>94.120873883782096</v>
      </c>
      <c r="AD27" s="11">
        <v>17.3480483208876</v>
      </c>
      <c r="AE27" s="11">
        <v>21.444177900100001</v>
      </c>
      <c r="AF27" s="11">
        <v>12.498235723628399</v>
      </c>
      <c r="AG27" s="11">
        <v>40.0753641543062</v>
      </c>
    </row>
    <row r="28" spans="1:33" x14ac:dyDescent="0.45">
      <c r="A28" s="14" t="s">
        <v>107</v>
      </c>
      <c r="B28">
        <f t="shared" ref="B28:B43" si="2">VALUE(RIGHT(R20,4))</f>
        <v>1981</v>
      </c>
      <c r="C28">
        <f t="shared" ref="C28:C43" si="3">U20</f>
        <v>19</v>
      </c>
      <c r="D28" s="12">
        <f t="shared" ref="D28:D43" si="4">V20</f>
        <v>13.1500000953674</v>
      </c>
      <c r="E28" s="12">
        <f t="shared" ref="E28:E43" si="5">W20</f>
        <v>20.0156439457609</v>
      </c>
      <c r="F28">
        <f t="shared" ref="F28:F43" si="6">X20</f>
        <v>2460</v>
      </c>
      <c r="G28" s="12">
        <f t="shared" ref="G28:G43" si="7">Y20</f>
        <v>28.565671522094402</v>
      </c>
      <c r="H28" s="12">
        <f t="shared" ref="H28:H43" si="8">Z20</f>
        <v>159.045790089832</v>
      </c>
      <c r="I28" s="12">
        <f t="shared" ref="I28:I43" si="9">AA20</f>
        <v>92.765884060038431</v>
      </c>
      <c r="J28">
        <f>F27-F28</f>
        <v>900</v>
      </c>
      <c r="K28" s="12">
        <f t="shared" ref="K28:L28" si="10">G27-G28</f>
        <v>3.927053028255596</v>
      </c>
      <c r="L28" s="12">
        <f t="shared" si="10"/>
        <v>18.050742406585016</v>
      </c>
      <c r="P28" s="11" t="s">
        <v>43</v>
      </c>
      <c r="Q28" s="11" t="s">
        <v>61</v>
      </c>
      <c r="R28" s="11" t="s">
        <v>69</v>
      </c>
      <c r="S28" s="11">
        <v>1</v>
      </c>
      <c r="T28" s="11" t="s">
        <v>46</v>
      </c>
      <c r="U28" s="11">
        <v>29</v>
      </c>
      <c r="V28" s="11">
        <v>16.4375</v>
      </c>
      <c r="W28" s="11">
        <v>27.255274718850298</v>
      </c>
      <c r="X28" s="11">
        <v>1750</v>
      </c>
      <c r="Y28" s="11">
        <v>42.947485982595801</v>
      </c>
      <c r="Z28" s="11">
        <v>317.44285393022602</v>
      </c>
      <c r="AA28">
        <f t="shared" si="0"/>
        <v>187.80942029365031</v>
      </c>
      <c r="AB28" s="11">
        <v>17.6768512871657</v>
      </c>
      <c r="AC28" s="11">
        <v>95.702589255726295</v>
      </c>
      <c r="AD28" s="11">
        <v>17.596278586551399</v>
      </c>
      <c r="AE28" s="11">
        <v>21.433971629593</v>
      </c>
      <c r="AF28" s="11">
        <v>12.4993808900378</v>
      </c>
      <c r="AG28" s="11">
        <v>40.577199931741802</v>
      </c>
    </row>
    <row r="29" spans="1:33" x14ac:dyDescent="0.45">
      <c r="A29" s="14" t="s">
        <v>107</v>
      </c>
      <c r="B29">
        <f t="shared" si="2"/>
        <v>1984</v>
      </c>
      <c r="C29">
        <f t="shared" si="3"/>
        <v>22</v>
      </c>
      <c r="D29" s="12">
        <f t="shared" si="4"/>
        <v>12.8642857415336</v>
      </c>
      <c r="E29" s="12">
        <f t="shared" si="5"/>
        <v>22.789405898066502</v>
      </c>
      <c r="F29">
        <f t="shared" si="6"/>
        <v>2500</v>
      </c>
      <c r="G29" s="12">
        <f t="shared" si="7"/>
        <v>36.6373559020196</v>
      </c>
      <c r="H29" s="12">
        <f t="shared" si="8"/>
        <v>210.53199180658399</v>
      </c>
      <c r="I29" s="12">
        <f t="shared" si="9"/>
        <v>128.64086634093459</v>
      </c>
      <c r="K29" s="12"/>
      <c r="L29" s="12"/>
      <c r="P29" s="11" t="s">
        <v>43</v>
      </c>
      <c r="Q29" s="11" t="s">
        <v>61</v>
      </c>
      <c r="R29" s="11" t="s">
        <v>70</v>
      </c>
      <c r="S29" s="11">
        <v>1</v>
      </c>
      <c r="T29" s="11" t="s">
        <v>46</v>
      </c>
      <c r="U29" s="11">
        <v>32</v>
      </c>
      <c r="V29" s="11">
        <v>18.8512501239777</v>
      </c>
      <c r="W29" s="11">
        <v>30.493245460197102</v>
      </c>
      <c r="X29" s="11">
        <v>1720</v>
      </c>
      <c r="Y29" s="11">
        <v>51.2283041111735</v>
      </c>
      <c r="Z29" s="11">
        <v>442.856348762891</v>
      </c>
      <c r="AA29">
        <f t="shared" si="0"/>
        <v>250.10216006849009</v>
      </c>
      <c r="AB29" s="11">
        <v>19.473581180078799</v>
      </c>
      <c r="AC29" s="11">
        <v>132.84043618127899</v>
      </c>
      <c r="AD29" s="11">
        <v>21.722312427936998</v>
      </c>
      <c r="AE29" s="11">
        <v>27.8886253070797</v>
      </c>
      <c r="AF29" s="11">
        <v>13.614916510554799</v>
      </c>
      <c r="AG29" s="11">
        <v>54.0358696416396</v>
      </c>
    </row>
    <row r="30" spans="1:33" x14ac:dyDescent="0.45">
      <c r="A30" s="14" t="s">
        <v>107</v>
      </c>
      <c r="B30" s="15">
        <f t="shared" si="2"/>
        <v>1986</v>
      </c>
      <c r="C30" s="15">
        <f t="shared" si="3"/>
        <v>24</v>
      </c>
      <c r="D30" s="18">
        <f t="shared" si="4"/>
        <v>14.0783003807068</v>
      </c>
      <c r="E30" s="18">
        <f t="shared" si="5"/>
        <v>24.140603762126599</v>
      </c>
      <c r="F30" s="15">
        <f t="shared" si="6"/>
        <v>2440</v>
      </c>
      <c r="G30" s="18">
        <f t="shared" si="7"/>
        <v>40.833824251980403</v>
      </c>
      <c r="H30" s="18">
        <f t="shared" si="8"/>
        <v>258.099816367796</v>
      </c>
      <c r="I30" s="18">
        <f t="shared" si="9"/>
        <v>154.27512675959852</v>
      </c>
      <c r="K30" s="12"/>
      <c r="L30" s="12"/>
      <c r="P30" s="11" t="s">
        <v>43</v>
      </c>
      <c r="Q30" s="11" t="s">
        <v>61</v>
      </c>
      <c r="R30" s="11" t="s">
        <v>71</v>
      </c>
      <c r="S30" s="11">
        <v>1</v>
      </c>
      <c r="T30" s="11" t="s">
        <v>46</v>
      </c>
      <c r="U30" s="11">
        <v>35</v>
      </c>
      <c r="V30" s="11">
        <v>20.211111280653199</v>
      </c>
      <c r="W30" s="11">
        <v>31.222335862305499</v>
      </c>
      <c r="X30" s="11">
        <v>1720</v>
      </c>
      <c r="Y30" s="11">
        <v>53.805338618106703</v>
      </c>
      <c r="Z30" s="11">
        <v>488.92523627276</v>
      </c>
      <c r="AA30">
        <f t="shared" si="0"/>
        <v>280.29325109953919</v>
      </c>
      <c r="AB30" s="11">
        <v>19.957379710802702</v>
      </c>
      <c r="AC30" s="11">
        <v>152.11362089182501</v>
      </c>
      <c r="AD30" s="11">
        <v>23.762164069941999</v>
      </c>
      <c r="AE30" s="11">
        <v>29.9880842090088</v>
      </c>
      <c r="AF30" s="11">
        <v>13.8705703867174</v>
      </c>
      <c r="AG30" s="11">
        <v>60.558811542046001</v>
      </c>
    </row>
    <row r="31" spans="1:33" x14ac:dyDescent="0.45">
      <c r="A31" s="14" t="s">
        <v>107</v>
      </c>
      <c r="B31">
        <f t="shared" si="2"/>
        <v>1986</v>
      </c>
      <c r="C31">
        <f t="shared" si="3"/>
        <v>24</v>
      </c>
      <c r="D31" s="12">
        <f t="shared" si="4"/>
        <v>13.9870004653931</v>
      </c>
      <c r="E31" s="12">
        <f t="shared" si="5"/>
        <v>24.264028015883</v>
      </c>
      <c r="F31">
        <f t="shared" si="6"/>
        <v>1800</v>
      </c>
      <c r="G31" s="12">
        <f t="shared" si="7"/>
        <v>35.045492728157797</v>
      </c>
      <c r="H31" s="12">
        <f t="shared" si="8"/>
        <v>222.80142194661201</v>
      </c>
      <c r="I31" s="12">
        <f t="shared" si="9"/>
        <v>132.6519250990587</v>
      </c>
      <c r="J31">
        <f>F30-F31</f>
        <v>640</v>
      </c>
      <c r="K31" s="12">
        <f t="shared" ref="K31:L31" si="11">G30-G31</f>
        <v>5.7883315238226061</v>
      </c>
      <c r="L31" s="12">
        <f t="shared" si="11"/>
        <v>35.298394421183986</v>
      </c>
      <c r="P31" s="11" t="s">
        <v>43</v>
      </c>
      <c r="Q31" s="11" t="s">
        <v>61</v>
      </c>
      <c r="R31" s="11" t="s">
        <v>72</v>
      </c>
      <c r="S31" s="11">
        <v>1</v>
      </c>
      <c r="T31" s="11" t="s">
        <v>46</v>
      </c>
      <c r="U31" s="11">
        <v>37</v>
      </c>
      <c r="V31" s="11">
        <v>21.088889016045499</v>
      </c>
      <c r="W31" s="11">
        <v>31.59306010457</v>
      </c>
      <c r="X31" s="11">
        <v>1610</v>
      </c>
      <c r="Y31" s="11">
        <v>54.558499201071598</v>
      </c>
      <c r="Z31" s="11">
        <v>519.56215381651805</v>
      </c>
      <c r="AA31">
        <f t="shared" si="0"/>
        <v>298.08333180110083</v>
      </c>
      <c r="AB31" s="11">
        <v>20.771761571515501</v>
      </c>
      <c r="AC31" s="11">
        <v>164.230362629647</v>
      </c>
      <c r="AD31" s="11">
        <v>24.662144944925299</v>
      </c>
      <c r="AE31" s="11">
        <v>31.117053309601499</v>
      </c>
      <c r="AF31" s="11">
        <v>13.671320113867001</v>
      </c>
      <c r="AG31" s="11">
        <v>64.402450803060006</v>
      </c>
    </row>
    <row r="32" spans="1:33" x14ac:dyDescent="0.45">
      <c r="A32" s="14" t="s">
        <v>107</v>
      </c>
      <c r="B32">
        <f t="shared" si="2"/>
        <v>1987</v>
      </c>
      <c r="C32">
        <f t="shared" si="3"/>
        <v>25</v>
      </c>
      <c r="D32" s="12">
        <f t="shared" si="4"/>
        <v>14.6149997711182</v>
      </c>
      <c r="E32" s="12">
        <f t="shared" si="5"/>
        <v>25.047485019653799</v>
      </c>
      <c r="F32">
        <f t="shared" si="6"/>
        <v>1800</v>
      </c>
      <c r="G32" s="12">
        <f t="shared" si="7"/>
        <v>38.271997078323999</v>
      </c>
      <c r="H32" s="12">
        <f t="shared" si="8"/>
        <v>252.28868687672599</v>
      </c>
      <c r="I32" s="12">
        <f t="shared" si="9"/>
        <v>149.5647560446576</v>
      </c>
      <c r="K32" s="12"/>
      <c r="L32" s="12"/>
      <c r="P32" s="11" t="s">
        <v>43</v>
      </c>
      <c r="Q32" s="11" t="s">
        <v>61</v>
      </c>
      <c r="R32" s="11" t="s">
        <v>72</v>
      </c>
      <c r="S32" s="11">
        <v>2</v>
      </c>
      <c r="T32" s="11" t="s">
        <v>49</v>
      </c>
      <c r="U32" s="11">
        <v>37</v>
      </c>
      <c r="V32" s="11">
        <v>21.088889016045499</v>
      </c>
      <c r="W32" s="11">
        <v>31.59306010457</v>
      </c>
      <c r="X32" s="11">
        <v>720</v>
      </c>
      <c r="Y32" s="11">
        <v>35.0853025176214</v>
      </c>
      <c r="Z32" s="11">
        <v>350.64919361285598</v>
      </c>
      <c r="AA32">
        <f t="shared" si="0"/>
        <v>195.28326851027697</v>
      </c>
      <c r="AB32" s="11">
        <v>24.908720752097899</v>
      </c>
      <c r="AC32" s="11">
        <v>106.671626522545</v>
      </c>
      <c r="AD32" s="11">
        <v>15.554374050925</v>
      </c>
      <c r="AE32" s="11">
        <v>22.059314376256399</v>
      </c>
      <c r="AF32" s="11">
        <v>8.8059899344670907</v>
      </c>
      <c r="AG32" s="11">
        <v>42.191963626083499</v>
      </c>
    </row>
    <row r="33" spans="1:33" x14ac:dyDescent="0.45">
      <c r="A33" s="14" t="s">
        <v>107</v>
      </c>
      <c r="B33">
        <f t="shared" si="2"/>
        <v>1988</v>
      </c>
      <c r="C33">
        <f t="shared" si="3"/>
        <v>26</v>
      </c>
      <c r="D33" s="12">
        <f t="shared" si="4"/>
        <v>15.243000030517599</v>
      </c>
      <c r="E33" s="12">
        <f t="shared" si="5"/>
        <v>25.5472795856695</v>
      </c>
      <c r="F33">
        <f t="shared" si="6"/>
        <v>1800</v>
      </c>
      <c r="G33" s="12">
        <f t="shared" si="7"/>
        <v>38.452940947550601</v>
      </c>
      <c r="H33" s="12">
        <f t="shared" si="8"/>
        <v>261.53038519105201</v>
      </c>
      <c r="I33" s="12">
        <f t="shared" si="9"/>
        <v>154.77020783396091</v>
      </c>
      <c r="K33" s="12"/>
      <c r="L33" s="12"/>
      <c r="P33" s="11" t="s">
        <v>43</v>
      </c>
      <c r="Q33" s="11" t="s">
        <v>61</v>
      </c>
      <c r="R33" s="11" t="s">
        <v>73</v>
      </c>
      <c r="S33" s="11">
        <v>1</v>
      </c>
      <c r="T33" s="11" t="s">
        <v>46</v>
      </c>
      <c r="U33" s="11">
        <v>38</v>
      </c>
      <c r="V33" s="11">
        <v>21.643000284830698</v>
      </c>
      <c r="W33" s="11">
        <v>32.704151439147203</v>
      </c>
      <c r="X33" s="11">
        <v>720</v>
      </c>
      <c r="Y33" s="11">
        <v>36.693831760210102</v>
      </c>
      <c r="Z33" s="11">
        <v>375.83731179809701</v>
      </c>
      <c r="AA33">
        <f t="shared" si="0"/>
        <v>209.09806213547822</v>
      </c>
      <c r="AB33" s="11">
        <v>25.473307828696601</v>
      </c>
      <c r="AC33" s="11">
        <v>114.79952531004101</v>
      </c>
      <c r="AD33" s="11">
        <v>16.4242484757923</v>
      </c>
      <c r="AE33" s="11">
        <v>23.5899610622279</v>
      </c>
      <c r="AF33" s="11">
        <v>9.1076058037714098</v>
      </c>
      <c r="AG33" s="11">
        <v>45.176721483645601</v>
      </c>
    </row>
    <row r="34" spans="1:33" x14ac:dyDescent="0.45">
      <c r="A34" s="14" t="s">
        <v>107</v>
      </c>
      <c r="B34">
        <f t="shared" si="2"/>
        <v>1989</v>
      </c>
      <c r="C34">
        <f t="shared" si="3"/>
        <v>27</v>
      </c>
      <c r="D34" s="12">
        <f t="shared" si="4"/>
        <v>15.8719997406006</v>
      </c>
      <c r="E34" s="12">
        <f t="shared" si="5"/>
        <v>26.758788235588501</v>
      </c>
      <c r="F34">
        <f t="shared" si="6"/>
        <v>1800</v>
      </c>
      <c r="G34" s="12">
        <f t="shared" si="7"/>
        <v>42.365898461563297</v>
      </c>
      <c r="H34" s="12">
        <f t="shared" si="8"/>
        <v>301.97646369040098</v>
      </c>
      <c r="I34" s="12">
        <f t="shared" si="9"/>
        <v>176.65996959536722</v>
      </c>
      <c r="K34" s="12"/>
      <c r="L34" s="12"/>
      <c r="P34" s="11" t="s">
        <v>43</v>
      </c>
      <c r="Q34" s="11" t="s">
        <v>61</v>
      </c>
      <c r="R34" s="11" t="s">
        <v>74</v>
      </c>
      <c r="S34" s="11">
        <v>1</v>
      </c>
      <c r="T34" s="11" t="s">
        <v>46</v>
      </c>
      <c r="U34" s="11">
        <v>43</v>
      </c>
      <c r="V34" s="11">
        <v>23.714285714285701</v>
      </c>
      <c r="W34" s="11">
        <v>31.686811280540201</v>
      </c>
      <c r="X34" s="11">
        <v>700</v>
      </c>
      <c r="Y34" s="11">
        <v>38.994455481218701</v>
      </c>
      <c r="Z34" s="11">
        <v>437.369173729338</v>
      </c>
      <c r="AA34">
        <f t="shared" si="0"/>
        <v>246.12446831990854</v>
      </c>
      <c r="AB34" s="11">
        <v>26.632226113730901</v>
      </c>
      <c r="AC34" s="11">
        <v>139.36443246640599</v>
      </c>
      <c r="AD34" s="11">
        <v>18.444054892652598</v>
      </c>
      <c r="AE34" s="11">
        <v>25.9962464997677</v>
      </c>
      <c r="AF34" s="11">
        <v>9.1432657648094899</v>
      </c>
      <c r="AG34" s="11">
        <v>53.176468696272799</v>
      </c>
    </row>
    <row r="35" spans="1:33" x14ac:dyDescent="0.45">
      <c r="A35" s="14" t="s">
        <v>107</v>
      </c>
      <c r="B35">
        <f t="shared" si="2"/>
        <v>1990</v>
      </c>
      <c r="C35">
        <f t="shared" si="3"/>
        <v>28</v>
      </c>
      <c r="D35" s="12">
        <f t="shared" si="4"/>
        <v>16.5</v>
      </c>
      <c r="E35" s="12">
        <f t="shared" si="5"/>
        <v>27.4279193202097</v>
      </c>
      <c r="F35">
        <f t="shared" si="6"/>
        <v>1750</v>
      </c>
      <c r="G35" s="12">
        <f t="shared" si="7"/>
        <v>43.075207563049901</v>
      </c>
      <c r="H35" s="12">
        <f t="shared" si="8"/>
        <v>319.22120814523498</v>
      </c>
      <c r="I35" s="12">
        <f t="shared" si="9"/>
        <v>185.48669998270429</v>
      </c>
      <c r="K35" s="12"/>
      <c r="L35" s="12"/>
      <c r="P35" s="11" t="s">
        <v>43</v>
      </c>
      <c r="Q35" s="11" t="s">
        <v>61</v>
      </c>
      <c r="R35" s="11" t="s">
        <v>75</v>
      </c>
      <c r="S35" s="11">
        <v>1</v>
      </c>
      <c r="T35" s="11" t="s">
        <v>46</v>
      </c>
      <c r="U35" s="11">
        <v>50</v>
      </c>
      <c r="V35" s="11">
        <v>24.939999961853001</v>
      </c>
      <c r="W35" s="11">
        <v>35.477838525098498</v>
      </c>
      <c r="X35" s="11">
        <v>690</v>
      </c>
      <c r="Y35" s="11">
        <v>44.604018508226403</v>
      </c>
      <c r="Z35" s="11">
        <v>513.35788503332003</v>
      </c>
      <c r="AA35">
        <f t="shared" si="0"/>
        <v>306.64501740723489</v>
      </c>
      <c r="AB35" s="11">
        <v>29.558703057520301</v>
      </c>
      <c r="AC35" s="11">
        <v>175.318359784325</v>
      </c>
      <c r="AD35" s="11">
        <v>22.435248120032401</v>
      </c>
      <c r="AE35" s="11">
        <v>32.083140938475502</v>
      </c>
      <c r="AF35" s="11">
        <v>10.5560211534307</v>
      </c>
      <c r="AG35" s="11">
        <v>66.252247410971293</v>
      </c>
    </row>
    <row r="36" spans="1:33" x14ac:dyDescent="0.45">
      <c r="A36" s="14" t="s">
        <v>107</v>
      </c>
      <c r="B36">
        <f t="shared" si="2"/>
        <v>1991</v>
      </c>
      <c r="C36">
        <f t="shared" si="3"/>
        <v>29</v>
      </c>
      <c r="D36" s="12">
        <f t="shared" si="4"/>
        <v>16.4375</v>
      </c>
      <c r="E36" s="12">
        <f t="shared" si="5"/>
        <v>27.255274718850298</v>
      </c>
      <c r="F36">
        <f t="shared" si="6"/>
        <v>1750</v>
      </c>
      <c r="G36" s="12">
        <f t="shared" si="7"/>
        <v>42.947485982595801</v>
      </c>
      <c r="H36" s="12">
        <f t="shared" si="8"/>
        <v>317.44285393022602</v>
      </c>
      <c r="I36" s="12">
        <f t="shared" si="9"/>
        <v>187.80942029365031</v>
      </c>
      <c r="K36" s="12"/>
      <c r="L36" s="12"/>
      <c r="P36" t="s">
        <v>43</v>
      </c>
      <c r="Q36" t="s">
        <v>76</v>
      </c>
      <c r="R36" t="s">
        <v>77</v>
      </c>
      <c r="S36">
        <v>1</v>
      </c>
      <c r="T36" t="s">
        <v>46</v>
      </c>
      <c r="U36">
        <v>19</v>
      </c>
      <c r="V36">
        <v>11.95</v>
      </c>
      <c r="W36">
        <v>18.3496798008727</v>
      </c>
      <c r="X36">
        <v>3750</v>
      </c>
      <c r="Y36">
        <v>34.150523468592198</v>
      </c>
      <c r="Z36">
        <v>171.99341679364801</v>
      </c>
      <c r="AA36">
        <f t="shared" si="0"/>
        <v>107.2495152090237</v>
      </c>
      <c r="AB36">
        <v>10.768075897902101</v>
      </c>
      <c r="AC36">
        <v>48.7500728323377</v>
      </c>
      <c r="AD36">
        <v>12.128808797897101</v>
      </c>
      <c r="AE36">
        <v>11.5831104258467</v>
      </c>
      <c r="AF36">
        <v>11.6157087976539</v>
      </c>
      <c r="AG36">
        <v>23.171814355288301</v>
      </c>
    </row>
    <row r="37" spans="1:33" x14ac:dyDescent="0.45">
      <c r="A37" s="14" t="s">
        <v>107</v>
      </c>
      <c r="B37">
        <f t="shared" si="2"/>
        <v>1994</v>
      </c>
      <c r="C37">
        <f t="shared" si="3"/>
        <v>32</v>
      </c>
      <c r="D37" s="12">
        <f t="shared" si="4"/>
        <v>18.8512501239777</v>
      </c>
      <c r="E37" s="12">
        <f t="shared" si="5"/>
        <v>30.493245460197102</v>
      </c>
      <c r="F37">
        <f t="shared" si="6"/>
        <v>1720</v>
      </c>
      <c r="G37" s="12">
        <f t="shared" si="7"/>
        <v>51.2283041111735</v>
      </c>
      <c r="H37" s="12">
        <f t="shared" si="8"/>
        <v>442.856348762891</v>
      </c>
      <c r="I37" s="12">
        <f t="shared" si="9"/>
        <v>250.10216006849009</v>
      </c>
      <c r="K37" s="12"/>
      <c r="L37" s="12"/>
      <c r="P37" t="s">
        <v>43</v>
      </c>
      <c r="Q37" t="s">
        <v>76</v>
      </c>
      <c r="R37" t="s">
        <v>77</v>
      </c>
      <c r="S37">
        <v>2</v>
      </c>
      <c r="T37" t="s">
        <v>49</v>
      </c>
      <c r="U37">
        <v>19</v>
      </c>
      <c r="V37">
        <v>11.95</v>
      </c>
      <c r="W37">
        <v>18.3496798008727</v>
      </c>
      <c r="X37">
        <v>2020</v>
      </c>
      <c r="Y37">
        <v>23.7846700954778</v>
      </c>
      <c r="Z37">
        <v>125.231782595246</v>
      </c>
      <c r="AA37">
        <f t="shared" si="0"/>
        <v>75.857217657680806</v>
      </c>
      <c r="AB37">
        <v>12.2441302413256</v>
      </c>
      <c r="AC37">
        <v>34.4434373376696</v>
      </c>
      <c r="AD37">
        <v>8.3313049827718704</v>
      </c>
      <c r="AE37">
        <v>8.6622424272417806</v>
      </c>
      <c r="AF37">
        <v>8.0308873577431594</v>
      </c>
      <c r="AG37">
        <v>16.389345552254401</v>
      </c>
    </row>
    <row r="38" spans="1:33" x14ac:dyDescent="0.45">
      <c r="A38" s="14" t="s">
        <v>107</v>
      </c>
      <c r="B38">
        <f t="shared" si="2"/>
        <v>1997</v>
      </c>
      <c r="C38">
        <f t="shared" si="3"/>
        <v>35</v>
      </c>
      <c r="D38" s="12">
        <f t="shared" si="4"/>
        <v>20.211111280653199</v>
      </c>
      <c r="E38" s="12">
        <f t="shared" si="5"/>
        <v>31.222335862305499</v>
      </c>
      <c r="F38">
        <f t="shared" si="6"/>
        <v>1720</v>
      </c>
      <c r="G38" s="12">
        <f t="shared" si="7"/>
        <v>53.805338618106703</v>
      </c>
      <c r="H38" s="12">
        <f t="shared" si="8"/>
        <v>488.92523627276</v>
      </c>
      <c r="I38" s="12">
        <f t="shared" si="9"/>
        <v>280.29325109953919</v>
      </c>
      <c r="K38" s="12"/>
      <c r="L38" s="12"/>
      <c r="P38" t="s">
        <v>43</v>
      </c>
      <c r="Q38" t="s">
        <v>76</v>
      </c>
      <c r="R38" t="s">
        <v>78</v>
      </c>
      <c r="S38">
        <v>1</v>
      </c>
      <c r="T38" t="s">
        <v>46</v>
      </c>
      <c r="U38">
        <v>22</v>
      </c>
      <c r="V38">
        <v>13.1875</v>
      </c>
      <c r="W38">
        <v>20.726046269492599</v>
      </c>
      <c r="X38">
        <v>2020</v>
      </c>
      <c r="Y38">
        <v>30.362637031651001</v>
      </c>
      <c r="Z38">
        <v>176.26322696241701</v>
      </c>
      <c r="AA38">
        <f t="shared" si="0"/>
        <v>106.86202733236698</v>
      </c>
      <c r="AB38">
        <v>13.8340429131352</v>
      </c>
      <c r="AC38">
        <v>50.4318887350016</v>
      </c>
      <c r="AD38">
        <v>11.242795414792401</v>
      </c>
      <c r="AE38">
        <v>12.235279586078001</v>
      </c>
      <c r="AF38">
        <v>9.8639680079079799</v>
      </c>
      <c r="AG38">
        <v>23.088095588586999</v>
      </c>
    </row>
    <row r="39" spans="1:33" x14ac:dyDescent="0.45">
      <c r="A39" s="14" t="s">
        <v>107</v>
      </c>
      <c r="B39" s="15">
        <f t="shared" si="2"/>
        <v>1999</v>
      </c>
      <c r="C39" s="15">
        <f t="shared" si="3"/>
        <v>37</v>
      </c>
      <c r="D39" s="18">
        <f t="shared" si="4"/>
        <v>21.088889016045499</v>
      </c>
      <c r="E39" s="18">
        <f t="shared" si="5"/>
        <v>31.59306010457</v>
      </c>
      <c r="F39" s="15">
        <f t="shared" si="6"/>
        <v>1610</v>
      </c>
      <c r="G39" s="18">
        <f t="shared" si="7"/>
        <v>54.558499201071598</v>
      </c>
      <c r="H39" s="18">
        <f t="shared" si="8"/>
        <v>519.56215381651805</v>
      </c>
      <c r="I39" s="18">
        <f t="shared" si="9"/>
        <v>298.08333180110083</v>
      </c>
      <c r="K39" s="12"/>
      <c r="L39" s="12"/>
      <c r="P39" t="s">
        <v>43</v>
      </c>
      <c r="Q39" t="s">
        <v>76</v>
      </c>
      <c r="R39" t="s">
        <v>79</v>
      </c>
      <c r="S39">
        <v>1</v>
      </c>
      <c r="T39" t="s">
        <v>46</v>
      </c>
      <c r="U39">
        <v>24</v>
      </c>
      <c r="V39">
        <v>13.8800001144409</v>
      </c>
      <c r="W39">
        <v>22.712860190769899</v>
      </c>
      <c r="X39">
        <v>1990</v>
      </c>
      <c r="Y39">
        <v>34.651284043954497</v>
      </c>
      <c r="Z39">
        <v>217.58381231179601</v>
      </c>
      <c r="AA39">
        <f t="shared" si="0"/>
        <v>130.55845980880341</v>
      </c>
      <c r="AB39">
        <v>14.8897767903822</v>
      </c>
      <c r="AC39">
        <v>63.272864366828401</v>
      </c>
      <c r="AD39">
        <v>13.2440953034499</v>
      </c>
      <c r="AE39">
        <v>14.9802325177188</v>
      </c>
      <c r="AF39">
        <v>10.853434817964301</v>
      </c>
      <c r="AG39">
        <v>28.207832802841999</v>
      </c>
    </row>
    <row r="40" spans="1:33" x14ac:dyDescent="0.45">
      <c r="A40" s="14" t="s">
        <v>107</v>
      </c>
      <c r="B40">
        <f t="shared" si="2"/>
        <v>1999</v>
      </c>
      <c r="C40">
        <f t="shared" si="3"/>
        <v>37</v>
      </c>
      <c r="D40" s="12">
        <f t="shared" si="4"/>
        <v>21.088889016045499</v>
      </c>
      <c r="E40" s="12">
        <f t="shared" si="5"/>
        <v>31.59306010457</v>
      </c>
      <c r="F40">
        <f t="shared" si="6"/>
        <v>720</v>
      </c>
      <c r="G40" s="12">
        <f t="shared" si="7"/>
        <v>35.0853025176214</v>
      </c>
      <c r="H40" s="12">
        <f t="shared" si="8"/>
        <v>350.64919361285598</v>
      </c>
      <c r="I40" s="12">
        <f t="shared" si="9"/>
        <v>195.28326851027697</v>
      </c>
      <c r="J40">
        <f>F39-F40</f>
        <v>890</v>
      </c>
      <c r="K40" s="12">
        <f t="shared" ref="K40:L40" si="12">G39-G40</f>
        <v>19.473196683450197</v>
      </c>
      <c r="L40" s="12">
        <f t="shared" si="12"/>
        <v>168.91296020366207</v>
      </c>
      <c r="P40" t="s">
        <v>43</v>
      </c>
      <c r="Q40" t="s">
        <v>76</v>
      </c>
      <c r="R40" t="s">
        <v>79</v>
      </c>
      <c r="S40">
        <v>2</v>
      </c>
      <c r="T40" t="s">
        <v>49</v>
      </c>
      <c r="U40">
        <v>24</v>
      </c>
      <c r="V40">
        <v>13.8800001144409</v>
      </c>
      <c r="W40">
        <v>22.712860190769899</v>
      </c>
      <c r="X40">
        <v>1510</v>
      </c>
      <c r="Y40">
        <v>30.2092182768246</v>
      </c>
      <c r="Z40">
        <v>191.068369419709</v>
      </c>
      <c r="AA40">
        <f t="shared" si="0"/>
        <v>114.1048615959596</v>
      </c>
      <c r="AB40">
        <v>15.9601265006832</v>
      </c>
      <c r="AC40">
        <v>54.891498030837603</v>
      </c>
      <c r="AD40">
        <v>11.4625419357809</v>
      </c>
      <c r="AE40">
        <v>13.5396158358755</v>
      </c>
      <c r="AF40">
        <v>9.5582582739872102</v>
      </c>
      <c r="AG40">
        <v>24.652947519478399</v>
      </c>
    </row>
    <row r="41" spans="1:33" x14ac:dyDescent="0.45">
      <c r="A41" s="14" t="s">
        <v>107</v>
      </c>
      <c r="B41">
        <f t="shared" si="2"/>
        <v>2000</v>
      </c>
      <c r="C41">
        <f t="shared" si="3"/>
        <v>38</v>
      </c>
      <c r="D41" s="12">
        <f t="shared" si="4"/>
        <v>21.643000284830698</v>
      </c>
      <c r="E41" s="12">
        <f t="shared" si="5"/>
        <v>32.704151439147203</v>
      </c>
      <c r="F41">
        <f t="shared" si="6"/>
        <v>720</v>
      </c>
      <c r="G41" s="12">
        <f t="shared" si="7"/>
        <v>36.693831760210102</v>
      </c>
      <c r="H41" s="12">
        <f t="shared" si="8"/>
        <v>375.83731179809701</v>
      </c>
      <c r="I41" s="12">
        <f t="shared" si="9"/>
        <v>209.09806213547822</v>
      </c>
      <c r="K41" s="12"/>
      <c r="L41" s="12"/>
      <c r="P41" t="s">
        <v>43</v>
      </c>
      <c r="Q41" t="s">
        <v>76</v>
      </c>
      <c r="R41" t="s">
        <v>80</v>
      </c>
      <c r="S41">
        <v>1</v>
      </c>
      <c r="T41" t="s">
        <v>46</v>
      </c>
      <c r="U41">
        <v>25</v>
      </c>
      <c r="V41">
        <v>14.555000305175801</v>
      </c>
      <c r="W41">
        <v>24.084590553238801</v>
      </c>
      <c r="X41">
        <v>1510</v>
      </c>
      <c r="Y41">
        <v>33.482939367262198</v>
      </c>
      <c r="Z41">
        <v>220.490337434227</v>
      </c>
      <c r="AA41">
        <f t="shared" si="0"/>
        <v>130.76150716283968</v>
      </c>
      <c r="AB41">
        <v>16.8026729339201</v>
      </c>
      <c r="AC41">
        <v>63.604277313678203</v>
      </c>
      <c r="AD41">
        <v>12.8752401248457</v>
      </c>
      <c r="AE41">
        <v>15.6127440275054</v>
      </c>
      <c r="AF41">
        <v>10.4175434593701</v>
      </c>
      <c r="AG41">
        <v>28.251702237440298</v>
      </c>
    </row>
    <row r="42" spans="1:33" x14ac:dyDescent="0.45">
      <c r="A42" s="14" t="s">
        <v>107</v>
      </c>
      <c r="B42">
        <f t="shared" si="2"/>
        <v>2005</v>
      </c>
      <c r="C42">
        <f t="shared" si="3"/>
        <v>43</v>
      </c>
      <c r="D42" s="12">
        <f t="shared" si="4"/>
        <v>23.714285714285701</v>
      </c>
      <c r="E42" s="12">
        <f t="shared" si="5"/>
        <v>31.686811280540201</v>
      </c>
      <c r="F42">
        <f t="shared" si="6"/>
        <v>700</v>
      </c>
      <c r="G42" s="12">
        <f t="shared" si="7"/>
        <v>38.994455481218701</v>
      </c>
      <c r="H42" s="12">
        <f t="shared" si="8"/>
        <v>437.369173729338</v>
      </c>
      <c r="I42" s="12">
        <f t="shared" si="9"/>
        <v>246.12446831990854</v>
      </c>
      <c r="K42" s="12"/>
      <c r="L42" s="12"/>
      <c r="P42" t="s">
        <v>43</v>
      </c>
      <c r="Q42" t="s">
        <v>76</v>
      </c>
      <c r="R42" t="s">
        <v>81</v>
      </c>
      <c r="S42">
        <v>1</v>
      </c>
      <c r="T42" t="s">
        <v>46</v>
      </c>
      <c r="U42">
        <v>26</v>
      </c>
      <c r="V42">
        <v>15.2299995422363</v>
      </c>
      <c r="W42">
        <v>24.242137900770999</v>
      </c>
      <c r="X42">
        <v>1510</v>
      </c>
      <c r="Y42">
        <v>33.885463798545601</v>
      </c>
      <c r="Z42">
        <v>230.93598873387799</v>
      </c>
      <c r="AA42">
        <f t="shared" si="0"/>
        <v>136.4290583493775</v>
      </c>
      <c r="AB42">
        <v>16.9033701918008</v>
      </c>
      <c r="AC42">
        <v>67.471124077461297</v>
      </c>
      <c r="AD42">
        <v>13.2707392864362</v>
      </c>
      <c r="AE42">
        <v>15.921729174631601</v>
      </c>
      <c r="AF42">
        <v>10.289259726583399</v>
      </c>
      <c r="AG42">
        <v>29.476206084265002</v>
      </c>
    </row>
    <row r="43" spans="1:33" x14ac:dyDescent="0.45">
      <c r="A43" s="14" t="s">
        <v>107</v>
      </c>
      <c r="B43">
        <f t="shared" si="2"/>
        <v>2012</v>
      </c>
      <c r="C43">
        <f t="shared" si="3"/>
        <v>50</v>
      </c>
      <c r="D43" s="12">
        <f t="shared" si="4"/>
        <v>24.939999961853001</v>
      </c>
      <c r="E43" s="12">
        <f t="shared" si="5"/>
        <v>35.477838525098498</v>
      </c>
      <c r="F43">
        <f t="shared" si="6"/>
        <v>690</v>
      </c>
      <c r="G43" s="12">
        <f t="shared" si="7"/>
        <v>44.604018508226403</v>
      </c>
      <c r="H43" s="12">
        <f t="shared" si="8"/>
        <v>513.35788503332003</v>
      </c>
      <c r="I43" s="12">
        <f t="shared" si="9"/>
        <v>306.64501740723489</v>
      </c>
      <c r="K43" s="12"/>
      <c r="L43" s="12"/>
      <c r="P43" t="s">
        <v>43</v>
      </c>
      <c r="Q43" t="s">
        <v>76</v>
      </c>
      <c r="R43" t="s">
        <v>82</v>
      </c>
      <c r="S43">
        <v>1</v>
      </c>
      <c r="T43" t="s">
        <v>46</v>
      </c>
      <c r="U43">
        <v>27</v>
      </c>
      <c r="V43">
        <v>15.9049997329712</v>
      </c>
      <c r="W43">
        <v>26.042791622902399</v>
      </c>
      <c r="X43">
        <v>1510</v>
      </c>
      <c r="Y43">
        <v>37.680566714032302</v>
      </c>
      <c r="Z43">
        <v>269.97955379797401</v>
      </c>
      <c r="AA43">
        <f t="shared" si="0"/>
        <v>157.3958294228442</v>
      </c>
      <c r="AB43">
        <v>17.824825980841101</v>
      </c>
      <c r="AC43">
        <v>78.728621430715606</v>
      </c>
      <c r="AD43">
        <v>14.918938008843501</v>
      </c>
      <c r="AE43">
        <v>18.550086894612701</v>
      </c>
      <c r="AF43">
        <v>11.1919973024265</v>
      </c>
      <c r="AG43">
        <v>34.006185786245901</v>
      </c>
    </row>
    <row r="44" spans="1:33" x14ac:dyDescent="0.45">
      <c r="P44" t="s">
        <v>43</v>
      </c>
      <c r="Q44" t="s">
        <v>76</v>
      </c>
      <c r="R44" t="s">
        <v>83</v>
      </c>
      <c r="S44">
        <v>1</v>
      </c>
      <c r="T44" t="s">
        <v>46</v>
      </c>
      <c r="U44">
        <v>28</v>
      </c>
      <c r="V44">
        <v>16.6875</v>
      </c>
      <c r="W44">
        <v>26.685790144665798</v>
      </c>
      <c r="X44">
        <v>1510</v>
      </c>
      <c r="Y44">
        <v>38.869001720059998</v>
      </c>
      <c r="Z44">
        <v>290.09151803945599</v>
      </c>
      <c r="AA44">
        <f t="shared" si="0"/>
        <v>167.79296490014261</v>
      </c>
      <c r="AB44">
        <v>18.103738967362698</v>
      </c>
      <c r="AC44">
        <v>85.273804537656204</v>
      </c>
      <c r="AD44">
        <v>15.6347930045292</v>
      </c>
      <c r="AE44">
        <v>19.396247463979702</v>
      </c>
      <c r="AF44">
        <v>11.2355790296946</v>
      </c>
      <c r="AG44">
        <v>36.252540864282899</v>
      </c>
    </row>
    <row r="45" spans="1:33" x14ac:dyDescent="0.45">
      <c r="D45" s="76" t="s">
        <v>8</v>
      </c>
      <c r="E45" s="77"/>
      <c r="F45" s="77"/>
      <c r="G45" s="77"/>
      <c r="H45" s="77"/>
      <c r="I45" s="78"/>
      <c r="J45" s="76" t="s">
        <v>9</v>
      </c>
      <c r="K45" s="77"/>
      <c r="L45" s="78"/>
      <c r="M45" s="79" t="s">
        <v>27</v>
      </c>
      <c r="N45" s="81" t="s">
        <v>6</v>
      </c>
      <c r="P45" t="s">
        <v>43</v>
      </c>
      <c r="Q45" t="s">
        <v>76</v>
      </c>
      <c r="R45" t="s">
        <v>84</v>
      </c>
      <c r="S45">
        <v>1</v>
      </c>
      <c r="T45" t="s">
        <v>46</v>
      </c>
      <c r="U45">
        <v>29</v>
      </c>
      <c r="V45">
        <v>17.3125</v>
      </c>
      <c r="W45">
        <v>27.132069100319601</v>
      </c>
      <c r="X45">
        <v>1510</v>
      </c>
      <c r="Y45">
        <v>39.6469385771614</v>
      </c>
      <c r="Z45">
        <v>305.80107538174099</v>
      </c>
      <c r="AA45">
        <f t="shared" si="0"/>
        <v>176.27795246082312</v>
      </c>
      <c r="AB45">
        <v>18.284008505992499</v>
      </c>
      <c r="AC45">
        <v>90.780881430216098</v>
      </c>
      <c r="AD45">
        <v>16.200121170972899</v>
      </c>
      <c r="AE45">
        <v>20.002613212926502</v>
      </c>
      <c r="AF45">
        <v>11.2085701852748</v>
      </c>
      <c r="AG45">
        <v>38.085766461432797</v>
      </c>
    </row>
    <row r="46" spans="1:33" ht="14.25" customHeight="1" x14ac:dyDescent="0.45">
      <c r="A46" s="83" t="s">
        <v>110</v>
      </c>
      <c r="B46" s="83" t="s">
        <v>10</v>
      </c>
      <c r="C46" s="83" t="s">
        <v>0</v>
      </c>
      <c r="D46" s="7" t="s">
        <v>1</v>
      </c>
      <c r="E46" s="8" t="s">
        <v>36</v>
      </c>
      <c r="F46" s="8" t="s">
        <v>2</v>
      </c>
      <c r="G46" s="8" t="s">
        <v>3</v>
      </c>
      <c r="H46" s="8" t="s">
        <v>4</v>
      </c>
      <c r="I46" s="8" t="s">
        <v>5</v>
      </c>
      <c r="J46" s="7" t="s">
        <v>11</v>
      </c>
      <c r="K46" s="8" t="s">
        <v>12</v>
      </c>
      <c r="L46" s="9" t="s">
        <v>13</v>
      </c>
      <c r="M46" s="80"/>
      <c r="N46" s="82"/>
      <c r="P46" t="s">
        <v>43</v>
      </c>
      <c r="Q46" t="s">
        <v>76</v>
      </c>
      <c r="R46" t="s">
        <v>85</v>
      </c>
      <c r="S46">
        <v>1</v>
      </c>
      <c r="T46" t="s">
        <v>46</v>
      </c>
      <c r="U46">
        <v>32</v>
      </c>
      <c r="V46">
        <v>19.036250305175798</v>
      </c>
      <c r="W46">
        <v>29.698499223215201</v>
      </c>
      <c r="X46">
        <v>1510</v>
      </c>
      <c r="Y46">
        <v>46.673915713656598</v>
      </c>
      <c r="Z46">
        <v>408.93414277483498</v>
      </c>
      <c r="AA46">
        <f t="shared" si="0"/>
        <v>229.13224526660642</v>
      </c>
      <c r="AB46">
        <v>19.838265785244001</v>
      </c>
      <c r="AC46">
        <v>122.256782497087</v>
      </c>
      <c r="AD46">
        <v>19.7848445592026</v>
      </c>
      <c r="AE46">
        <v>25.315431397656301</v>
      </c>
      <c r="AF46">
        <v>12.2699760918417</v>
      </c>
      <c r="AG46">
        <v>49.505210720818802</v>
      </c>
    </row>
    <row r="47" spans="1:33" ht="15.75" x14ac:dyDescent="0.45">
      <c r="A47" s="84"/>
      <c r="B47" s="84"/>
      <c r="C47" s="84"/>
      <c r="D47" s="2" t="s">
        <v>7</v>
      </c>
      <c r="E47" s="3" t="s">
        <v>14</v>
      </c>
      <c r="F47" s="3" t="s">
        <v>15</v>
      </c>
      <c r="G47" s="3" t="s">
        <v>16</v>
      </c>
      <c r="H47" s="3" t="s">
        <v>17</v>
      </c>
      <c r="I47" s="3" t="s">
        <v>18</v>
      </c>
      <c r="J47" s="2" t="s">
        <v>15</v>
      </c>
      <c r="K47" s="3" t="s">
        <v>16</v>
      </c>
      <c r="L47" s="4" t="s">
        <v>17</v>
      </c>
      <c r="M47" s="5" t="s">
        <v>28</v>
      </c>
      <c r="N47" s="5" t="s">
        <v>28</v>
      </c>
      <c r="P47" t="s">
        <v>43</v>
      </c>
      <c r="Q47" t="s">
        <v>76</v>
      </c>
      <c r="R47" t="s">
        <v>86</v>
      </c>
      <c r="S47">
        <v>1</v>
      </c>
      <c r="T47" t="s">
        <v>46</v>
      </c>
      <c r="U47">
        <v>35</v>
      </c>
      <c r="V47">
        <v>20.6888889736599</v>
      </c>
      <c r="W47">
        <v>31.468149507465601</v>
      </c>
      <c r="X47">
        <v>1510</v>
      </c>
      <c r="Y47">
        <v>50.822634223282698</v>
      </c>
      <c r="Z47">
        <v>474.179393152302</v>
      </c>
      <c r="AA47">
        <f t="shared" si="0"/>
        <v>267.70386346914302</v>
      </c>
      <c r="AB47">
        <v>20.701183326815499</v>
      </c>
      <c r="AC47">
        <v>145.853398160355</v>
      </c>
      <c r="AD47">
        <v>22.372396446571301</v>
      </c>
      <c r="AE47">
        <v>28.7302571066948</v>
      </c>
      <c r="AF47">
        <v>12.9090027463529</v>
      </c>
      <c r="AG47">
        <v>57.838809009168997</v>
      </c>
    </row>
    <row r="48" spans="1:33" x14ac:dyDescent="0.45">
      <c r="A48" s="14" t="s">
        <v>108</v>
      </c>
      <c r="B48" s="15">
        <f t="shared" ref="B48:B64" si="13">VALUE(RIGHT(R36,4))</f>
        <v>1981</v>
      </c>
      <c r="C48" s="15">
        <f t="shared" ref="C48:C64" si="14">U36</f>
        <v>19</v>
      </c>
      <c r="D48" s="18">
        <f t="shared" ref="D48:D64" si="15">V36</f>
        <v>11.95</v>
      </c>
      <c r="E48" s="18">
        <f t="shared" ref="E48:E64" si="16">W36</f>
        <v>18.3496798008727</v>
      </c>
      <c r="F48" s="15">
        <f t="shared" ref="F48:F64" si="17">X36</f>
        <v>3750</v>
      </c>
      <c r="G48" s="18">
        <f t="shared" ref="G48:G64" si="18">Y36</f>
        <v>34.150523468592198</v>
      </c>
      <c r="H48" s="18">
        <f t="shared" ref="H48:H64" si="19">Z36</f>
        <v>171.99341679364801</v>
      </c>
      <c r="I48" s="18">
        <f t="shared" ref="I48:I64" si="20">AA36</f>
        <v>107.2495152090237</v>
      </c>
      <c r="P48" t="s">
        <v>43</v>
      </c>
      <c r="Q48" t="s">
        <v>76</v>
      </c>
      <c r="R48" t="s">
        <v>87</v>
      </c>
      <c r="S48">
        <v>1</v>
      </c>
      <c r="T48" t="s">
        <v>46</v>
      </c>
      <c r="U48">
        <v>37</v>
      </c>
      <c r="V48">
        <v>21.204999923706101</v>
      </c>
      <c r="W48">
        <v>32.691446919615302</v>
      </c>
      <c r="X48">
        <v>1440</v>
      </c>
      <c r="Y48">
        <v>52.6140139724289</v>
      </c>
      <c r="Z48">
        <v>516.35407510662003</v>
      </c>
      <c r="AA48">
        <f t="shared" si="0"/>
        <v>291.02628872724506</v>
      </c>
      <c r="AB48">
        <v>21.568727876279699</v>
      </c>
      <c r="AC48">
        <v>160.84765729944499</v>
      </c>
      <c r="AD48">
        <v>23.6871800890925</v>
      </c>
      <c r="AE48">
        <v>30.62842800532</v>
      </c>
      <c r="AF48">
        <v>12.9852833104732</v>
      </c>
      <c r="AG48">
        <v>62.877740022914402</v>
      </c>
    </row>
    <row r="49" spans="1:33" x14ac:dyDescent="0.45">
      <c r="A49" s="14" t="s">
        <v>108</v>
      </c>
      <c r="B49">
        <f t="shared" si="13"/>
        <v>1981</v>
      </c>
      <c r="C49">
        <f t="shared" si="14"/>
        <v>19</v>
      </c>
      <c r="D49" s="12">
        <f t="shared" si="15"/>
        <v>11.95</v>
      </c>
      <c r="E49" s="12">
        <f t="shared" si="16"/>
        <v>18.3496798008727</v>
      </c>
      <c r="F49">
        <f t="shared" si="17"/>
        <v>2020</v>
      </c>
      <c r="G49" s="12">
        <f t="shared" si="18"/>
        <v>23.7846700954778</v>
      </c>
      <c r="H49" s="12">
        <f t="shared" si="19"/>
        <v>125.231782595246</v>
      </c>
      <c r="I49" s="12">
        <f t="shared" si="20"/>
        <v>75.857217657680806</v>
      </c>
      <c r="J49">
        <f>F48-F49</f>
        <v>1730</v>
      </c>
      <c r="K49" s="12">
        <f t="shared" ref="K49" si="21">G48-G49</f>
        <v>10.365853373114398</v>
      </c>
      <c r="L49" s="12">
        <f t="shared" ref="L49" si="22">H48-H49</f>
        <v>46.761634198402007</v>
      </c>
      <c r="P49" t="s">
        <v>43</v>
      </c>
      <c r="Q49" t="s">
        <v>76</v>
      </c>
      <c r="R49" t="s">
        <v>87</v>
      </c>
      <c r="S49">
        <v>2</v>
      </c>
      <c r="T49" t="s">
        <v>49</v>
      </c>
      <c r="U49">
        <v>37</v>
      </c>
      <c r="V49">
        <v>21.204999923706101</v>
      </c>
      <c r="W49">
        <v>32.691446919615302</v>
      </c>
      <c r="X49">
        <v>600</v>
      </c>
      <c r="Y49">
        <v>31.823229370456598</v>
      </c>
      <c r="Z49">
        <v>331.73678315640802</v>
      </c>
      <c r="AA49">
        <f t="shared" si="0"/>
        <v>180.28390904785863</v>
      </c>
      <c r="AB49">
        <v>25.986725481689898</v>
      </c>
      <c r="AC49">
        <v>98.870327081525801</v>
      </c>
      <c r="AD49">
        <v>14.030594500316299</v>
      </c>
      <c r="AE49">
        <v>20.615070220273601</v>
      </c>
      <c r="AF49">
        <v>7.8166430739101198</v>
      </c>
      <c r="AG49">
        <v>38.9512741718328</v>
      </c>
    </row>
    <row r="50" spans="1:33" x14ac:dyDescent="0.45">
      <c r="A50" s="14" t="s">
        <v>108</v>
      </c>
      <c r="B50">
        <f t="shared" si="13"/>
        <v>1984</v>
      </c>
      <c r="C50">
        <f t="shared" si="14"/>
        <v>22</v>
      </c>
      <c r="D50" s="12">
        <f t="shared" si="15"/>
        <v>13.1875</v>
      </c>
      <c r="E50" s="12">
        <f t="shared" si="16"/>
        <v>20.726046269492599</v>
      </c>
      <c r="F50">
        <f t="shared" si="17"/>
        <v>2020</v>
      </c>
      <c r="G50" s="12">
        <f t="shared" si="18"/>
        <v>30.362637031651001</v>
      </c>
      <c r="H50" s="12">
        <f t="shared" si="19"/>
        <v>176.26322696241701</v>
      </c>
      <c r="I50" s="12">
        <f t="shared" si="20"/>
        <v>106.86202733236698</v>
      </c>
      <c r="K50" s="12"/>
      <c r="L50" s="12"/>
      <c r="P50" t="s">
        <v>43</v>
      </c>
      <c r="Q50" t="s">
        <v>76</v>
      </c>
      <c r="R50" t="s">
        <v>88</v>
      </c>
      <c r="S50">
        <v>1</v>
      </c>
      <c r="T50" t="s">
        <v>46</v>
      </c>
      <c r="U50">
        <v>38</v>
      </c>
      <c r="V50">
        <v>21.71875</v>
      </c>
      <c r="W50">
        <v>33.307006748884703</v>
      </c>
      <c r="X50">
        <v>600</v>
      </c>
      <c r="Y50">
        <v>32.769556733504302</v>
      </c>
      <c r="Z50">
        <v>340.67994129982998</v>
      </c>
      <c r="AA50">
        <f t="shared" si="0"/>
        <v>187.8336750230653</v>
      </c>
      <c r="AB50">
        <v>26.3702785652522</v>
      </c>
      <c r="AC50">
        <v>103.02119729516799</v>
      </c>
      <c r="AD50">
        <v>14.608131605185701</v>
      </c>
      <c r="AE50">
        <v>21.512355217620001</v>
      </c>
      <c r="AF50">
        <v>8.1095506131845898</v>
      </c>
      <c r="AG50">
        <v>40.582440291906998</v>
      </c>
    </row>
    <row r="51" spans="1:33" x14ac:dyDescent="0.45">
      <c r="A51" s="14" t="s">
        <v>108</v>
      </c>
      <c r="B51" s="15">
        <f t="shared" si="13"/>
        <v>1986</v>
      </c>
      <c r="C51" s="15">
        <f t="shared" si="14"/>
        <v>24</v>
      </c>
      <c r="D51" s="18">
        <f t="shared" si="15"/>
        <v>13.8800001144409</v>
      </c>
      <c r="E51" s="18">
        <f t="shared" si="16"/>
        <v>22.712860190769899</v>
      </c>
      <c r="F51" s="15">
        <f t="shared" si="17"/>
        <v>1990</v>
      </c>
      <c r="G51" s="18">
        <f t="shared" si="18"/>
        <v>34.651284043954497</v>
      </c>
      <c r="H51" s="18">
        <f t="shared" si="19"/>
        <v>217.58381231179601</v>
      </c>
      <c r="I51" s="18">
        <f t="shared" si="20"/>
        <v>130.55845980880341</v>
      </c>
      <c r="K51" s="12"/>
      <c r="L51" s="12"/>
      <c r="P51" t="s">
        <v>43</v>
      </c>
      <c r="Q51" t="s">
        <v>76</v>
      </c>
      <c r="R51" t="s">
        <v>89</v>
      </c>
      <c r="S51">
        <v>1</v>
      </c>
      <c r="T51" t="s">
        <v>46</v>
      </c>
      <c r="U51">
        <v>43</v>
      </c>
      <c r="V51">
        <v>25.179999923706099</v>
      </c>
      <c r="W51">
        <v>35.857410937777303</v>
      </c>
      <c r="X51">
        <v>590</v>
      </c>
      <c r="Y51">
        <v>37.988951064042404</v>
      </c>
      <c r="Z51">
        <v>456.26296459733999</v>
      </c>
      <c r="AA51">
        <f t="shared" si="0"/>
        <v>246.99200197763435</v>
      </c>
      <c r="AB51">
        <v>28.632396833593901</v>
      </c>
      <c r="AC51">
        <v>140.50127371287601</v>
      </c>
      <c r="AD51">
        <v>17.800366269245199</v>
      </c>
      <c r="AE51">
        <v>26.679231116495</v>
      </c>
      <c r="AF51">
        <v>8.6472270337400197</v>
      </c>
      <c r="AG51">
        <v>53.363903845278102</v>
      </c>
    </row>
    <row r="52" spans="1:33" x14ac:dyDescent="0.45">
      <c r="A52" s="14" t="s">
        <v>108</v>
      </c>
      <c r="B52">
        <f t="shared" si="13"/>
        <v>1986</v>
      </c>
      <c r="C52">
        <f t="shared" si="14"/>
        <v>24</v>
      </c>
      <c r="D52" s="12">
        <f t="shared" si="15"/>
        <v>13.8800001144409</v>
      </c>
      <c r="E52" s="12">
        <f t="shared" si="16"/>
        <v>22.712860190769899</v>
      </c>
      <c r="F52">
        <f t="shared" si="17"/>
        <v>1510</v>
      </c>
      <c r="G52" s="12">
        <f t="shared" si="18"/>
        <v>30.2092182768246</v>
      </c>
      <c r="H52" s="12">
        <f t="shared" si="19"/>
        <v>191.068369419709</v>
      </c>
      <c r="I52" s="12">
        <f t="shared" si="20"/>
        <v>114.1048615959596</v>
      </c>
      <c r="J52">
        <f>F51-F52</f>
        <v>480</v>
      </c>
      <c r="K52" s="12">
        <f t="shared" ref="K52" si="23">G51-G52</f>
        <v>4.4420657671298969</v>
      </c>
      <c r="L52" s="12">
        <f t="shared" ref="L52" si="24">H51-H52</f>
        <v>26.515442892087009</v>
      </c>
      <c r="P52" t="s">
        <v>43</v>
      </c>
      <c r="Q52" t="s">
        <v>76</v>
      </c>
      <c r="R52" t="s">
        <v>90</v>
      </c>
      <c r="S52">
        <v>1</v>
      </c>
      <c r="T52" t="s">
        <v>46</v>
      </c>
      <c r="U52">
        <v>50</v>
      </c>
      <c r="V52">
        <v>26.15555551317</v>
      </c>
      <c r="W52">
        <v>39.7060031032347</v>
      </c>
      <c r="X52">
        <v>560</v>
      </c>
      <c r="Y52">
        <v>45.008750043755697</v>
      </c>
      <c r="Z52">
        <v>526.95510293672703</v>
      </c>
      <c r="AA52">
        <f t="shared" si="0"/>
        <v>311.13648129454884</v>
      </c>
      <c r="AB52">
        <v>31.989652460603299</v>
      </c>
      <c r="AC52">
        <v>176.27122916772501</v>
      </c>
      <c r="AD52">
        <v>22.392369195336599</v>
      </c>
      <c r="AE52">
        <v>34.472944117918999</v>
      </c>
      <c r="AF52">
        <v>10.777287320328</v>
      </c>
      <c r="AG52">
        <v>67.222651493240207</v>
      </c>
    </row>
    <row r="53" spans="1:33" x14ac:dyDescent="0.45">
      <c r="A53" s="14" t="s">
        <v>108</v>
      </c>
      <c r="B53">
        <f t="shared" si="13"/>
        <v>1987</v>
      </c>
      <c r="C53">
        <f t="shared" si="14"/>
        <v>25</v>
      </c>
      <c r="D53" s="12">
        <f t="shared" si="15"/>
        <v>14.555000305175801</v>
      </c>
      <c r="E53" s="12">
        <f t="shared" si="16"/>
        <v>24.084590553238801</v>
      </c>
      <c r="F53">
        <f t="shared" si="17"/>
        <v>1510</v>
      </c>
      <c r="G53" s="12">
        <f t="shared" si="18"/>
        <v>33.482939367262198</v>
      </c>
      <c r="H53" s="12">
        <f t="shared" si="19"/>
        <v>220.490337434227</v>
      </c>
      <c r="I53" s="12">
        <f t="shared" si="20"/>
        <v>130.76150716283968</v>
      </c>
      <c r="K53" s="12"/>
      <c r="L53" s="12"/>
      <c r="P53" s="11" t="s">
        <v>43</v>
      </c>
      <c r="Q53" s="11" t="s">
        <v>91</v>
      </c>
      <c r="R53" s="11" t="s">
        <v>92</v>
      </c>
      <c r="S53" s="11">
        <v>1</v>
      </c>
      <c r="T53" s="11" t="s">
        <v>46</v>
      </c>
      <c r="U53" s="11">
        <v>19</v>
      </c>
      <c r="V53" s="11">
        <v>12.5833333333333</v>
      </c>
      <c r="W53" s="11">
        <v>21.192858475675902</v>
      </c>
      <c r="X53" s="11">
        <v>2890</v>
      </c>
      <c r="Y53" s="11">
        <v>29.8895071605093</v>
      </c>
      <c r="Z53" s="11">
        <v>159.41548515235601</v>
      </c>
      <c r="AA53">
        <f t="shared" si="0"/>
        <v>95.775286650974607</v>
      </c>
      <c r="AB53" s="11">
        <v>11.4753387582816</v>
      </c>
      <c r="AC53" s="11">
        <v>43.589487398717203</v>
      </c>
      <c r="AD53" s="11">
        <v>10.4846004036461</v>
      </c>
      <c r="AE53" s="11">
        <v>10.996758970088299</v>
      </c>
      <c r="AF53" s="11">
        <v>10.0116921511722</v>
      </c>
      <c r="AG53" s="11">
        <v>20.692747727350799</v>
      </c>
    </row>
    <row r="54" spans="1:33" x14ac:dyDescent="0.45">
      <c r="A54" s="14" t="s">
        <v>108</v>
      </c>
      <c r="B54">
        <f t="shared" si="13"/>
        <v>1988</v>
      </c>
      <c r="C54">
        <f t="shared" si="14"/>
        <v>26</v>
      </c>
      <c r="D54" s="12">
        <f t="shared" si="15"/>
        <v>15.2299995422363</v>
      </c>
      <c r="E54" s="12">
        <f t="shared" si="16"/>
        <v>24.242137900770999</v>
      </c>
      <c r="F54">
        <f t="shared" si="17"/>
        <v>1510</v>
      </c>
      <c r="G54" s="12">
        <f t="shared" si="18"/>
        <v>33.885463798545601</v>
      </c>
      <c r="H54" s="12">
        <f t="shared" si="19"/>
        <v>230.93598873387799</v>
      </c>
      <c r="I54" s="12">
        <f t="shared" si="20"/>
        <v>136.4290583493775</v>
      </c>
      <c r="K54" s="12"/>
      <c r="L54" s="12"/>
      <c r="P54" s="11" t="s">
        <v>43</v>
      </c>
      <c r="Q54" s="11" t="s">
        <v>91</v>
      </c>
      <c r="R54" s="11" t="s">
        <v>92</v>
      </c>
      <c r="S54" s="11">
        <v>2</v>
      </c>
      <c r="T54" s="11" t="s">
        <v>49</v>
      </c>
      <c r="U54" s="11">
        <v>19</v>
      </c>
      <c r="V54" s="11">
        <v>12.5833333333333</v>
      </c>
      <c r="W54" s="11">
        <v>21.192858475675902</v>
      </c>
      <c r="X54" s="11">
        <v>1350</v>
      </c>
      <c r="Y54" s="11">
        <v>19.134229385980699</v>
      </c>
      <c r="Z54" s="11">
        <v>107.710204857927</v>
      </c>
      <c r="AA54">
        <f t="shared" si="0"/>
        <v>62.554102811369162</v>
      </c>
      <c r="AB54" s="11">
        <v>13.433638682017399</v>
      </c>
      <c r="AC54" s="11">
        <v>28.331174438051299</v>
      </c>
      <c r="AD54" s="11">
        <v>6.5913699039777196</v>
      </c>
      <c r="AE54" s="11">
        <v>7.7408186333129896</v>
      </c>
      <c r="AF54" s="11">
        <v>6.3756012856872504</v>
      </c>
      <c r="AG54" s="11">
        <v>13.5151385503399</v>
      </c>
    </row>
    <row r="55" spans="1:33" x14ac:dyDescent="0.45">
      <c r="A55" s="14" t="s">
        <v>108</v>
      </c>
      <c r="B55">
        <f t="shared" si="13"/>
        <v>1989</v>
      </c>
      <c r="C55">
        <f t="shared" si="14"/>
        <v>27</v>
      </c>
      <c r="D55" s="12">
        <f t="shared" si="15"/>
        <v>15.9049997329712</v>
      </c>
      <c r="E55" s="12">
        <f t="shared" si="16"/>
        <v>26.042791622902399</v>
      </c>
      <c r="F55">
        <f t="shared" si="17"/>
        <v>1510</v>
      </c>
      <c r="G55" s="12">
        <f t="shared" si="18"/>
        <v>37.680566714032302</v>
      </c>
      <c r="H55" s="12">
        <f t="shared" si="19"/>
        <v>269.97955379797401</v>
      </c>
      <c r="I55" s="12">
        <f t="shared" si="20"/>
        <v>157.3958294228442</v>
      </c>
      <c r="K55" s="12"/>
      <c r="L55" s="12"/>
      <c r="P55" s="11" t="s">
        <v>43</v>
      </c>
      <c r="Q55" s="11" t="s">
        <v>91</v>
      </c>
      <c r="R55" s="11" t="s">
        <v>93</v>
      </c>
      <c r="S55" s="11">
        <v>1</v>
      </c>
      <c r="T55" s="11" t="s">
        <v>46</v>
      </c>
      <c r="U55" s="11">
        <v>22</v>
      </c>
      <c r="V55" s="11">
        <v>12.3125</v>
      </c>
      <c r="W55" s="11">
        <v>25.099462328467599</v>
      </c>
      <c r="X55" s="11">
        <v>1400</v>
      </c>
      <c r="Y55" s="11">
        <v>26.918713116075399</v>
      </c>
      <c r="Z55" s="11">
        <v>156.70638531994399</v>
      </c>
      <c r="AA55">
        <f t="shared" si="0"/>
        <v>95.323747414592191</v>
      </c>
      <c r="AB55" s="11">
        <v>15.646535452381499</v>
      </c>
      <c r="AC55" s="11">
        <v>43.496437663824103</v>
      </c>
      <c r="AD55" s="11">
        <v>9.76476515554595</v>
      </c>
      <c r="AE55" s="11">
        <v>12.312057696441901</v>
      </c>
      <c r="AF55" s="11">
        <v>9.1552965668096409</v>
      </c>
      <c r="AG55" s="11">
        <v>20.595190331970599</v>
      </c>
    </row>
    <row r="56" spans="1:33" x14ac:dyDescent="0.45">
      <c r="A56" s="14" t="s">
        <v>108</v>
      </c>
      <c r="B56">
        <f t="shared" si="13"/>
        <v>1990</v>
      </c>
      <c r="C56">
        <f t="shared" si="14"/>
        <v>28</v>
      </c>
      <c r="D56" s="12">
        <f t="shared" si="15"/>
        <v>16.6875</v>
      </c>
      <c r="E56" s="12">
        <f t="shared" si="16"/>
        <v>26.685790144665798</v>
      </c>
      <c r="F56">
        <f t="shared" si="17"/>
        <v>1510</v>
      </c>
      <c r="G56" s="12">
        <f t="shared" si="18"/>
        <v>38.869001720059998</v>
      </c>
      <c r="H56" s="12">
        <f t="shared" si="19"/>
        <v>290.09151803945599</v>
      </c>
      <c r="I56" s="12">
        <f t="shared" si="20"/>
        <v>167.79296490014261</v>
      </c>
      <c r="K56" s="12"/>
      <c r="L56" s="12"/>
      <c r="P56" s="11" t="s">
        <v>43</v>
      </c>
      <c r="Q56" s="11" t="s">
        <v>91</v>
      </c>
      <c r="R56" s="11" t="s">
        <v>94</v>
      </c>
      <c r="S56" s="11">
        <v>1</v>
      </c>
      <c r="T56" s="11" t="s">
        <v>46</v>
      </c>
      <c r="U56" s="11">
        <v>24</v>
      </c>
      <c r="V56" s="11">
        <v>13.6969995498657</v>
      </c>
      <c r="W56" s="11">
        <v>26.357755025798401</v>
      </c>
      <c r="X56" s="11">
        <v>1390</v>
      </c>
      <c r="Y56" s="11">
        <v>30.369612989278298</v>
      </c>
      <c r="Z56" s="11">
        <v>193.80877921765099</v>
      </c>
      <c r="AA56">
        <f t="shared" si="0"/>
        <v>115.41252592342769</v>
      </c>
      <c r="AB56" s="11">
        <v>16.678895512371401</v>
      </c>
      <c r="AC56" s="11">
        <v>54.697512911173199</v>
      </c>
      <c r="AD56" s="11">
        <v>11.4028460136203</v>
      </c>
      <c r="AE56" s="11">
        <v>14.6008704415749</v>
      </c>
      <c r="AF56" s="11">
        <v>9.7758213732274992</v>
      </c>
      <c r="AG56" s="11">
        <v>24.935475183831802</v>
      </c>
    </row>
    <row r="57" spans="1:33" x14ac:dyDescent="0.45">
      <c r="A57" s="14" t="s">
        <v>108</v>
      </c>
      <c r="B57">
        <f t="shared" si="13"/>
        <v>1991</v>
      </c>
      <c r="C57">
        <f t="shared" si="14"/>
        <v>29</v>
      </c>
      <c r="D57" s="12">
        <f t="shared" si="15"/>
        <v>17.3125</v>
      </c>
      <c r="E57" s="12">
        <f t="shared" si="16"/>
        <v>27.132069100319601</v>
      </c>
      <c r="F57">
        <f t="shared" si="17"/>
        <v>1510</v>
      </c>
      <c r="G57" s="12">
        <f t="shared" si="18"/>
        <v>39.6469385771614</v>
      </c>
      <c r="H57" s="12">
        <f t="shared" si="19"/>
        <v>305.80107538174099</v>
      </c>
      <c r="I57" s="12">
        <f t="shared" si="20"/>
        <v>176.27795246082312</v>
      </c>
      <c r="K57" s="12"/>
      <c r="L57" s="12"/>
      <c r="P57" s="11" t="s">
        <v>43</v>
      </c>
      <c r="Q57" s="11" t="s">
        <v>91</v>
      </c>
      <c r="R57" s="11" t="s">
        <v>94</v>
      </c>
      <c r="S57" s="11">
        <v>2</v>
      </c>
      <c r="T57" s="11" t="s">
        <v>49</v>
      </c>
      <c r="U57" s="11">
        <v>24</v>
      </c>
      <c r="V57" s="11">
        <v>13.6969995498657</v>
      </c>
      <c r="W57" s="11">
        <v>26.357755025798401</v>
      </c>
      <c r="X57" s="11">
        <v>940</v>
      </c>
      <c r="Y57" s="11">
        <v>25.191974245628199</v>
      </c>
      <c r="Z57" s="11">
        <v>163.34753426327001</v>
      </c>
      <c r="AA57">
        <f t="shared" si="0"/>
        <v>96.363938513466493</v>
      </c>
      <c r="AB57" s="11">
        <v>18.472353643849601</v>
      </c>
      <c r="AC57" s="11">
        <v>45.300667139619399</v>
      </c>
      <c r="AD57" s="11">
        <v>9.3662674549130305</v>
      </c>
      <c r="AE57" s="11">
        <v>12.7007153726131</v>
      </c>
      <c r="AF57" s="11">
        <v>8.1763595291439692</v>
      </c>
      <c r="AG57" s="11">
        <v>20.819929017177</v>
      </c>
    </row>
    <row r="58" spans="1:33" x14ac:dyDescent="0.45">
      <c r="A58" s="14" t="s">
        <v>108</v>
      </c>
      <c r="B58">
        <f t="shared" si="13"/>
        <v>1994</v>
      </c>
      <c r="C58">
        <f t="shared" si="14"/>
        <v>32</v>
      </c>
      <c r="D58" s="12">
        <f t="shared" si="15"/>
        <v>19.036250305175798</v>
      </c>
      <c r="E58" s="12">
        <f t="shared" si="16"/>
        <v>29.698499223215201</v>
      </c>
      <c r="F58">
        <f t="shared" si="17"/>
        <v>1510</v>
      </c>
      <c r="G58" s="12">
        <f t="shared" si="18"/>
        <v>46.673915713656598</v>
      </c>
      <c r="H58" s="12">
        <f t="shared" si="19"/>
        <v>408.93414277483498</v>
      </c>
      <c r="I58" s="12">
        <f t="shared" si="20"/>
        <v>229.13224526660642</v>
      </c>
      <c r="K58" s="12"/>
      <c r="L58" s="12"/>
      <c r="P58" s="11" t="s">
        <v>43</v>
      </c>
      <c r="Q58" s="11" t="s">
        <v>91</v>
      </c>
      <c r="R58" s="11" t="s">
        <v>95</v>
      </c>
      <c r="S58" s="11">
        <v>1</v>
      </c>
      <c r="T58" s="11" t="s">
        <v>46</v>
      </c>
      <c r="U58" s="11">
        <v>25</v>
      </c>
      <c r="V58" s="11">
        <v>14.2299995422363</v>
      </c>
      <c r="W58" s="11">
        <v>26.174842282597002</v>
      </c>
      <c r="X58" s="11">
        <v>940</v>
      </c>
      <c r="Y58" s="11">
        <v>24.777506542297701</v>
      </c>
      <c r="Z58" s="11">
        <v>164.165880227798</v>
      </c>
      <c r="AA58">
        <f t="shared" si="0"/>
        <v>97.198255224599507</v>
      </c>
      <c r="AB58" s="11">
        <v>18.319766429103002</v>
      </c>
      <c r="AC58" s="11">
        <v>46.464943769413999</v>
      </c>
      <c r="AD58" s="11">
        <v>9.4096216459406392</v>
      </c>
      <c r="AE58" s="11">
        <v>12.4329657077531</v>
      </c>
      <c r="AF58" s="11">
        <v>7.8905366290088601</v>
      </c>
      <c r="AG58" s="11">
        <v>21.000187472482899</v>
      </c>
    </row>
    <row r="59" spans="1:33" x14ac:dyDescent="0.45">
      <c r="A59" s="14" t="s">
        <v>108</v>
      </c>
      <c r="B59">
        <f t="shared" si="13"/>
        <v>1997</v>
      </c>
      <c r="C59">
        <f t="shared" si="14"/>
        <v>35</v>
      </c>
      <c r="D59" s="12">
        <f t="shared" si="15"/>
        <v>20.6888889736599</v>
      </c>
      <c r="E59" s="12">
        <f t="shared" si="16"/>
        <v>31.468149507465601</v>
      </c>
      <c r="F59">
        <f t="shared" si="17"/>
        <v>1510</v>
      </c>
      <c r="G59" s="12">
        <f t="shared" si="18"/>
        <v>50.822634223282698</v>
      </c>
      <c r="H59" s="12">
        <f t="shared" si="19"/>
        <v>474.179393152302</v>
      </c>
      <c r="I59" s="12">
        <f t="shared" si="20"/>
        <v>267.70386346914302</v>
      </c>
      <c r="K59" s="12"/>
      <c r="L59" s="12"/>
      <c r="P59" s="11" t="s">
        <v>43</v>
      </c>
      <c r="Q59" s="11" t="s">
        <v>91</v>
      </c>
      <c r="R59" s="11" t="s">
        <v>96</v>
      </c>
      <c r="S59" s="11">
        <v>1</v>
      </c>
      <c r="T59" s="11" t="s">
        <v>46</v>
      </c>
      <c r="U59" s="11">
        <v>26</v>
      </c>
      <c r="V59" s="11">
        <v>14.7629995346069</v>
      </c>
      <c r="W59" s="11">
        <v>26.630926570436898</v>
      </c>
      <c r="X59" s="11">
        <v>940</v>
      </c>
      <c r="Y59" s="11">
        <v>27.374758460906801</v>
      </c>
      <c r="Z59" s="11">
        <v>188.865838292587</v>
      </c>
      <c r="AA59">
        <f t="shared" si="0"/>
        <v>110.95569254323584</v>
      </c>
      <c r="AB59" s="11">
        <v>19.256009009624101</v>
      </c>
      <c r="AC59" s="11">
        <v>53.739039229603101</v>
      </c>
      <c r="AD59" s="11">
        <v>10.539754729561899</v>
      </c>
      <c r="AE59" s="11">
        <v>14.1580372727287</v>
      </c>
      <c r="AF59" s="11">
        <v>8.5463081089938395</v>
      </c>
      <c r="AG59" s="11">
        <v>23.972553202348301</v>
      </c>
    </row>
    <row r="60" spans="1:33" x14ac:dyDescent="0.45">
      <c r="A60" s="14" t="s">
        <v>108</v>
      </c>
      <c r="B60" s="15">
        <f t="shared" si="13"/>
        <v>1999</v>
      </c>
      <c r="C60" s="15">
        <f t="shared" si="14"/>
        <v>37</v>
      </c>
      <c r="D60" s="18">
        <f t="shared" si="15"/>
        <v>21.204999923706101</v>
      </c>
      <c r="E60" s="18">
        <f t="shared" si="16"/>
        <v>32.691446919615302</v>
      </c>
      <c r="F60" s="15">
        <f t="shared" si="17"/>
        <v>1440</v>
      </c>
      <c r="G60" s="18">
        <f t="shared" si="18"/>
        <v>52.6140139724289</v>
      </c>
      <c r="H60" s="18">
        <f t="shared" si="19"/>
        <v>516.35407510662003</v>
      </c>
      <c r="I60" s="18">
        <f t="shared" si="20"/>
        <v>291.02628872724506</v>
      </c>
      <c r="K60" s="12"/>
      <c r="L60" s="12"/>
      <c r="P60" s="11" t="s">
        <v>43</v>
      </c>
      <c r="Q60" s="11" t="s">
        <v>91</v>
      </c>
      <c r="R60" s="11" t="s">
        <v>97</v>
      </c>
      <c r="S60" s="11">
        <v>1</v>
      </c>
      <c r="T60" s="11" t="s">
        <v>46</v>
      </c>
      <c r="U60" s="11">
        <v>27</v>
      </c>
      <c r="V60" s="11">
        <v>15.296999931335399</v>
      </c>
      <c r="W60" s="11">
        <v>28.9204425044917</v>
      </c>
      <c r="X60" s="11">
        <v>940</v>
      </c>
      <c r="Y60" s="11">
        <v>31.282899900013199</v>
      </c>
      <c r="Z60" s="11">
        <v>225.784896774625</v>
      </c>
      <c r="AA60">
        <f t="shared" si="0"/>
        <v>131.34074165695006</v>
      </c>
      <c r="AB60" s="11">
        <v>20.584704408931099</v>
      </c>
      <c r="AC60" s="11">
        <v>64.085802284723002</v>
      </c>
      <c r="AD60" s="11">
        <v>12.1571481568223</v>
      </c>
      <c r="AE60" s="11">
        <v>17.096260478078801</v>
      </c>
      <c r="AF60" s="11">
        <v>9.6246818813715596</v>
      </c>
      <c r="AG60" s="11">
        <v>28.3768488559544</v>
      </c>
    </row>
    <row r="61" spans="1:33" x14ac:dyDescent="0.45">
      <c r="A61" s="14" t="s">
        <v>108</v>
      </c>
      <c r="B61">
        <f t="shared" si="13"/>
        <v>1999</v>
      </c>
      <c r="C61">
        <f t="shared" si="14"/>
        <v>37</v>
      </c>
      <c r="D61" s="12">
        <f t="shared" si="15"/>
        <v>21.204999923706101</v>
      </c>
      <c r="E61" s="12">
        <f t="shared" si="16"/>
        <v>32.691446919615302</v>
      </c>
      <c r="F61">
        <f t="shared" si="17"/>
        <v>600</v>
      </c>
      <c r="G61" s="12">
        <f t="shared" si="18"/>
        <v>31.823229370456598</v>
      </c>
      <c r="H61" s="12">
        <f t="shared" si="19"/>
        <v>331.73678315640802</v>
      </c>
      <c r="I61" s="12">
        <f t="shared" si="20"/>
        <v>180.28390904785863</v>
      </c>
      <c r="J61">
        <f>F60-F61</f>
        <v>840</v>
      </c>
      <c r="K61" s="12">
        <f t="shared" ref="K61" si="25">G60-G61</f>
        <v>20.790784601972302</v>
      </c>
      <c r="L61" s="12">
        <f t="shared" ref="L61" si="26">H60-H61</f>
        <v>184.61729195021201</v>
      </c>
      <c r="P61" s="11" t="s">
        <v>43</v>
      </c>
      <c r="Q61" s="11" t="s">
        <v>91</v>
      </c>
      <c r="R61" s="11" t="s">
        <v>98</v>
      </c>
      <c r="S61" s="11">
        <v>1</v>
      </c>
      <c r="T61" s="11" t="s">
        <v>46</v>
      </c>
      <c r="U61" s="11">
        <v>28</v>
      </c>
      <c r="V61" s="11">
        <v>15.8333333333333</v>
      </c>
      <c r="W61" s="11">
        <v>29.026599560738699</v>
      </c>
      <c r="X61" s="11">
        <v>940</v>
      </c>
      <c r="Y61" s="11">
        <v>32.282424734993</v>
      </c>
      <c r="Z61" s="11">
        <v>241.142225307362</v>
      </c>
      <c r="AA61">
        <f t="shared" si="0"/>
        <v>139.59814544551998</v>
      </c>
      <c r="AB61" s="11">
        <v>20.910971306573899</v>
      </c>
      <c r="AC61" s="11">
        <v>69.138912468159603</v>
      </c>
      <c r="AD61" s="11">
        <v>12.749053483490099</v>
      </c>
      <c r="AE61" s="11">
        <v>17.836951671269102</v>
      </c>
      <c r="AF61" s="11">
        <v>9.7123240245570805</v>
      </c>
      <c r="AG61" s="11">
        <v>30.160903798044099</v>
      </c>
    </row>
    <row r="62" spans="1:33" x14ac:dyDescent="0.45">
      <c r="A62" s="14" t="s">
        <v>108</v>
      </c>
      <c r="B62">
        <f t="shared" si="13"/>
        <v>2000</v>
      </c>
      <c r="C62">
        <f t="shared" si="14"/>
        <v>38</v>
      </c>
      <c r="D62" s="12">
        <f t="shared" si="15"/>
        <v>21.71875</v>
      </c>
      <c r="E62" s="12">
        <f t="shared" si="16"/>
        <v>33.307006748884703</v>
      </c>
      <c r="F62">
        <f t="shared" si="17"/>
        <v>600</v>
      </c>
      <c r="G62" s="12">
        <f t="shared" si="18"/>
        <v>32.769556733504302</v>
      </c>
      <c r="H62" s="12">
        <f t="shared" si="19"/>
        <v>340.67994129982998</v>
      </c>
      <c r="I62" s="12">
        <f t="shared" si="20"/>
        <v>187.8336750230653</v>
      </c>
      <c r="K62" s="12"/>
      <c r="L62" s="12"/>
      <c r="P62" s="11" t="s">
        <v>43</v>
      </c>
      <c r="Q62" s="11" t="s">
        <v>91</v>
      </c>
      <c r="R62" s="11" t="s">
        <v>99</v>
      </c>
      <c r="S62" s="11">
        <v>1</v>
      </c>
      <c r="T62" s="11" t="s">
        <v>46</v>
      </c>
      <c r="U62" s="11">
        <v>29</v>
      </c>
      <c r="V62" s="11">
        <v>16.2777777777778</v>
      </c>
      <c r="W62" s="11">
        <v>29.573953912184301</v>
      </c>
      <c r="X62" s="11">
        <v>940</v>
      </c>
      <c r="Y62" s="11">
        <v>33.354780077015</v>
      </c>
      <c r="Z62" s="11">
        <v>255.49315426399599</v>
      </c>
      <c r="AA62">
        <f t="shared" si="0"/>
        <v>148.0393544161158</v>
      </c>
      <c r="AB62" s="11">
        <v>21.2554436081377</v>
      </c>
      <c r="AC62" s="11">
        <v>74.076352976786794</v>
      </c>
      <c r="AD62" s="11">
        <v>13.370275832875301</v>
      </c>
      <c r="AE62" s="11">
        <v>18.7149645300962</v>
      </c>
      <c r="AF62" s="11">
        <v>9.8930902727494008</v>
      </c>
      <c r="AG62" s="11">
        <v>31.9846708036081</v>
      </c>
    </row>
    <row r="63" spans="1:33" x14ac:dyDescent="0.45">
      <c r="A63" s="14" t="s">
        <v>108</v>
      </c>
      <c r="B63">
        <f t="shared" si="13"/>
        <v>2005</v>
      </c>
      <c r="C63">
        <f t="shared" si="14"/>
        <v>43</v>
      </c>
      <c r="D63" s="12">
        <f t="shared" si="15"/>
        <v>25.179999923706099</v>
      </c>
      <c r="E63" s="12">
        <f t="shared" si="16"/>
        <v>35.857410937777303</v>
      </c>
      <c r="F63">
        <f t="shared" si="17"/>
        <v>590</v>
      </c>
      <c r="G63" s="12">
        <f t="shared" si="18"/>
        <v>37.988951064042404</v>
      </c>
      <c r="H63" s="12">
        <f t="shared" si="19"/>
        <v>456.26296459733999</v>
      </c>
      <c r="I63" s="12">
        <f t="shared" si="20"/>
        <v>246.99200197763435</v>
      </c>
      <c r="K63" s="12"/>
      <c r="L63" s="12"/>
      <c r="P63" s="11" t="s">
        <v>43</v>
      </c>
      <c r="Q63" s="11" t="s">
        <v>91</v>
      </c>
      <c r="R63" s="11" t="s">
        <v>100</v>
      </c>
      <c r="S63" s="11">
        <v>1</v>
      </c>
      <c r="T63" s="11" t="s">
        <v>46</v>
      </c>
      <c r="U63" s="11">
        <v>32</v>
      </c>
      <c r="V63" s="11">
        <v>18.068889066908099</v>
      </c>
      <c r="W63" s="11">
        <v>31.862140155494799</v>
      </c>
      <c r="X63" s="11">
        <v>940</v>
      </c>
      <c r="Y63" s="11">
        <v>39.186952461886399</v>
      </c>
      <c r="Z63" s="11">
        <v>340.88418865366202</v>
      </c>
      <c r="AA63">
        <f t="shared" si="0"/>
        <v>191.6422923427121</v>
      </c>
      <c r="AB63" s="11">
        <v>23.038907311959299</v>
      </c>
      <c r="AC63" s="11">
        <v>99.7230305057723</v>
      </c>
      <c r="AD63" s="11">
        <v>16.3154631101531</v>
      </c>
      <c r="AE63" s="11">
        <v>23.4230722035621</v>
      </c>
      <c r="AF63" s="11">
        <v>10.7754146937705</v>
      </c>
      <c r="AG63" s="11">
        <v>41.405311829454099</v>
      </c>
    </row>
    <row r="64" spans="1:33" x14ac:dyDescent="0.45">
      <c r="A64" s="14" t="s">
        <v>108</v>
      </c>
      <c r="B64">
        <f t="shared" si="13"/>
        <v>2012</v>
      </c>
      <c r="C64">
        <f t="shared" si="14"/>
        <v>50</v>
      </c>
      <c r="D64" s="12">
        <f t="shared" si="15"/>
        <v>26.15555551317</v>
      </c>
      <c r="E64" s="12">
        <f t="shared" si="16"/>
        <v>39.7060031032347</v>
      </c>
      <c r="F64">
        <f t="shared" si="17"/>
        <v>560</v>
      </c>
      <c r="G64" s="12">
        <f t="shared" si="18"/>
        <v>45.008750043755697</v>
      </c>
      <c r="H64" s="12">
        <f t="shared" si="19"/>
        <v>526.95510293672703</v>
      </c>
      <c r="I64" s="12">
        <f t="shared" si="20"/>
        <v>311.13648129454884</v>
      </c>
      <c r="K64" s="12"/>
      <c r="L64" s="12"/>
      <c r="P64" s="11" t="s">
        <v>43</v>
      </c>
      <c r="Q64" s="11" t="s">
        <v>91</v>
      </c>
      <c r="R64" s="11" t="s">
        <v>101</v>
      </c>
      <c r="S64" s="11">
        <v>1</v>
      </c>
      <c r="T64" s="11" t="s">
        <v>46</v>
      </c>
      <c r="U64" s="11">
        <v>35</v>
      </c>
      <c r="V64" s="11">
        <v>19.499999809265098</v>
      </c>
      <c r="W64" s="11">
        <v>32.636023368727997</v>
      </c>
      <c r="X64" s="11">
        <v>940</v>
      </c>
      <c r="Y64" s="11">
        <v>42.2410618102695</v>
      </c>
      <c r="Z64" s="11">
        <v>385.54496358048902</v>
      </c>
      <c r="AA64">
        <f t="shared" si="0"/>
        <v>220.0484675353899</v>
      </c>
      <c r="AB64" s="11">
        <v>23.919855170262899</v>
      </c>
      <c r="AC64" s="11">
        <v>116.92987525147799</v>
      </c>
      <c r="AD64" s="11">
        <v>18.295652492602699</v>
      </c>
      <c r="AE64" s="11">
        <v>25.983610807163402</v>
      </c>
      <c r="AF64" s="11">
        <v>11.2967155843704</v>
      </c>
      <c r="AG64" s="11">
        <v>47.542613399775398</v>
      </c>
    </row>
    <row r="65" spans="1:33" x14ac:dyDescent="0.45">
      <c r="P65" s="11" t="s">
        <v>43</v>
      </c>
      <c r="Q65" s="11" t="s">
        <v>91</v>
      </c>
      <c r="R65" s="11" t="s">
        <v>102</v>
      </c>
      <c r="S65" s="11">
        <v>1</v>
      </c>
      <c r="T65" s="11" t="s">
        <v>46</v>
      </c>
      <c r="U65" s="11">
        <v>37</v>
      </c>
      <c r="V65" s="11">
        <v>20.3649997711182</v>
      </c>
      <c r="W65" s="11">
        <v>33.514637312805803</v>
      </c>
      <c r="X65" s="11">
        <v>940</v>
      </c>
      <c r="Y65" s="11">
        <v>44.563835065939998</v>
      </c>
      <c r="Z65" s="11">
        <v>431.87064398135698</v>
      </c>
      <c r="AA65">
        <f t="shared" si="0"/>
        <v>244.61540493740233</v>
      </c>
      <c r="AB65" s="11">
        <v>24.5687132542222</v>
      </c>
      <c r="AC65" s="11">
        <v>132.53327583708099</v>
      </c>
      <c r="AD65" s="11">
        <v>19.769677205774901</v>
      </c>
      <c r="AE65" s="11">
        <v>28.0045144810978</v>
      </c>
      <c r="AF65" s="11">
        <v>11.457509692573</v>
      </c>
      <c r="AG65" s="11">
        <v>52.850427720875601</v>
      </c>
    </row>
    <row r="66" spans="1:33" x14ac:dyDescent="0.45">
      <c r="D66" s="76" t="s">
        <v>8</v>
      </c>
      <c r="E66" s="77"/>
      <c r="F66" s="77"/>
      <c r="G66" s="77"/>
      <c r="H66" s="77"/>
      <c r="I66" s="78"/>
      <c r="J66" s="76" t="s">
        <v>9</v>
      </c>
      <c r="K66" s="77"/>
      <c r="L66" s="78"/>
      <c r="M66" s="79" t="s">
        <v>27</v>
      </c>
      <c r="N66" s="81" t="s">
        <v>6</v>
      </c>
      <c r="P66" s="11" t="s">
        <v>43</v>
      </c>
      <c r="Q66" s="11" t="s">
        <v>91</v>
      </c>
      <c r="R66" s="11" t="s">
        <v>102</v>
      </c>
      <c r="S66" s="11">
        <v>2</v>
      </c>
      <c r="T66" s="11" t="s">
        <v>49</v>
      </c>
      <c r="U66" s="11">
        <v>37</v>
      </c>
      <c r="V66" s="11">
        <v>20.3649997711182</v>
      </c>
      <c r="W66" s="11">
        <v>33.514637312805803</v>
      </c>
      <c r="X66" s="11">
        <v>390</v>
      </c>
      <c r="Y66" s="11">
        <v>25.865040782046901</v>
      </c>
      <c r="Z66" s="11">
        <v>263.64788008706898</v>
      </c>
      <c r="AA66">
        <f t="shared" si="0"/>
        <v>144.94394988833113</v>
      </c>
      <c r="AB66" s="11">
        <v>29.058911316844799</v>
      </c>
      <c r="AC66" s="11">
        <v>77.754210280123999</v>
      </c>
      <c r="AD66" s="11">
        <v>11.2561764066675</v>
      </c>
      <c r="AE66" s="11">
        <v>17.963386539564102</v>
      </c>
      <c r="AF66" s="11">
        <v>6.6542840708622402</v>
      </c>
      <c r="AG66" s="11">
        <v>31.3158925911133</v>
      </c>
    </row>
    <row r="67" spans="1:33" x14ac:dyDescent="0.45">
      <c r="A67" s="83" t="s">
        <v>110</v>
      </c>
      <c r="B67" s="83" t="s">
        <v>10</v>
      </c>
      <c r="C67" s="83" t="s">
        <v>0</v>
      </c>
      <c r="D67" s="7" t="s">
        <v>1</v>
      </c>
      <c r="E67" s="8" t="s">
        <v>36</v>
      </c>
      <c r="F67" s="8" t="s">
        <v>2</v>
      </c>
      <c r="G67" s="8" t="s">
        <v>3</v>
      </c>
      <c r="H67" s="8" t="s">
        <v>4</v>
      </c>
      <c r="I67" s="8" t="s">
        <v>5</v>
      </c>
      <c r="J67" s="7" t="s">
        <v>11</v>
      </c>
      <c r="K67" s="8" t="s">
        <v>12</v>
      </c>
      <c r="L67" s="9" t="s">
        <v>13</v>
      </c>
      <c r="M67" s="80"/>
      <c r="N67" s="82"/>
      <c r="P67" s="11" t="s">
        <v>43</v>
      </c>
      <c r="Q67" s="11" t="s">
        <v>91</v>
      </c>
      <c r="R67" s="11" t="s">
        <v>103</v>
      </c>
      <c r="S67" s="11">
        <v>1</v>
      </c>
      <c r="T67" s="11" t="s">
        <v>46</v>
      </c>
      <c r="U67" s="11">
        <v>38</v>
      </c>
      <c r="V67" s="11">
        <v>21.226800282796201</v>
      </c>
      <c r="W67" s="11">
        <v>34.0038345116768</v>
      </c>
      <c r="X67" s="11">
        <v>390</v>
      </c>
      <c r="Y67" s="11">
        <v>26.577141631743601</v>
      </c>
      <c r="Z67" s="11">
        <v>276.36334722628902</v>
      </c>
      <c r="AA67">
        <f t="shared" si="0"/>
        <v>152.18018658949336</v>
      </c>
      <c r="AB67" s="11">
        <v>29.456211617595901</v>
      </c>
      <c r="AC67" s="11">
        <v>82.172727123589198</v>
      </c>
      <c r="AD67" s="11">
        <v>11.6978273860767</v>
      </c>
      <c r="AE67" s="11">
        <v>18.669794791406002</v>
      </c>
      <c r="AF67" s="11">
        <v>6.7605182040185499</v>
      </c>
      <c r="AG67" s="11">
        <v>32.879319084402901</v>
      </c>
    </row>
    <row r="68" spans="1:33" ht="15.75" x14ac:dyDescent="0.45">
      <c r="A68" s="84"/>
      <c r="B68" s="84"/>
      <c r="C68" s="84"/>
      <c r="D68" s="2" t="s">
        <v>7</v>
      </c>
      <c r="E68" s="3" t="s">
        <v>14</v>
      </c>
      <c r="F68" s="3" t="s">
        <v>15</v>
      </c>
      <c r="G68" s="3" t="s">
        <v>16</v>
      </c>
      <c r="H68" s="3" t="s">
        <v>17</v>
      </c>
      <c r="I68" s="3" t="s">
        <v>18</v>
      </c>
      <c r="J68" s="2" t="s">
        <v>15</v>
      </c>
      <c r="K68" s="3" t="s">
        <v>16</v>
      </c>
      <c r="L68" s="4" t="s">
        <v>17</v>
      </c>
      <c r="M68" s="5" t="s">
        <v>28</v>
      </c>
      <c r="N68" s="5" t="s">
        <v>28</v>
      </c>
      <c r="P68" s="11" t="s">
        <v>43</v>
      </c>
      <c r="Q68" s="11" t="s">
        <v>91</v>
      </c>
      <c r="R68" s="11" t="s">
        <v>104</v>
      </c>
      <c r="S68" s="11">
        <v>1</v>
      </c>
      <c r="T68" s="11" t="s">
        <v>46</v>
      </c>
      <c r="U68" s="11">
        <v>43</v>
      </c>
      <c r="V68" s="11">
        <v>22.5833333333333</v>
      </c>
      <c r="W68" s="11">
        <v>35.232678993233797</v>
      </c>
      <c r="X68" s="11">
        <v>380</v>
      </c>
      <c r="Y68" s="11">
        <v>29.6556056736713</v>
      </c>
      <c r="Z68" s="11">
        <v>327.04326955813701</v>
      </c>
      <c r="AA68">
        <f t="shared" ref="AA68:AA69" si="27">AC68+AD68+AE68+AF68+AG68</f>
        <v>185.03287461011502</v>
      </c>
      <c r="AB68" s="11">
        <v>31.522210159451099</v>
      </c>
      <c r="AC68" s="11">
        <v>102.085201981835</v>
      </c>
      <c r="AD68" s="11">
        <v>13.7605021027332</v>
      </c>
      <c r="AE68" s="11">
        <v>21.861779167745599</v>
      </c>
      <c r="AF68" s="11">
        <v>7.3480785304668101</v>
      </c>
      <c r="AG68" s="11">
        <v>39.977312827334401</v>
      </c>
    </row>
    <row r="69" spans="1:33" x14ac:dyDescent="0.45">
      <c r="A69" s="14" t="s">
        <v>109</v>
      </c>
      <c r="B69" s="15">
        <f t="shared" ref="B69:B85" si="28">VALUE(RIGHT(R53,4))</f>
        <v>1981</v>
      </c>
      <c r="C69" s="15">
        <f t="shared" ref="C69:C85" si="29">U53</f>
        <v>19</v>
      </c>
      <c r="D69" s="18">
        <f t="shared" ref="D69:D85" si="30">V53</f>
        <v>12.5833333333333</v>
      </c>
      <c r="E69" s="18">
        <f t="shared" ref="E69:E85" si="31">W53</f>
        <v>21.192858475675902</v>
      </c>
      <c r="F69" s="15">
        <f t="shared" ref="F69:F85" si="32">X53</f>
        <v>2890</v>
      </c>
      <c r="G69" s="18">
        <f t="shared" ref="G69:G85" si="33">Y53</f>
        <v>29.8895071605093</v>
      </c>
      <c r="H69" s="18">
        <f t="shared" ref="H69:H85" si="34">Z53</f>
        <v>159.41548515235601</v>
      </c>
      <c r="I69" s="18">
        <f t="shared" ref="I69:I85" si="35">AA53</f>
        <v>95.775286650974607</v>
      </c>
      <c r="P69" s="11" t="s">
        <v>43</v>
      </c>
      <c r="Q69" s="11" t="s">
        <v>91</v>
      </c>
      <c r="R69" s="11" t="s">
        <v>105</v>
      </c>
      <c r="S69" s="11">
        <v>1</v>
      </c>
      <c r="T69" s="11" t="s">
        <v>46</v>
      </c>
      <c r="U69" s="11">
        <v>50</v>
      </c>
      <c r="V69" s="11">
        <v>23.844444274902301</v>
      </c>
      <c r="W69" s="11">
        <v>39.2830752364668</v>
      </c>
      <c r="X69" s="11">
        <v>380</v>
      </c>
      <c r="Y69" s="11">
        <v>37.053742912290303</v>
      </c>
      <c r="Z69" s="11">
        <v>424.57283113519497</v>
      </c>
      <c r="AA69">
        <f t="shared" si="27"/>
        <v>253.07511646478943</v>
      </c>
      <c r="AB69" s="11">
        <v>35.235407863016299</v>
      </c>
      <c r="AC69" s="11">
        <v>140.948177835933</v>
      </c>
      <c r="AD69" s="11">
        <v>18.240980116439701</v>
      </c>
      <c r="AE69" s="11">
        <v>29.971211257529401</v>
      </c>
      <c r="AF69" s="11">
        <v>9.2365549550319592</v>
      </c>
      <c r="AG69" s="11">
        <v>54.678192299855397</v>
      </c>
    </row>
    <row r="70" spans="1:33" x14ac:dyDescent="0.45">
      <c r="A70" s="14" t="s">
        <v>109</v>
      </c>
      <c r="B70">
        <f t="shared" si="28"/>
        <v>1981</v>
      </c>
      <c r="C70">
        <f t="shared" si="29"/>
        <v>19</v>
      </c>
      <c r="D70" s="12">
        <f t="shared" si="30"/>
        <v>12.5833333333333</v>
      </c>
      <c r="E70" s="12">
        <f t="shared" si="31"/>
        <v>21.192858475675902</v>
      </c>
      <c r="F70">
        <f t="shared" si="32"/>
        <v>1350</v>
      </c>
      <c r="G70" s="12">
        <f t="shared" si="33"/>
        <v>19.134229385980699</v>
      </c>
      <c r="H70" s="12">
        <f t="shared" si="34"/>
        <v>107.710204857927</v>
      </c>
      <c r="I70" s="12">
        <f t="shared" si="35"/>
        <v>62.554102811369162</v>
      </c>
      <c r="J70">
        <f>F69-F70</f>
        <v>1540</v>
      </c>
      <c r="K70" s="12">
        <f t="shared" ref="K70" si="36">G69-G70</f>
        <v>10.755277774528601</v>
      </c>
      <c r="L70" s="12">
        <f t="shared" ref="L70" si="37">H69-H70</f>
        <v>51.705280294429016</v>
      </c>
    </row>
    <row r="71" spans="1:33" x14ac:dyDescent="0.45">
      <c r="A71" s="14" t="s">
        <v>109</v>
      </c>
      <c r="B71">
        <f t="shared" si="28"/>
        <v>1984</v>
      </c>
      <c r="C71">
        <f t="shared" si="29"/>
        <v>22</v>
      </c>
      <c r="D71" s="12">
        <f t="shared" si="30"/>
        <v>12.3125</v>
      </c>
      <c r="E71" s="12">
        <f t="shared" si="31"/>
        <v>25.099462328467599</v>
      </c>
      <c r="F71">
        <f t="shared" si="32"/>
        <v>1400</v>
      </c>
      <c r="G71" s="12">
        <f t="shared" si="33"/>
        <v>26.918713116075399</v>
      </c>
      <c r="H71" s="12">
        <f t="shared" si="34"/>
        <v>156.70638531994399</v>
      </c>
      <c r="I71" s="12">
        <f t="shared" si="35"/>
        <v>95.323747414592191</v>
      </c>
      <c r="K71" s="12"/>
      <c r="L71" s="12"/>
    </row>
    <row r="72" spans="1:33" x14ac:dyDescent="0.45">
      <c r="A72" s="14" t="s">
        <v>109</v>
      </c>
      <c r="B72" s="15">
        <f t="shared" si="28"/>
        <v>1986</v>
      </c>
      <c r="C72" s="15">
        <f t="shared" si="29"/>
        <v>24</v>
      </c>
      <c r="D72" s="18">
        <f t="shared" si="30"/>
        <v>13.6969995498657</v>
      </c>
      <c r="E72" s="18">
        <f t="shared" si="31"/>
        <v>26.357755025798401</v>
      </c>
      <c r="F72" s="15">
        <f t="shared" si="32"/>
        <v>1390</v>
      </c>
      <c r="G72" s="18">
        <f t="shared" si="33"/>
        <v>30.369612989278298</v>
      </c>
      <c r="H72" s="18">
        <f t="shared" si="34"/>
        <v>193.80877921765099</v>
      </c>
      <c r="I72" s="18">
        <f t="shared" si="35"/>
        <v>115.41252592342769</v>
      </c>
      <c r="K72" s="12"/>
      <c r="L72" s="12"/>
    </row>
    <row r="73" spans="1:33" x14ac:dyDescent="0.45">
      <c r="A73" s="14" t="s">
        <v>109</v>
      </c>
      <c r="B73">
        <f t="shared" si="28"/>
        <v>1986</v>
      </c>
      <c r="C73">
        <f t="shared" si="29"/>
        <v>24</v>
      </c>
      <c r="D73" s="12">
        <f t="shared" si="30"/>
        <v>13.6969995498657</v>
      </c>
      <c r="E73" s="12">
        <f t="shared" si="31"/>
        <v>26.357755025798401</v>
      </c>
      <c r="F73">
        <f t="shared" si="32"/>
        <v>940</v>
      </c>
      <c r="G73" s="12">
        <f t="shared" si="33"/>
        <v>25.191974245628199</v>
      </c>
      <c r="H73" s="12">
        <f t="shared" si="34"/>
        <v>163.34753426327001</v>
      </c>
      <c r="I73" s="12">
        <f t="shared" si="35"/>
        <v>96.363938513466493</v>
      </c>
      <c r="J73">
        <f>F72-F73</f>
        <v>450</v>
      </c>
      <c r="K73" s="12">
        <f t="shared" ref="K73" si="38">G72-G73</f>
        <v>5.1776387436500997</v>
      </c>
      <c r="L73" s="12">
        <f t="shared" ref="L73" si="39">H72-H73</f>
        <v>30.461244954380987</v>
      </c>
    </row>
    <row r="74" spans="1:33" x14ac:dyDescent="0.45">
      <c r="A74" s="14" t="s">
        <v>109</v>
      </c>
      <c r="B74">
        <f t="shared" si="28"/>
        <v>1987</v>
      </c>
      <c r="C74">
        <f t="shared" si="29"/>
        <v>25</v>
      </c>
      <c r="D74" s="12">
        <f t="shared" si="30"/>
        <v>14.2299995422363</v>
      </c>
      <c r="E74" s="12">
        <f t="shared" si="31"/>
        <v>26.174842282597002</v>
      </c>
      <c r="F74">
        <f t="shared" si="32"/>
        <v>940</v>
      </c>
      <c r="G74" s="12">
        <f t="shared" si="33"/>
        <v>24.777506542297701</v>
      </c>
      <c r="H74" s="12">
        <f t="shared" si="34"/>
        <v>164.165880227798</v>
      </c>
      <c r="I74" s="12">
        <f t="shared" si="35"/>
        <v>97.198255224599507</v>
      </c>
      <c r="K74" s="12"/>
      <c r="L74" s="12"/>
    </row>
    <row r="75" spans="1:33" x14ac:dyDescent="0.45">
      <c r="A75" s="14" t="s">
        <v>109</v>
      </c>
      <c r="B75">
        <f t="shared" si="28"/>
        <v>1988</v>
      </c>
      <c r="C75">
        <f t="shared" si="29"/>
        <v>26</v>
      </c>
      <c r="D75" s="12">
        <f t="shared" si="30"/>
        <v>14.7629995346069</v>
      </c>
      <c r="E75" s="12">
        <f t="shared" si="31"/>
        <v>26.630926570436898</v>
      </c>
      <c r="F75">
        <f t="shared" si="32"/>
        <v>940</v>
      </c>
      <c r="G75" s="12">
        <f t="shared" si="33"/>
        <v>27.374758460906801</v>
      </c>
      <c r="H75" s="12">
        <f t="shared" si="34"/>
        <v>188.865838292587</v>
      </c>
      <c r="I75" s="12">
        <f t="shared" si="35"/>
        <v>110.95569254323584</v>
      </c>
      <c r="K75" s="12"/>
      <c r="L75" s="12"/>
    </row>
    <row r="76" spans="1:33" x14ac:dyDescent="0.45">
      <c r="A76" s="14" t="s">
        <v>109</v>
      </c>
      <c r="B76">
        <f t="shared" si="28"/>
        <v>1989</v>
      </c>
      <c r="C76">
        <f t="shared" si="29"/>
        <v>27</v>
      </c>
      <c r="D76" s="12">
        <f t="shared" si="30"/>
        <v>15.296999931335399</v>
      </c>
      <c r="E76" s="12">
        <f t="shared" si="31"/>
        <v>28.9204425044917</v>
      </c>
      <c r="F76">
        <f t="shared" si="32"/>
        <v>940</v>
      </c>
      <c r="G76" s="12">
        <f t="shared" si="33"/>
        <v>31.282899900013199</v>
      </c>
      <c r="H76" s="12">
        <f t="shared" si="34"/>
        <v>225.784896774625</v>
      </c>
      <c r="I76" s="12">
        <f t="shared" si="35"/>
        <v>131.34074165695006</v>
      </c>
      <c r="K76" s="12"/>
      <c r="L76" s="12"/>
    </row>
    <row r="77" spans="1:33" x14ac:dyDescent="0.45">
      <c r="A77" s="14" t="s">
        <v>109</v>
      </c>
      <c r="B77">
        <f t="shared" si="28"/>
        <v>1990</v>
      </c>
      <c r="C77">
        <f t="shared" si="29"/>
        <v>28</v>
      </c>
      <c r="D77" s="12">
        <f t="shared" si="30"/>
        <v>15.8333333333333</v>
      </c>
      <c r="E77" s="12">
        <f t="shared" si="31"/>
        <v>29.026599560738699</v>
      </c>
      <c r="F77">
        <f t="shared" si="32"/>
        <v>940</v>
      </c>
      <c r="G77" s="12">
        <f t="shared" si="33"/>
        <v>32.282424734993</v>
      </c>
      <c r="H77" s="12">
        <f t="shared" si="34"/>
        <v>241.142225307362</v>
      </c>
      <c r="I77" s="12">
        <f t="shared" si="35"/>
        <v>139.59814544551998</v>
      </c>
      <c r="K77" s="12"/>
      <c r="L77" s="12"/>
    </row>
    <row r="78" spans="1:33" x14ac:dyDescent="0.45">
      <c r="A78" s="14" t="s">
        <v>109</v>
      </c>
      <c r="B78">
        <f t="shared" si="28"/>
        <v>1991</v>
      </c>
      <c r="C78">
        <f t="shared" si="29"/>
        <v>29</v>
      </c>
      <c r="D78" s="12">
        <f t="shared" si="30"/>
        <v>16.2777777777778</v>
      </c>
      <c r="E78" s="12">
        <f t="shared" si="31"/>
        <v>29.573953912184301</v>
      </c>
      <c r="F78">
        <f t="shared" si="32"/>
        <v>940</v>
      </c>
      <c r="G78" s="12">
        <f t="shared" si="33"/>
        <v>33.354780077015</v>
      </c>
      <c r="H78" s="12">
        <f t="shared" si="34"/>
        <v>255.49315426399599</v>
      </c>
      <c r="I78" s="12">
        <f t="shared" si="35"/>
        <v>148.0393544161158</v>
      </c>
      <c r="K78" s="12"/>
      <c r="L78" s="12"/>
    </row>
    <row r="79" spans="1:33" x14ac:dyDescent="0.45">
      <c r="A79" s="14" t="s">
        <v>109</v>
      </c>
      <c r="B79">
        <f t="shared" si="28"/>
        <v>1994</v>
      </c>
      <c r="C79">
        <f t="shared" si="29"/>
        <v>32</v>
      </c>
      <c r="D79" s="12">
        <f t="shared" si="30"/>
        <v>18.068889066908099</v>
      </c>
      <c r="E79" s="12">
        <f t="shared" si="31"/>
        <v>31.862140155494799</v>
      </c>
      <c r="F79">
        <f t="shared" si="32"/>
        <v>940</v>
      </c>
      <c r="G79" s="12">
        <f t="shared" si="33"/>
        <v>39.186952461886399</v>
      </c>
      <c r="H79" s="12">
        <f t="shared" si="34"/>
        <v>340.88418865366202</v>
      </c>
      <c r="I79" s="12">
        <f t="shared" si="35"/>
        <v>191.6422923427121</v>
      </c>
      <c r="K79" s="12"/>
      <c r="L79" s="12"/>
    </row>
    <row r="80" spans="1:33" x14ac:dyDescent="0.45">
      <c r="A80" s="14" t="s">
        <v>109</v>
      </c>
      <c r="B80">
        <f t="shared" si="28"/>
        <v>1997</v>
      </c>
      <c r="C80">
        <f t="shared" si="29"/>
        <v>35</v>
      </c>
      <c r="D80" s="12">
        <f t="shared" si="30"/>
        <v>19.499999809265098</v>
      </c>
      <c r="E80" s="12">
        <f t="shared" si="31"/>
        <v>32.636023368727997</v>
      </c>
      <c r="F80">
        <f t="shared" si="32"/>
        <v>940</v>
      </c>
      <c r="G80" s="12">
        <f t="shared" si="33"/>
        <v>42.2410618102695</v>
      </c>
      <c r="H80" s="12">
        <f t="shared" si="34"/>
        <v>385.54496358048902</v>
      </c>
      <c r="I80" s="12">
        <f t="shared" si="35"/>
        <v>220.0484675353899</v>
      </c>
      <c r="K80" s="12"/>
      <c r="L80" s="12"/>
    </row>
    <row r="81" spans="1:12" x14ac:dyDescent="0.45">
      <c r="A81" s="14" t="s">
        <v>109</v>
      </c>
      <c r="B81" s="15">
        <f t="shared" si="28"/>
        <v>1999</v>
      </c>
      <c r="C81" s="15">
        <f t="shared" si="29"/>
        <v>37</v>
      </c>
      <c r="D81" s="18">
        <f t="shared" si="30"/>
        <v>20.3649997711182</v>
      </c>
      <c r="E81" s="18">
        <f t="shared" si="31"/>
        <v>33.514637312805803</v>
      </c>
      <c r="F81" s="15">
        <f t="shared" si="32"/>
        <v>940</v>
      </c>
      <c r="G81" s="18">
        <f t="shared" si="33"/>
        <v>44.563835065939998</v>
      </c>
      <c r="H81" s="18">
        <f t="shared" si="34"/>
        <v>431.87064398135698</v>
      </c>
      <c r="I81" s="18">
        <f t="shared" si="35"/>
        <v>244.61540493740233</v>
      </c>
      <c r="K81" s="12"/>
      <c r="L81" s="12"/>
    </row>
    <row r="82" spans="1:12" x14ac:dyDescent="0.45">
      <c r="A82" s="14" t="s">
        <v>109</v>
      </c>
      <c r="B82">
        <f t="shared" si="28"/>
        <v>1999</v>
      </c>
      <c r="C82">
        <f t="shared" si="29"/>
        <v>37</v>
      </c>
      <c r="D82" s="12">
        <f t="shared" si="30"/>
        <v>20.3649997711182</v>
      </c>
      <c r="E82" s="12">
        <f t="shared" si="31"/>
        <v>33.514637312805803</v>
      </c>
      <c r="F82">
        <f t="shared" si="32"/>
        <v>390</v>
      </c>
      <c r="G82" s="12">
        <f t="shared" si="33"/>
        <v>25.865040782046901</v>
      </c>
      <c r="H82" s="12">
        <f t="shared" si="34"/>
        <v>263.64788008706898</v>
      </c>
      <c r="I82" s="12">
        <f t="shared" si="35"/>
        <v>144.94394988833113</v>
      </c>
      <c r="J82">
        <f>F81-F82</f>
        <v>550</v>
      </c>
      <c r="K82" s="12">
        <f t="shared" ref="K82" si="40">G81-G82</f>
        <v>18.698794283893097</v>
      </c>
      <c r="L82" s="12">
        <f t="shared" ref="L82" si="41">H81-H82</f>
        <v>168.22276389428799</v>
      </c>
    </row>
    <row r="83" spans="1:12" x14ac:dyDescent="0.45">
      <c r="A83" s="14" t="s">
        <v>109</v>
      </c>
      <c r="B83">
        <f t="shared" si="28"/>
        <v>2000</v>
      </c>
      <c r="C83">
        <f t="shared" si="29"/>
        <v>38</v>
      </c>
      <c r="D83" s="12">
        <f t="shared" si="30"/>
        <v>21.226800282796201</v>
      </c>
      <c r="E83" s="12">
        <f t="shared" si="31"/>
        <v>34.0038345116768</v>
      </c>
      <c r="F83">
        <f t="shared" si="32"/>
        <v>390</v>
      </c>
      <c r="G83" s="12">
        <f t="shared" si="33"/>
        <v>26.577141631743601</v>
      </c>
      <c r="H83" s="12">
        <f t="shared" si="34"/>
        <v>276.36334722628902</v>
      </c>
      <c r="I83" s="12">
        <f t="shared" si="35"/>
        <v>152.18018658949336</v>
      </c>
      <c r="K83" s="12"/>
      <c r="L83" s="12"/>
    </row>
    <row r="84" spans="1:12" x14ac:dyDescent="0.45">
      <c r="A84" s="14" t="s">
        <v>109</v>
      </c>
      <c r="B84">
        <f t="shared" si="28"/>
        <v>2005</v>
      </c>
      <c r="C84">
        <f t="shared" si="29"/>
        <v>43</v>
      </c>
      <c r="D84" s="12">
        <f t="shared" si="30"/>
        <v>22.5833333333333</v>
      </c>
      <c r="E84" s="12">
        <f t="shared" si="31"/>
        <v>35.232678993233797</v>
      </c>
      <c r="F84">
        <f t="shared" si="32"/>
        <v>380</v>
      </c>
      <c r="G84" s="12">
        <f t="shared" si="33"/>
        <v>29.6556056736713</v>
      </c>
      <c r="H84" s="12">
        <f t="shared" si="34"/>
        <v>327.04326955813701</v>
      </c>
      <c r="I84" s="12">
        <f t="shared" si="35"/>
        <v>185.03287461011502</v>
      </c>
      <c r="K84" s="12"/>
      <c r="L84" s="12"/>
    </row>
    <row r="85" spans="1:12" x14ac:dyDescent="0.45">
      <c r="A85" s="14" t="s">
        <v>109</v>
      </c>
      <c r="B85">
        <f t="shared" si="28"/>
        <v>2012</v>
      </c>
      <c r="C85">
        <f t="shared" si="29"/>
        <v>50</v>
      </c>
      <c r="D85" s="12">
        <f t="shared" si="30"/>
        <v>23.844444274902301</v>
      </c>
      <c r="E85" s="12">
        <f t="shared" si="31"/>
        <v>39.2830752364668</v>
      </c>
      <c r="F85">
        <f t="shared" si="32"/>
        <v>380</v>
      </c>
      <c r="G85" s="12">
        <f t="shared" si="33"/>
        <v>37.053742912290303</v>
      </c>
      <c r="H85" s="12">
        <f t="shared" si="34"/>
        <v>424.57283113519497</v>
      </c>
      <c r="I85" s="12">
        <f t="shared" si="35"/>
        <v>253.07511646478943</v>
      </c>
      <c r="K85" s="12"/>
      <c r="L85" s="12"/>
    </row>
  </sheetData>
  <mergeCells count="28">
    <mergeCell ref="A67:A68"/>
    <mergeCell ref="A25:A26"/>
    <mergeCell ref="A46:A47"/>
    <mergeCell ref="A4:A5"/>
    <mergeCell ref="D66:I66"/>
    <mergeCell ref="D45:I45"/>
    <mergeCell ref="D24:I24"/>
    <mergeCell ref="J66:L66"/>
    <mergeCell ref="M66:M67"/>
    <mergeCell ref="N66:N67"/>
    <mergeCell ref="B67:B68"/>
    <mergeCell ref="C67:C68"/>
    <mergeCell ref="J45:L45"/>
    <mergeCell ref="M45:M46"/>
    <mergeCell ref="N45:N46"/>
    <mergeCell ref="B46:B47"/>
    <mergeCell ref="C46:C47"/>
    <mergeCell ref="J24:L24"/>
    <mergeCell ref="M24:M25"/>
    <mergeCell ref="N24:N25"/>
    <mergeCell ref="B25:B26"/>
    <mergeCell ref="C25:C26"/>
    <mergeCell ref="D3:I3"/>
    <mergeCell ref="J3:L3"/>
    <mergeCell ref="M3:M4"/>
    <mergeCell ref="N3:N4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87"/>
  <sheetViews>
    <sheetView tabSelected="1" topLeftCell="AH1" zoomScale="112" zoomScaleNormal="112" workbookViewId="0">
      <selection activeCell="AP21" sqref="AP21"/>
    </sheetView>
  </sheetViews>
  <sheetFormatPr defaultRowHeight="14.25" x14ac:dyDescent="0.45"/>
  <cols>
    <col min="1" max="1" width="5.86328125" customWidth="1"/>
    <col min="2" max="2" width="5" customWidth="1"/>
    <col min="3" max="3" width="3.265625" customWidth="1"/>
    <col min="4" max="12" width="7" customWidth="1"/>
    <col min="14" max="14" width="9.265625" bestFit="1" customWidth="1"/>
    <col min="16" max="16" width="12.265625" customWidth="1"/>
    <col min="17" max="17" width="14" bestFit="1" customWidth="1"/>
    <col min="25" max="25" width="10.3984375" style="19" customWidth="1"/>
    <col min="26" max="26" width="9" style="19"/>
    <col min="35" max="35" width="9" style="54"/>
    <col min="52" max="52" width="13.86328125" customWidth="1"/>
    <col min="53" max="53" width="14.3984375" customWidth="1"/>
  </cols>
  <sheetData>
    <row r="2" spans="1:59" s="42" customFormat="1" ht="21" x14ac:dyDescent="0.65">
      <c r="N2" s="42" t="s">
        <v>19</v>
      </c>
      <c r="S2" s="42" t="s">
        <v>122</v>
      </c>
      <c r="W2" s="42" t="s">
        <v>23</v>
      </c>
      <c r="X2" s="42" t="s">
        <v>125</v>
      </c>
      <c r="Y2" s="48"/>
      <c r="Z2" s="48"/>
      <c r="AI2" s="55"/>
      <c r="AJ2" s="42" t="s">
        <v>137</v>
      </c>
      <c r="AX2" s="42" t="s">
        <v>24</v>
      </c>
    </row>
    <row r="3" spans="1:59" x14ac:dyDescent="0.45">
      <c r="AY3" s="92" t="s">
        <v>126</v>
      </c>
      <c r="AZ3" s="92"/>
      <c r="BA3" s="92"/>
      <c r="BB3" s="92"/>
      <c r="BC3" s="92"/>
      <c r="BD3" s="92"/>
      <c r="BE3" s="92"/>
      <c r="BF3" s="92"/>
      <c r="BG3" s="92"/>
    </row>
    <row r="4" spans="1:59" ht="14.25" customHeight="1" x14ac:dyDescent="0.45">
      <c r="A4" s="24"/>
      <c r="B4" s="24"/>
      <c r="C4" s="24"/>
      <c r="D4" s="94" t="s">
        <v>8</v>
      </c>
      <c r="E4" s="95"/>
      <c r="F4" s="95"/>
      <c r="G4" s="95"/>
      <c r="H4" s="95"/>
      <c r="I4" s="96"/>
      <c r="J4" s="94" t="s">
        <v>9</v>
      </c>
      <c r="K4" s="95"/>
      <c r="L4" s="96"/>
      <c r="N4" s="93" t="s">
        <v>20</v>
      </c>
      <c r="O4" s="93" t="s">
        <v>120</v>
      </c>
      <c r="P4" s="91" t="s">
        <v>21</v>
      </c>
      <c r="Q4" s="92" t="s">
        <v>22</v>
      </c>
      <c r="S4" s="85" t="s">
        <v>111</v>
      </c>
      <c r="T4" s="87" t="s">
        <v>123</v>
      </c>
      <c r="U4" s="87" t="s">
        <v>6</v>
      </c>
      <c r="X4" s="108" t="s">
        <v>0</v>
      </c>
      <c r="Y4" s="112" t="s">
        <v>123</v>
      </c>
      <c r="Z4" s="111" t="s">
        <v>111</v>
      </c>
      <c r="AA4" s="107" t="s">
        <v>124</v>
      </c>
      <c r="AB4" s="56"/>
      <c r="AC4" s="56"/>
      <c r="AD4" s="56"/>
      <c r="AE4" s="56"/>
      <c r="AF4" s="56"/>
      <c r="AG4" s="56"/>
      <c r="AH4" s="56"/>
      <c r="AI4" s="56"/>
      <c r="AJ4" s="108" t="s">
        <v>0</v>
      </c>
      <c r="AK4" s="107" t="s">
        <v>124</v>
      </c>
      <c r="AL4" s="109" t="s">
        <v>25</v>
      </c>
      <c r="AM4" s="110" t="s">
        <v>26</v>
      </c>
      <c r="AN4" s="117" t="s">
        <v>30</v>
      </c>
      <c r="AY4" s="92"/>
      <c r="AZ4" s="92"/>
      <c r="BA4" s="92"/>
      <c r="BB4" s="92"/>
      <c r="BC4" s="92"/>
      <c r="BD4" s="92"/>
      <c r="BE4" s="92"/>
      <c r="BF4" s="92"/>
      <c r="BG4" s="92"/>
    </row>
    <row r="5" spans="1:59" x14ac:dyDescent="0.45">
      <c r="A5" s="89" t="s">
        <v>121</v>
      </c>
      <c r="B5" s="89" t="s">
        <v>10</v>
      </c>
      <c r="C5" s="89" t="s">
        <v>0</v>
      </c>
      <c r="D5" s="40" t="s">
        <v>1</v>
      </c>
      <c r="E5" s="40" t="s">
        <v>36</v>
      </c>
      <c r="F5" s="40" t="s">
        <v>2</v>
      </c>
      <c r="G5" s="40" t="s">
        <v>3</v>
      </c>
      <c r="H5" s="40" t="s">
        <v>4</v>
      </c>
      <c r="I5" s="40" t="s">
        <v>5</v>
      </c>
      <c r="J5" s="40" t="s">
        <v>11</v>
      </c>
      <c r="K5" s="40" t="s">
        <v>12</v>
      </c>
      <c r="L5" s="40" t="s">
        <v>13</v>
      </c>
      <c r="N5" s="93"/>
      <c r="O5" s="93"/>
      <c r="P5" s="91"/>
      <c r="Q5" s="92"/>
      <c r="S5" s="86"/>
      <c r="T5" s="88"/>
      <c r="U5" s="88"/>
      <c r="X5" s="108"/>
      <c r="Y5" s="112"/>
      <c r="Z5" s="111"/>
      <c r="AA5" s="107"/>
      <c r="AB5" s="56"/>
      <c r="AC5" s="56"/>
      <c r="AD5" s="56"/>
      <c r="AE5" s="56"/>
      <c r="AF5" s="56"/>
      <c r="AG5" s="56"/>
      <c r="AH5" s="56"/>
      <c r="AI5" s="56"/>
      <c r="AJ5" s="108"/>
      <c r="AK5" s="107"/>
      <c r="AL5" s="109"/>
      <c r="AM5" s="110"/>
      <c r="AN5" s="117"/>
      <c r="AY5" s="92"/>
      <c r="AZ5" s="92"/>
      <c r="BA5" s="92"/>
      <c r="BB5" s="92"/>
      <c r="BC5" s="92"/>
      <c r="BD5" s="92"/>
      <c r="BE5" s="92"/>
      <c r="BF5" s="92"/>
      <c r="BG5" s="92"/>
    </row>
    <row r="6" spans="1:59" ht="15" x14ac:dyDescent="0.45">
      <c r="A6" s="90"/>
      <c r="B6" s="90"/>
      <c r="C6" s="90"/>
      <c r="D6" s="72" t="s">
        <v>7</v>
      </c>
      <c r="E6" s="72" t="s">
        <v>14</v>
      </c>
      <c r="F6" s="72" t="s">
        <v>112</v>
      </c>
      <c r="G6" s="72" t="s">
        <v>113</v>
      </c>
      <c r="H6" s="72" t="s">
        <v>114</v>
      </c>
      <c r="I6" s="72" t="s">
        <v>115</v>
      </c>
      <c r="J6" s="72" t="s">
        <v>112</v>
      </c>
      <c r="K6" s="72" t="s">
        <v>113</v>
      </c>
      <c r="L6" s="72" t="s">
        <v>114</v>
      </c>
      <c r="N6" s="93"/>
      <c r="O6" s="93"/>
      <c r="P6" s="91"/>
      <c r="Q6" s="92"/>
      <c r="R6" s="1"/>
      <c r="S6" s="30" t="s">
        <v>114</v>
      </c>
      <c r="T6" s="41" t="s">
        <v>114</v>
      </c>
      <c r="U6" s="30" t="s">
        <v>114</v>
      </c>
      <c r="X6" s="108"/>
      <c r="Y6" s="67" t="s">
        <v>114</v>
      </c>
      <c r="Z6" s="31" t="s">
        <v>114</v>
      </c>
      <c r="AA6" s="68" t="s">
        <v>114</v>
      </c>
      <c r="AB6" s="46"/>
      <c r="AC6" s="46"/>
      <c r="AD6" s="46"/>
      <c r="AE6" s="46"/>
      <c r="AF6" s="46"/>
      <c r="AG6" s="46"/>
      <c r="AH6" s="46"/>
      <c r="AI6" s="46"/>
      <c r="AJ6" s="108"/>
      <c r="AK6" s="68" t="s">
        <v>114</v>
      </c>
      <c r="AL6" s="59" t="s">
        <v>29</v>
      </c>
      <c r="AM6" s="59" t="s">
        <v>29</v>
      </c>
      <c r="AN6" s="117"/>
      <c r="AY6" s="92"/>
      <c r="AZ6" s="92"/>
      <c r="BA6" s="92"/>
      <c r="BB6" s="92"/>
      <c r="BC6" s="92"/>
      <c r="BD6" s="92"/>
      <c r="BE6" s="92"/>
      <c r="BF6" s="92"/>
      <c r="BG6" s="92"/>
    </row>
    <row r="7" spans="1:59" x14ac:dyDescent="0.45">
      <c r="A7" s="31" t="s">
        <v>106</v>
      </c>
      <c r="B7" s="22">
        <v>1981</v>
      </c>
      <c r="C7" s="22">
        <v>19</v>
      </c>
      <c r="D7" s="22">
        <v>12.1200000762939</v>
      </c>
      <c r="E7" s="22">
        <v>18.934426640063801</v>
      </c>
      <c r="F7" s="22">
        <v>4300</v>
      </c>
      <c r="G7" s="22">
        <v>36.414834796643397</v>
      </c>
      <c r="H7" s="22">
        <v>184.201602294438</v>
      </c>
      <c r="I7" s="22">
        <v>114.4953244518309</v>
      </c>
      <c r="J7" s="22"/>
      <c r="K7" s="22"/>
      <c r="L7" s="22"/>
      <c r="N7" s="93"/>
      <c r="O7" s="93"/>
      <c r="P7" s="20" t="s">
        <v>116</v>
      </c>
      <c r="Q7" s="20" t="s">
        <v>117</v>
      </c>
      <c r="S7" s="43">
        <v>0</v>
      </c>
      <c r="T7" s="60">
        <f>H7</f>
        <v>184.201602294438</v>
      </c>
      <c r="U7" s="44">
        <f>T7+S7</f>
        <v>184.201602294438</v>
      </c>
      <c r="X7" s="36">
        <v>19</v>
      </c>
      <c r="Y7" s="60">
        <f>T7</f>
        <v>184.201602294438</v>
      </c>
      <c r="Z7" s="43">
        <v>0</v>
      </c>
      <c r="AA7" s="64">
        <f>Y7+Z7</f>
        <v>184.201602294438</v>
      </c>
      <c r="AB7" s="47"/>
      <c r="AC7" s="47"/>
      <c r="AD7" s="47"/>
      <c r="AE7" s="47"/>
      <c r="AF7" s="47"/>
      <c r="AG7" s="47"/>
      <c r="AH7" s="47"/>
      <c r="AI7" s="47"/>
      <c r="AJ7" s="36">
        <v>19</v>
      </c>
      <c r="AK7" s="75">
        <v>184.201602294438</v>
      </c>
      <c r="AL7" s="23">
        <f>AK7/AJ7</f>
        <v>9.6948211733914746</v>
      </c>
      <c r="AM7" s="23"/>
      <c r="AN7" s="20"/>
      <c r="AY7" s="92"/>
      <c r="AZ7" s="92"/>
      <c r="BA7" s="92"/>
      <c r="BB7" s="92"/>
      <c r="BC7" s="92"/>
      <c r="BD7" s="92"/>
      <c r="BE7" s="92"/>
      <c r="BF7" s="92"/>
      <c r="BG7" s="92"/>
    </row>
    <row r="8" spans="1:59" x14ac:dyDescent="0.45">
      <c r="A8" s="31" t="s">
        <v>106</v>
      </c>
      <c r="B8" s="22">
        <v>1984</v>
      </c>
      <c r="C8" s="22">
        <v>22</v>
      </c>
      <c r="D8" s="22">
        <v>12.8</v>
      </c>
      <c r="E8" s="22">
        <v>21.865566397448401</v>
      </c>
      <c r="F8" s="22">
        <v>4250</v>
      </c>
      <c r="G8" s="22">
        <v>44.779703967211603</v>
      </c>
      <c r="H8" s="22">
        <v>245.77314150088799</v>
      </c>
      <c r="I8" s="22">
        <v>154.54567409813859</v>
      </c>
      <c r="J8" s="22"/>
      <c r="K8" s="22"/>
      <c r="L8" s="22"/>
      <c r="N8" s="22" t="s">
        <v>118</v>
      </c>
      <c r="O8" s="21">
        <f>B9-B7</f>
        <v>5</v>
      </c>
      <c r="P8" s="10">
        <f>(H9-H7)/O8</f>
        <v>19.890495001662401</v>
      </c>
      <c r="Q8" s="10">
        <f>(H9-H7+L9)/O8</f>
        <v>19.898381067346595</v>
      </c>
      <c r="S8" s="43">
        <v>0</v>
      </c>
      <c r="T8" s="60">
        <f t="shared" ref="T8:T19" si="0">H8</f>
        <v>245.77314150088799</v>
      </c>
      <c r="U8" s="44">
        <f t="shared" ref="U8:U19" si="1">T8+S8</f>
        <v>245.77314150088799</v>
      </c>
      <c r="X8" s="36">
        <v>22</v>
      </c>
      <c r="Y8" s="60">
        <f>T8</f>
        <v>245.77314150088799</v>
      </c>
      <c r="Z8" s="43">
        <v>0</v>
      </c>
      <c r="AA8" s="64">
        <f t="shared" ref="AA8:AA21" si="2">Y8+Z8</f>
        <v>245.77314150088799</v>
      </c>
      <c r="AB8" s="47"/>
      <c r="AC8" s="47"/>
      <c r="AD8" s="47"/>
      <c r="AE8" s="47"/>
      <c r="AF8" s="47"/>
      <c r="AG8" s="47"/>
      <c r="AH8" s="47"/>
      <c r="AI8" s="47"/>
      <c r="AJ8" s="36">
        <v>22</v>
      </c>
      <c r="AK8" s="75">
        <v>245.77314150088799</v>
      </c>
      <c r="AL8" s="23">
        <f t="shared" ref="AL8:AL20" si="3">AK8/AJ8</f>
        <v>11.171506431858544</v>
      </c>
      <c r="AM8" s="23">
        <f>(AK8-AK7)/(AJ8-AJ7)</f>
        <v>20.523846402149996</v>
      </c>
      <c r="AN8" s="20">
        <f>(AJ8+AJ7)/2</f>
        <v>20.5</v>
      </c>
      <c r="AY8" s="92"/>
      <c r="AZ8" s="92"/>
      <c r="BA8" s="92"/>
      <c r="BB8" s="92"/>
      <c r="BC8" s="92"/>
      <c r="BD8" s="92"/>
      <c r="BE8" s="92"/>
      <c r="BF8" s="92"/>
      <c r="BG8" s="92"/>
    </row>
    <row r="9" spans="1:59" x14ac:dyDescent="0.45">
      <c r="A9" s="31" t="s">
        <v>106</v>
      </c>
      <c r="B9" s="22">
        <v>1986</v>
      </c>
      <c r="C9" s="22">
        <v>24</v>
      </c>
      <c r="D9" s="22">
        <v>14.75</v>
      </c>
      <c r="E9" s="22">
        <v>23.052846777458601</v>
      </c>
      <c r="F9" s="22">
        <v>3990</v>
      </c>
      <c r="G9" s="22">
        <v>46.1470110535356</v>
      </c>
      <c r="H9" s="22">
        <v>283.65407730275001</v>
      </c>
      <c r="I9" s="22">
        <v>172.33892616393632</v>
      </c>
      <c r="J9" s="22">
        <v>20</v>
      </c>
      <c r="K9" s="22">
        <v>1.3204506622102485E-2</v>
      </c>
      <c r="L9" s="22">
        <v>3.9430328420962724E-2</v>
      </c>
      <c r="N9" s="22" t="s">
        <v>119</v>
      </c>
      <c r="O9" s="21">
        <f>B17-B16</f>
        <v>2</v>
      </c>
      <c r="P9" s="10">
        <f>(H17-H15)/O9</f>
        <v>37.206952770164008</v>
      </c>
      <c r="Q9" s="10">
        <f>(H17-H15+L17)/O9</f>
        <v>39.370067080472978</v>
      </c>
      <c r="S9" s="44">
        <f>L9</f>
        <v>3.9430328420962724E-2</v>
      </c>
      <c r="T9" s="60">
        <f t="shared" si="0"/>
        <v>283.65407730275001</v>
      </c>
      <c r="U9" s="44">
        <f t="shared" si="1"/>
        <v>283.69350763117097</v>
      </c>
      <c r="X9" s="57">
        <v>24</v>
      </c>
      <c r="Y9" s="61">
        <f>Y10+(Z10-Z9)</f>
        <v>283.69350763117097</v>
      </c>
      <c r="Z9" s="61">
        <v>0</v>
      </c>
      <c r="AA9" s="65">
        <f t="shared" si="2"/>
        <v>283.69350763117097</v>
      </c>
      <c r="AB9" s="47"/>
      <c r="AC9" s="47"/>
      <c r="AD9" s="47"/>
      <c r="AE9" s="47"/>
      <c r="AF9" s="47"/>
      <c r="AG9" s="47"/>
      <c r="AH9" s="47"/>
      <c r="AI9" s="47"/>
      <c r="AJ9" s="36">
        <v>24</v>
      </c>
      <c r="AK9" s="75">
        <v>283.69350763117097</v>
      </c>
      <c r="AL9" s="23">
        <f t="shared" si="3"/>
        <v>11.820562817965458</v>
      </c>
      <c r="AM9" s="23">
        <f t="shared" ref="AM9:AM20" si="4">(AK9-AK8)/(AJ9-AJ8)</f>
        <v>18.960183065141493</v>
      </c>
      <c r="AN9" s="20">
        <f t="shared" ref="AN9:AN20" si="5">(AJ9+AJ8)/2</f>
        <v>23</v>
      </c>
      <c r="AY9" s="92"/>
      <c r="AZ9" s="92"/>
      <c r="BA9" s="92"/>
      <c r="BB9" s="92"/>
      <c r="BC9" s="92"/>
      <c r="BD9" s="92"/>
      <c r="BE9" s="92"/>
      <c r="BF9" s="92"/>
      <c r="BG9" s="92"/>
    </row>
    <row r="10" spans="1:59" x14ac:dyDescent="0.45">
      <c r="A10" s="31" t="s">
        <v>106</v>
      </c>
      <c r="B10" s="20">
        <v>1987</v>
      </c>
      <c r="C10" s="20">
        <v>25</v>
      </c>
      <c r="D10" s="20">
        <v>15.1829996109009</v>
      </c>
      <c r="E10" s="20">
        <v>24.008975063589201</v>
      </c>
      <c r="F10" s="20">
        <v>3860</v>
      </c>
      <c r="G10" s="20">
        <v>48.422570319830797</v>
      </c>
      <c r="H10" s="20">
        <v>306.73220193124303</v>
      </c>
      <c r="I10" s="20">
        <v>186.33151208952191</v>
      </c>
      <c r="J10" s="20"/>
      <c r="K10" s="20"/>
      <c r="L10" s="20"/>
      <c r="S10" s="44">
        <f t="shared" ref="S10:S19" si="6">S9+L10</f>
        <v>3.9430328420962724E-2</v>
      </c>
      <c r="T10" s="60">
        <f t="shared" si="0"/>
        <v>306.73220193124303</v>
      </c>
      <c r="U10" s="44">
        <f t="shared" si="1"/>
        <v>306.77163225966399</v>
      </c>
      <c r="X10" s="57">
        <v>24</v>
      </c>
      <c r="Y10" s="62">
        <f t="shared" ref="Y10:Y17" si="7">T9</f>
        <v>283.65407730275001</v>
      </c>
      <c r="Z10" s="62">
        <f>S9</f>
        <v>3.9430328420962724E-2</v>
      </c>
      <c r="AA10" s="65">
        <f t="shared" si="2"/>
        <v>283.69350763117097</v>
      </c>
      <c r="AB10" s="47"/>
      <c r="AC10" s="47"/>
      <c r="AD10" s="47"/>
      <c r="AE10" s="47"/>
      <c r="AF10" s="47"/>
      <c r="AG10" s="47"/>
      <c r="AH10" s="47"/>
      <c r="AI10" s="47"/>
      <c r="AJ10" s="36">
        <v>25</v>
      </c>
      <c r="AK10" s="75">
        <v>306.77163225966399</v>
      </c>
      <c r="AL10" s="23">
        <f t="shared" si="3"/>
        <v>12.27086529038656</v>
      </c>
      <c r="AM10" s="23">
        <f t="shared" si="4"/>
        <v>23.078124628493015</v>
      </c>
      <c r="AN10" s="20">
        <f t="shared" si="5"/>
        <v>24.5</v>
      </c>
      <c r="AY10" s="92"/>
      <c r="AZ10" s="92"/>
      <c r="BA10" s="92"/>
      <c r="BB10" s="92"/>
      <c r="BC10" s="92"/>
      <c r="BD10" s="92"/>
      <c r="BE10" s="92"/>
      <c r="BF10" s="92"/>
      <c r="BG10" s="92"/>
    </row>
    <row r="11" spans="1:59" x14ac:dyDescent="0.45">
      <c r="A11" s="31" t="s">
        <v>106</v>
      </c>
      <c r="B11" s="20">
        <v>1988</v>
      </c>
      <c r="C11" s="20">
        <v>26</v>
      </c>
      <c r="D11" s="20">
        <v>15.454999923706101</v>
      </c>
      <c r="E11" s="20">
        <v>24.7583672471543</v>
      </c>
      <c r="F11" s="20">
        <v>3880</v>
      </c>
      <c r="G11" s="20">
        <v>50.1968895217477</v>
      </c>
      <c r="H11" s="20">
        <v>325.83988383675103</v>
      </c>
      <c r="I11" s="20">
        <v>198.52704131080839</v>
      </c>
      <c r="J11" s="20"/>
      <c r="K11" s="20"/>
      <c r="L11" s="20"/>
      <c r="S11" s="44">
        <f t="shared" si="6"/>
        <v>3.9430328420962724E-2</v>
      </c>
      <c r="T11" s="60">
        <f t="shared" si="0"/>
        <v>325.83988383675103</v>
      </c>
      <c r="U11" s="44">
        <f t="shared" si="1"/>
        <v>325.87931416517199</v>
      </c>
      <c r="X11" s="36">
        <v>25</v>
      </c>
      <c r="Y11" s="63">
        <f t="shared" si="7"/>
        <v>306.73220193124303</v>
      </c>
      <c r="Z11" s="63">
        <f t="shared" ref="Z11:Z17" si="8">S10</f>
        <v>3.9430328420962724E-2</v>
      </c>
      <c r="AA11" s="64">
        <f t="shared" si="2"/>
        <v>306.77163225966399</v>
      </c>
      <c r="AB11" s="47"/>
      <c r="AC11" s="47"/>
      <c r="AD11" s="47"/>
      <c r="AE11" s="47"/>
      <c r="AF11" s="47"/>
      <c r="AG11" s="47"/>
      <c r="AH11" s="47"/>
      <c r="AI11" s="47"/>
      <c r="AJ11" s="36">
        <v>26</v>
      </c>
      <c r="AK11" s="75">
        <v>325.87931416517199</v>
      </c>
      <c r="AL11" s="23">
        <f t="shared" si="3"/>
        <v>12.533819775583538</v>
      </c>
      <c r="AM11" s="23">
        <f t="shared" si="4"/>
        <v>19.107681905508002</v>
      </c>
      <c r="AN11" s="20">
        <f t="shared" si="5"/>
        <v>25.5</v>
      </c>
      <c r="AY11" s="92"/>
      <c r="AZ11" s="92"/>
      <c r="BA11" s="92"/>
      <c r="BB11" s="92"/>
      <c r="BC11" s="92"/>
      <c r="BD11" s="92"/>
      <c r="BE11" s="92"/>
      <c r="BF11" s="92"/>
      <c r="BG11" s="92"/>
    </row>
    <row r="12" spans="1:59" x14ac:dyDescent="0.45">
      <c r="A12" s="31" t="s">
        <v>106</v>
      </c>
      <c r="B12" s="20">
        <v>1989</v>
      </c>
      <c r="C12" s="20">
        <v>27</v>
      </c>
      <c r="D12" s="20">
        <v>15.727999687194799</v>
      </c>
      <c r="E12" s="20">
        <v>25.835382482149601</v>
      </c>
      <c r="F12" s="20">
        <v>3300</v>
      </c>
      <c r="G12" s="20">
        <v>52.284311300452799</v>
      </c>
      <c r="H12" s="20">
        <v>353.600282451049</v>
      </c>
      <c r="I12" s="20">
        <v>213.70263591537051</v>
      </c>
      <c r="J12" s="20"/>
      <c r="K12" s="20"/>
      <c r="L12" s="20"/>
      <c r="N12" s="98" t="s">
        <v>136</v>
      </c>
      <c r="O12" s="99"/>
      <c r="P12" s="99"/>
      <c r="Q12" s="100"/>
      <c r="S12" s="44">
        <f t="shared" si="6"/>
        <v>3.9430328420962724E-2</v>
      </c>
      <c r="T12" s="60">
        <f t="shared" si="0"/>
        <v>353.600282451049</v>
      </c>
      <c r="U12" s="44">
        <f t="shared" si="1"/>
        <v>353.63971277946996</v>
      </c>
      <c r="X12" s="36">
        <v>26</v>
      </c>
      <c r="Y12" s="63">
        <f t="shared" si="7"/>
        <v>325.83988383675103</v>
      </c>
      <c r="Z12" s="63">
        <f t="shared" si="8"/>
        <v>3.9430328420962724E-2</v>
      </c>
      <c r="AA12" s="64">
        <f t="shared" si="2"/>
        <v>325.87931416517199</v>
      </c>
      <c r="AB12" s="47"/>
      <c r="AC12" s="47"/>
      <c r="AD12" s="47"/>
      <c r="AE12" s="47"/>
      <c r="AF12" s="47"/>
      <c r="AG12" s="47"/>
      <c r="AH12" s="47"/>
      <c r="AI12" s="47"/>
      <c r="AJ12" s="36">
        <v>27</v>
      </c>
      <c r="AK12" s="75">
        <v>353.63971277946996</v>
      </c>
      <c r="AL12" s="23">
        <f t="shared" si="3"/>
        <v>13.09776713998037</v>
      </c>
      <c r="AM12" s="23">
        <f t="shared" si="4"/>
        <v>27.760398614297969</v>
      </c>
      <c r="AN12" s="20">
        <f t="shared" si="5"/>
        <v>26.5</v>
      </c>
    </row>
    <row r="13" spans="1:59" ht="14.25" customHeight="1" x14ac:dyDescent="0.45">
      <c r="A13" s="31" t="s">
        <v>106</v>
      </c>
      <c r="B13" s="20">
        <v>1990</v>
      </c>
      <c r="C13" s="20">
        <v>28</v>
      </c>
      <c r="D13" s="20">
        <v>15.4444444444444</v>
      </c>
      <c r="E13" s="20">
        <v>26.3184775428557</v>
      </c>
      <c r="F13" s="20">
        <v>2760</v>
      </c>
      <c r="G13" s="20">
        <v>51.024204652643498</v>
      </c>
      <c r="H13" s="20">
        <v>349.94841728339497</v>
      </c>
      <c r="I13" s="20">
        <v>213.28017259702202</v>
      </c>
      <c r="J13" s="20"/>
      <c r="K13" s="20"/>
      <c r="L13" s="20"/>
      <c r="N13" s="101"/>
      <c r="O13" s="102"/>
      <c r="P13" s="102"/>
      <c r="Q13" s="103"/>
      <c r="S13" s="44">
        <f t="shared" si="6"/>
        <v>3.9430328420962724E-2</v>
      </c>
      <c r="T13" s="60">
        <f t="shared" si="0"/>
        <v>349.94841728339497</v>
      </c>
      <c r="U13" s="44">
        <f t="shared" si="1"/>
        <v>349.98784761181594</v>
      </c>
      <c r="X13" s="36">
        <v>27</v>
      </c>
      <c r="Y13" s="63">
        <f t="shared" si="7"/>
        <v>353.600282451049</v>
      </c>
      <c r="Z13" s="63">
        <f t="shared" si="8"/>
        <v>3.9430328420962724E-2</v>
      </c>
      <c r="AA13" s="64">
        <f t="shared" si="2"/>
        <v>353.63971277946996</v>
      </c>
      <c r="AB13" s="47"/>
      <c r="AC13" s="47"/>
      <c r="AD13" s="47"/>
      <c r="AE13" s="47"/>
      <c r="AF13" s="47"/>
      <c r="AG13" s="47"/>
      <c r="AH13" s="47"/>
      <c r="AI13" s="47"/>
      <c r="AJ13" s="36">
        <v>28</v>
      </c>
      <c r="AK13" s="75">
        <v>349.98784761181594</v>
      </c>
      <c r="AL13" s="23">
        <f t="shared" si="3"/>
        <v>12.499565986136284</v>
      </c>
      <c r="AM13" s="23">
        <f t="shared" si="4"/>
        <v>-3.651865167654023</v>
      </c>
      <c r="AN13" s="20">
        <f t="shared" si="5"/>
        <v>27.5</v>
      </c>
      <c r="AZ13" s="115" t="s">
        <v>133</v>
      </c>
      <c r="BA13" s="115" t="s">
        <v>134</v>
      </c>
      <c r="BC13" s="92" t="s">
        <v>135</v>
      </c>
      <c r="BD13" s="92"/>
      <c r="BE13" s="92"/>
      <c r="BF13" s="92"/>
    </row>
    <row r="14" spans="1:59" x14ac:dyDescent="0.45">
      <c r="A14" s="31" t="s">
        <v>106</v>
      </c>
      <c r="B14" s="20">
        <v>1991</v>
      </c>
      <c r="C14" s="20">
        <v>29</v>
      </c>
      <c r="D14" s="20">
        <v>16.7222222222222</v>
      </c>
      <c r="E14" s="20">
        <v>26.803274212858099</v>
      </c>
      <c r="F14" s="20">
        <v>2740</v>
      </c>
      <c r="G14" s="20">
        <v>51.1943688778207</v>
      </c>
      <c r="H14" s="20">
        <v>371.09986256330598</v>
      </c>
      <c r="I14" s="20">
        <v>222.29625637305969</v>
      </c>
      <c r="J14" s="20"/>
      <c r="K14" s="20"/>
      <c r="L14" s="20"/>
      <c r="N14" s="101"/>
      <c r="O14" s="102"/>
      <c r="P14" s="102"/>
      <c r="Q14" s="103"/>
      <c r="S14" s="44">
        <f t="shared" si="6"/>
        <v>3.9430328420962724E-2</v>
      </c>
      <c r="T14" s="60">
        <f t="shared" si="0"/>
        <v>371.09986256330598</v>
      </c>
      <c r="U14" s="44">
        <f t="shared" si="1"/>
        <v>371.13929289172694</v>
      </c>
      <c r="X14" s="36">
        <v>28</v>
      </c>
      <c r="Y14" s="63">
        <f t="shared" si="7"/>
        <v>349.94841728339497</v>
      </c>
      <c r="Z14" s="63">
        <f t="shared" si="8"/>
        <v>3.9430328420962724E-2</v>
      </c>
      <c r="AA14" s="64">
        <f t="shared" si="2"/>
        <v>349.98784761181594</v>
      </c>
      <c r="AB14" s="47"/>
      <c r="AC14" s="47"/>
      <c r="AD14" s="47"/>
      <c r="AE14" s="47"/>
      <c r="AF14" s="47"/>
      <c r="AG14" s="47"/>
      <c r="AH14" s="47"/>
      <c r="AI14" s="47"/>
      <c r="AJ14" s="36">
        <v>29</v>
      </c>
      <c r="AK14" s="75">
        <v>371.13929289172694</v>
      </c>
      <c r="AL14" s="23">
        <f t="shared" si="3"/>
        <v>12.79790665143886</v>
      </c>
      <c r="AM14" s="23">
        <f t="shared" si="4"/>
        <v>21.151445279911002</v>
      </c>
      <c r="AN14" s="20">
        <f t="shared" si="5"/>
        <v>28.5</v>
      </c>
      <c r="AZ14" s="115"/>
      <c r="BA14" s="115"/>
      <c r="BC14" s="92"/>
      <c r="BD14" s="92"/>
      <c r="BE14" s="92"/>
      <c r="BF14" s="92"/>
    </row>
    <row r="15" spans="1:59" x14ac:dyDescent="0.45">
      <c r="A15" s="31" t="s">
        <v>106</v>
      </c>
      <c r="B15" s="22">
        <v>1994</v>
      </c>
      <c r="C15" s="22">
        <v>32</v>
      </c>
      <c r="D15" s="22">
        <v>19.172222434149798</v>
      </c>
      <c r="E15" s="22">
        <v>29.121650056712198</v>
      </c>
      <c r="F15" s="22">
        <v>2430</v>
      </c>
      <c r="G15" s="22">
        <v>55.341693824398902</v>
      </c>
      <c r="H15" s="22">
        <v>467.99403402203501</v>
      </c>
      <c r="I15" s="22">
        <v>268.12434575327455</v>
      </c>
      <c r="J15" s="22"/>
      <c r="K15" s="22"/>
      <c r="L15" s="22"/>
      <c r="N15" s="101"/>
      <c r="O15" s="102"/>
      <c r="P15" s="102"/>
      <c r="Q15" s="103"/>
      <c r="S15" s="44">
        <f t="shared" si="6"/>
        <v>3.9430328420962724E-2</v>
      </c>
      <c r="T15" s="60">
        <f t="shared" si="0"/>
        <v>467.99403402203501</v>
      </c>
      <c r="U15" s="44">
        <f t="shared" si="1"/>
        <v>468.03346435045597</v>
      </c>
      <c r="X15" s="36">
        <v>29</v>
      </c>
      <c r="Y15" s="63">
        <f t="shared" si="7"/>
        <v>371.09986256330598</v>
      </c>
      <c r="Z15" s="63">
        <f t="shared" si="8"/>
        <v>3.9430328420962724E-2</v>
      </c>
      <c r="AA15" s="64">
        <f t="shared" si="2"/>
        <v>371.13929289172694</v>
      </c>
      <c r="AB15" s="47"/>
      <c r="AC15" s="47"/>
      <c r="AD15" s="47"/>
      <c r="AE15" s="47"/>
      <c r="AF15" s="47"/>
      <c r="AG15" s="47"/>
      <c r="AH15" s="47"/>
      <c r="AI15" s="47"/>
      <c r="AJ15" s="36">
        <v>32</v>
      </c>
      <c r="AK15" s="75">
        <v>468.03346435045597</v>
      </c>
      <c r="AL15" s="23">
        <f t="shared" si="3"/>
        <v>14.626045760951749</v>
      </c>
      <c r="AM15" s="23">
        <f t="shared" si="4"/>
        <v>32.298057152909678</v>
      </c>
      <c r="AN15" s="20">
        <f t="shared" si="5"/>
        <v>30.5</v>
      </c>
      <c r="AZ15" s="115"/>
      <c r="BA15" s="115"/>
      <c r="BC15" s="92"/>
      <c r="BD15" s="92"/>
      <c r="BE15" s="92"/>
      <c r="BF15" s="92"/>
    </row>
    <row r="16" spans="1:59" ht="14.25" customHeight="1" x14ac:dyDescent="0.45">
      <c r="A16" s="31" t="s">
        <v>106</v>
      </c>
      <c r="B16" s="22">
        <v>1997</v>
      </c>
      <c r="C16" s="22">
        <v>35</v>
      </c>
      <c r="D16" s="22">
        <v>20.2111117045085</v>
      </c>
      <c r="E16" s="22">
        <v>30.739490336001001</v>
      </c>
      <c r="F16" s="22">
        <v>2430</v>
      </c>
      <c r="G16" s="22">
        <v>60.003864243442898</v>
      </c>
      <c r="H16" s="22">
        <v>533.78149960883104</v>
      </c>
      <c r="I16" s="22">
        <v>310.29913652440922</v>
      </c>
      <c r="J16" s="22"/>
      <c r="K16" s="22"/>
      <c r="L16" s="22"/>
      <c r="N16" s="101"/>
      <c r="O16" s="102"/>
      <c r="P16" s="102"/>
      <c r="Q16" s="103"/>
      <c r="S16" s="44">
        <f t="shared" si="6"/>
        <v>3.9430328420962724E-2</v>
      </c>
      <c r="T16" s="60">
        <f t="shared" si="0"/>
        <v>533.78149960883104</v>
      </c>
      <c r="U16" s="44">
        <f t="shared" si="1"/>
        <v>533.820929937252</v>
      </c>
      <c r="X16" s="36">
        <v>32</v>
      </c>
      <c r="Y16" s="63">
        <f t="shared" si="7"/>
        <v>467.99403402203501</v>
      </c>
      <c r="Z16" s="63">
        <f t="shared" si="8"/>
        <v>3.9430328420962724E-2</v>
      </c>
      <c r="AA16" s="64">
        <f t="shared" si="2"/>
        <v>468.03346435045597</v>
      </c>
      <c r="AB16" s="47"/>
      <c r="AC16" s="47"/>
      <c r="AD16" s="47"/>
      <c r="AE16" s="47"/>
      <c r="AF16" s="47"/>
      <c r="AG16" s="47"/>
      <c r="AH16" s="47"/>
      <c r="AI16" s="47"/>
      <c r="AJ16" s="36">
        <v>35</v>
      </c>
      <c r="AK16" s="75">
        <v>533.820929937252</v>
      </c>
      <c r="AL16" s="23">
        <f t="shared" si="3"/>
        <v>15.252026569635772</v>
      </c>
      <c r="AM16" s="23">
        <f t="shared" si="4"/>
        <v>21.929155195598678</v>
      </c>
      <c r="AN16" s="20">
        <f t="shared" si="5"/>
        <v>33.5</v>
      </c>
      <c r="AZ16" s="70" t="s">
        <v>113</v>
      </c>
      <c r="BA16" s="70" t="s">
        <v>113</v>
      </c>
      <c r="BC16" s="92"/>
      <c r="BD16" s="92"/>
      <c r="BE16" s="92"/>
      <c r="BF16" s="92"/>
    </row>
    <row r="17" spans="1:58" x14ac:dyDescent="0.45">
      <c r="A17" s="31" t="s">
        <v>106</v>
      </c>
      <c r="B17" s="22">
        <v>1999</v>
      </c>
      <c r="C17" s="22">
        <v>37</v>
      </c>
      <c r="D17" s="22">
        <v>21.177777608235701</v>
      </c>
      <c r="E17" s="22">
        <v>31.679474774438301</v>
      </c>
      <c r="F17" s="22">
        <v>1970</v>
      </c>
      <c r="G17" s="22">
        <v>57.4773400158725</v>
      </c>
      <c r="H17" s="22">
        <v>542.40793956236303</v>
      </c>
      <c r="I17" s="22">
        <v>313.24036036224379</v>
      </c>
      <c r="J17" s="22">
        <v>50</v>
      </c>
      <c r="K17" s="22">
        <v>0.59076197200609926</v>
      </c>
      <c r="L17" s="22">
        <v>4.3262286206179397</v>
      </c>
      <c r="N17" s="101"/>
      <c r="O17" s="102"/>
      <c r="P17" s="102"/>
      <c r="Q17" s="103"/>
      <c r="S17" s="44">
        <f t="shared" si="6"/>
        <v>4.3656589490389024</v>
      </c>
      <c r="T17" s="60">
        <f t="shared" si="0"/>
        <v>542.40793956236303</v>
      </c>
      <c r="U17" s="44">
        <f t="shared" si="1"/>
        <v>546.77359851140193</v>
      </c>
      <c r="X17" s="36">
        <v>35</v>
      </c>
      <c r="Y17" s="63">
        <f t="shared" si="7"/>
        <v>533.78149960883104</v>
      </c>
      <c r="Z17" s="63">
        <f t="shared" si="8"/>
        <v>3.9430328420962724E-2</v>
      </c>
      <c r="AA17" s="64">
        <f t="shared" si="2"/>
        <v>533.820929937252</v>
      </c>
      <c r="AB17" s="47"/>
      <c r="AC17" s="47"/>
      <c r="AD17" s="47"/>
      <c r="AE17" s="47"/>
      <c r="AF17" s="47"/>
      <c r="AG17" s="47"/>
      <c r="AH17" s="47"/>
      <c r="AI17" s="47"/>
      <c r="AJ17" s="36">
        <v>37</v>
      </c>
      <c r="AK17" s="75">
        <v>546.77359851140193</v>
      </c>
      <c r="AL17" s="23">
        <f t="shared" si="3"/>
        <v>14.777664824632485</v>
      </c>
      <c r="AM17" s="23">
        <f t="shared" si="4"/>
        <v>6.4763342870749625</v>
      </c>
      <c r="AN17" s="20">
        <f t="shared" si="5"/>
        <v>36</v>
      </c>
      <c r="AY17" s="71" t="s">
        <v>132</v>
      </c>
      <c r="AZ17" s="69" t="s">
        <v>128</v>
      </c>
      <c r="BA17" s="21">
        <f>(35.05+35.09)/2</f>
        <v>35.07</v>
      </c>
      <c r="BC17" s="92"/>
      <c r="BD17" s="92"/>
      <c r="BE17" s="92"/>
      <c r="BF17" s="92"/>
    </row>
    <row r="18" spans="1:58" x14ac:dyDescent="0.45">
      <c r="A18" s="31" t="s">
        <v>106</v>
      </c>
      <c r="B18" s="20">
        <v>2000</v>
      </c>
      <c r="C18" s="20">
        <v>38</v>
      </c>
      <c r="D18" s="20">
        <v>21.1883335113525</v>
      </c>
      <c r="E18" s="20">
        <v>32.155520462939499</v>
      </c>
      <c r="F18" s="20">
        <v>1650</v>
      </c>
      <c r="G18" s="20">
        <v>53.943366216980699</v>
      </c>
      <c r="H18" s="20">
        <v>520.16872554357803</v>
      </c>
      <c r="I18" s="20">
        <v>300.35934737784885</v>
      </c>
      <c r="J18" s="20"/>
      <c r="K18" s="20"/>
      <c r="L18" s="20"/>
      <c r="N18" s="101"/>
      <c r="O18" s="102"/>
      <c r="P18" s="102"/>
      <c r="Q18" s="103"/>
      <c r="S18" s="44">
        <f t="shared" si="6"/>
        <v>4.3656589490389024</v>
      </c>
      <c r="T18" s="60">
        <f t="shared" si="0"/>
        <v>520.16872554357803</v>
      </c>
      <c r="U18" s="44">
        <f t="shared" si="1"/>
        <v>524.53438449261694</v>
      </c>
      <c r="X18" s="57">
        <v>37</v>
      </c>
      <c r="Y18" s="61">
        <f>Y19+(Z19-Z18)</f>
        <v>546.73416818298097</v>
      </c>
      <c r="Z18" s="62">
        <f>Z17</f>
        <v>3.9430328420962724E-2</v>
      </c>
      <c r="AA18" s="65">
        <f t="shared" si="2"/>
        <v>546.77359851140193</v>
      </c>
      <c r="AB18" s="47"/>
      <c r="AC18" s="47"/>
      <c r="AD18" s="47"/>
      <c r="AE18" s="47"/>
      <c r="AF18" s="47"/>
      <c r="AG18" s="47"/>
      <c r="AH18" s="47"/>
      <c r="AI18" s="47"/>
      <c r="AJ18" s="36">
        <v>38</v>
      </c>
      <c r="AK18" s="75">
        <v>524.53438449261694</v>
      </c>
      <c r="AL18" s="23">
        <f t="shared" si="3"/>
        <v>13.803536434016236</v>
      </c>
      <c r="AM18" s="23">
        <f t="shared" si="4"/>
        <v>-22.239214018784992</v>
      </c>
      <c r="AN18" s="20">
        <f t="shared" si="5"/>
        <v>37.5</v>
      </c>
      <c r="AY18" s="71" t="s">
        <v>127</v>
      </c>
      <c r="AZ18" s="69" t="s">
        <v>129</v>
      </c>
      <c r="BA18" s="23">
        <f>(30.21+31.82)/2</f>
        <v>31.015000000000001</v>
      </c>
      <c r="BC18" s="92"/>
      <c r="BD18" s="92"/>
      <c r="BE18" s="92"/>
      <c r="BF18" s="92"/>
    </row>
    <row r="19" spans="1:58" x14ac:dyDescent="0.45">
      <c r="A19" s="31" t="s">
        <v>106</v>
      </c>
      <c r="B19" s="20">
        <v>2005</v>
      </c>
      <c r="C19" s="20">
        <v>43</v>
      </c>
      <c r="D19" s="20">
        <v>24.516666730244999</v>
      </c>
      <c r="E19" s="20">
        <v>34.534637948625502</v>
      </c>
      <c r="F19" s="20">
        <v>1230</v>
      </c>
      <c r="G19" s="20">
        <v>53.3969906100534</v>
      </c>
      <c r="H19" s="20">
        <v>603.14500666189997</v>
      </c>
      <c r="I19" s="20">
        <v>339.38672409537304</v>
      </c>
      <c r="J19" s="20"/>
      <c r="K19" s="20"/>
      <c r="L19" s="20"/>
      <c r="N19" s="101"/>
      <c r="O19" s="102"/>
      <c r="P19" s="102"/>
      <c r="Q19" s="103"/>
      <c r="S19" s="44">
        <f t="shared" si="6"/>
        <v>4.3656589490389024</v>
      </c>
      <c r="T19" s="60">
        <f t="shared" si="0"/>
        <v>603.14500666189997</v>
      </c>
      <c r="U19" s="44">
        <f t="shared" si="1"/>
        <v>607.51066561093887</v>
      </c>
      <c r="X19" s="57">
        <v>37</v>
      </c>
      <c r="Y19" s="62">
        <f>T17</f>
        <v>542.40793956236303</v>
      </c>
      <c r="Z19" s="62">
        <f>S17</f>
        <v>4.3656589490389024</v>
      </c>
      <c r="AA19" s="65">
        <f t="shared" si="2"/>
        <v>546.77359851140193</v>
      </c>
      <c r="AB19" s="47"/>
      <c r="AC19" s="47"/>
      <c r="AD19" s="47"/>
      <c r="AE19" s="47"/>
      <c r="AF19" s="47"/>
      <c r="AG19" s="47"/>
      <c r="AH19" s="47"/>
      <c r="AI19" s="47"/>
      <c r="AJ19" s="36">
        <v>43</v>
      </c>
      <c r="AK19" s="75">
        <v>607.51066561093887</v>
      </c>
      <c r="AL19" s="23">
        <f t="shared" si="3"/>
        <v>14.128155014207881</v>
      </c>
      <c r="AM19" s="23">
        <f t="shared" si="4"/>
        <v>16.595256223664386</v>
      </c>
      <c r="AN19" s="20">
        <f t="shared" si="5"/>
        <v>40.5</v>
      </c>
      <c r="AY19" s="71" t="s">
        <v>131</v>
      </c>
      <c r="AZ19" s="69" t="s">
        <v>130</v>
      </c>
      <c r="BA19" s="21">
        <f>(25.19+25.87)/2</f>
        <v>25.53</v>
      </c>
      <c r="BC19" s="92"/>
      <c r="BD19" s="92"/>
      <c r="BE19" s="92"/>
      <c r="BF19" s="92"/>
    </row>
    <row r="20" spans="1:58" x14ac:dyDescent="0.45">
      <c r="A20" s="38" t="s">
        <v>106</v>
      </c>
      <c r="B20" s="73">
        <v>2012</v>
      </c>
      <c r="C20" s="36">
        <v>50</v>
      </c>
      <c r="D20" s="36">
        <v>25.4900001525879</v>
      </c>
      <c r="E20" s="37">
        <v>38.404609246785903</v>
      </c>
      <c r="F20" s="74">
        <v>960</v>
      </c>
      <c r="G20" s="38">
        <v>55.600919820519302</v>
      </c>
      <c r="H20" s="37">
        <v>628.964815831686</v>
      </c>
      <c r="I20" s="37">
        <v>380.0374647443478</v>
      </c>
      <c r="J20" s="36"/>
      <c r="K20" s="36"/>
      <c r="L20" s="36"/>
      <c r="N20" s="104"/>
      <c r="O20" s="105"/>
      <c r="P20" s="105"/>
      <c r="Q20" s="106"/>
      <c r="S20" s="44">
        <f t="shared" ref="S20" si="9">S19+L20</f>
        <v>4.3656589490389024</v>
      </c>
      <c r="T20" s="60">
        <f t="shared" ref="T20" si="10">H20</f>
        <v>628.964815831686</v>
      </c>
      <c r="U20" s="44">
        <f t="shared" ref="U20" si="11">T20+S20</f>
        <v>633.3304747807249</v>
      </c>
      <c r="X20" s="33">
        <v>38</v>
      </c>
      <c r="Y20" s="60">
        <f>T18</f>
        <v>520.16872554357803</v>
      </c>
      <c r="Z20" s="63">
        <f t="shared" ref="Z20:Z21" si="12">S18</f>
        <v>4.3656589490389024</v>
      </c>
      <c r="AA20" s="64">
        <f t="shared" si="2"/>
        <v>524.53438449261694</v>
      </c>
      <c r="AB20" s="47"/>
      <c r="AC20" s="47"/>
      <c r="AD20" s="47"/>
      <c r="AE20" s="47"/>
      <c r="AF20" s="47"/>
      <c r="AG20" s="47"/>
      <c r="AH20" s="47"/>
      <c r="AI20" s="47"/>
      <c r="AJ20" s="36">
        <v>50</v>
      </c>
      <c r="AK20" s="75">
        <v>633.3304747807249</v>
      </c>
      <c r="AL20" s="23">
        <f t="shared" si="3"/>
        <v>12.666609495614498</v>
      </c>
      <c r="AM20" s="23">
        <f t="shared" si="4"/>
        <v>3.6885441671122896</v>
      </c>
      <c r="AN20" s="20">
        <f t="shared" si="5"/>
        <v>46.5</v>
      </c>
    </row>
    <row r="21" spans="1:58" x14ac:dyDescent="0.45">
      <c r="A21" s="46"/>
      <c r="B21" s="49"/>
      <c r="C21" s="49"/>
      <c r="D21" s="50"/>
      <c r="E21" s="50"/>
      <c r="F21" s="46"/>
      <c r="G21" s="50"/>
      <c r="H21" s="50"/>
      <c r="I21" s="50"/>
      <c r="J21" s="49"/>
      <c r="K21" s="49"/>
      <c r="L21" s="49"/>
      <c r="N21" s="51"/>
      <c r="O21" s="51"/>
      <c r="P21" s="51"/>
      <c r="Q21" s="51"/>
      <c r="S21" s="52"/>
      <c r="T21" s="45"/>
      <c r="U21" s="52"/>
      <c r="X21" s="33">
        <v>43</v>
      </c>
      <c r="Y21" s="60">
        <f>T19</f>
        <v>603.14500666189997</v>
      </c>
      <c r="Z21" s="63">
        <f t="shared" si="12"/>
        <v>4.3656589490389024</v>
      </c>
      <c r="AA21" s="64">
        <f t="shared" si="2"/>
        <v>607.51066561093887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58" x14ac:dyDescent="0.45">
      <c r="A22" s="46"/>
      <c r="B22" s="49"/>
      <c r="C22" s="49"/>
      <c r="D22" s="50"/>
      <c r="E22" s="50"/>
      <c r="F22" s="46"/>
      <c r="G22" s="50"/>
      <c r="H22" s="50"/>
      <c r="I22" s="50"/>
      <c r="J22" s="49"/>
      <c r="K22" s="49"/>
      <c r="L22" s="49"/>
      <c r="N22" s="51"/>
      <c r="O22" s="51"/>
      <c r="P22" s="51"/>
      <c r="Q22" s="51"/>
      <c r="S22" s="52"/>
      <c r="T22" s="45"/>
      <c r="U22" s="52"/>
      <c r="X22" s="33">
        <v>50</v>
      </c>
      <c r="Y22" s="60">
        <f>T20</f>
        <v>628.964815831686</v>
      </c>
      <c r="Z22" s="63">
        <f t="shared" ref="Z22" si="13">S20</f>
        <v>4.3656589490389024</v>
      </c>
      <c r="AA22" s="64">
        <f t="shared" ref="AA22" si="14">Y22+Z22</f>
        <v>633.3304747807249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58" x14ac:dyDescent="0.45">
      <c r="A23" s="46"/>
      <c r="B23" s="49"/>
      <c r="C23" s="49"/>
      <c r="D23" s="50"/>
      <c r="E23" s="50"/>
      <c r="F23" s="46"/>
      <c r="G23" s="50"/>
      <c r="H23" s="50"/>
      <c r="I23" s="50"/>
      <c r="J23" s="49"/>
      <c r="K23" s="49"/>
      <c r="L23" s="49"/>
      <c r="N23" s="51"/>
      <c r="O23" s="51"/>
      <c r="P23" s="51"/>
      <c r="Q23" s="51"/>
      <c r="S23" s="52"/>
      <c r="T23" s="45"/>
      <c r="U23" s="52"/>
      <c r="X23" s="49"/>
      <c r="Y23" s="45"/>
      <c r="Z23" s="45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58" x14ac:dyDescent="0.4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S24" s="24"/>
      <c r="U24" s="24"/>
      <c r="Y24"/>
      <c r="Z24"/>
      <c r="AL24" s="47"/>
      <c r="AM24" s="47"/>
    </row>
    <row r="25" spans="1:58" x14ac:dyDescent="0.45">
      <c r="A25" s="24"/>
      <c r="B25" s="24"/>
      <c r="C25" s="24"/>
      <c r="D25" s="94" t="s">
        <v>8</v>
      </c>
      <c r="E25" s="95"/>
      <c r="F25" s="95"/>
      <c r="G25" s="95"/>
      <c r="H25" s="95"/>
      <c r="I25" s="96"/>
      <c r="J25" s="94" t="s">
        <v>9</v>
      </c>
      <c r="K25" s="95"/>
      <c r="L25" s="96"/>
      <c r="N25" s="93" t="s">
        <v>20</v>
      </c>
      <c r="O25" s="93" t="s">
        <v>120</v>
      </c>
      <c r="P25" s="91" t="s">
        <v>21</v>
      </c>
      <c r="Q25" s="92" t="s">
        <v>22</v>
      </c>
      <c r="S25" s="85" t="s">
        <v>111</v>
      </c>
      <c r="T25" s="87" t="s">
        <v>123</v>
      </c>
      <c r="U25" s="87" t="s">
        <v>6</v>
      </c>
      <c r="X25" s="108" t="s">
        <v>0</v>
      </c>
      <c r="Y25" s="112" t="s">
        <v>123</v>
      </c>
      <c r="Z25" s="111" t="s">
        <v>111</v>
      </c>
      <c r="AA25" s="107" t="s">
        <v>124</v>
      </c>
      <c r="AB25" s="56"/>
      <c r="AC25" s="56"/>
      <c r="AD25" s="56"/>
      <c r="AE25" s="56"/>
      <c r="AF25" s="56"/>
      <c r="AG25" s="56"/>
      <c r="AH25" s="56"/>
      <c r="AI25" s="56"/>
      <c r="AJ25" s="108" t="s">
        <v>0</v>
      </c>
      <c r="AK25" s="107" t="s">
        <v>6</v>
      </c>
      <c r="AL25" s="118" t="s">
        <v>25</v>
      </c>
      <c r="AM25" s="113" t="s">
        <v>26</v>
      </c>
      <c r="AN25" s="117" t="s">
        <v>30</v>
      </c>
    </row>
    <row r="26" spans="1:58" x14ac:dyDescent="0.45">
      <c r="A26" s="89" t="s">
        <v>110</v>
      </c>
      <c r="B26" s="89" t="s">
        <v>10</v>
      </c>
      <c r="C26" s="89" t="s">
        <v>0</v>
      </c>
      <c r="D26" s="40" t="s">
        <v>1</v>
      </c>
      <c r="E26" s="26" t="s">
        <v>36</v>
      </c>
      <c r="F26" s="40" t="s">
        <v>2</v>
      </c>
      <c r="G26" s="26" t="s">
        <v>3</v>
      </c>
      <c r="H26" s="40" t="s">
        <v>4</v>
      </c>
      <c r="I26" s="26" t="s">
        <v>5</v>
      </c>
      <c r="J26" s="40" t="s">
        <v>11</v>
      </c>
      <c r="K26" s="40" t="s">
        <v>12</v>
      </c>
      <c r="L26" s="27" t="s">
        <v>13</v>
      </c>
      <c r="N26" s="93"/>
      <c r="O26" s="93"/>
      <c r="P26" s="91"/>
      <c r="Q26" s="92"/>
      <c r="S26" s="86"/>
      <c r="T26" s="88"/>
      <c r="U26" s="88"/>
      <c r="X26" s="108"/>
      <c r="Y26" s="112"/>
      <c r="Z26" s="111"/>
      <c r="AA26" s="107"/>
      <c r="AB26" s="56"/>
      <c r="AC26" s="56"/>
      <c r="AD26" s="56"/>
      <c r="AE26" s="56"/>
      <c r="AF26" s="56"/>
      <c r="AG26" s="56"/>
      <c r="AH26" s="56"/>
      <c r="AI26" s="56"/>
      <c r="AJ26" s="108"/>
      <c r="AK26" s="107"/>
      <c r="AL26" s="119"/>
      <c r="AM26" s="114"/>
      <c r="AN26" s="117"/>
    </row>
    <row r="27" spans="1:58" ht="15" x14ac:dyDescent="0.45">
      <c r="A27" s="97"/>
      <c r="B27" s="97"/>
      <c r="C27" s="97"/>
      <c r="D27" s="41" t="s">
        <v>7</v>
      </c>
      <c r="E27" s="29" t="s">
        <v>14</v>
      </c>
      <c r="F27" s="41" t="s">
        <v>112</v>
      </c>
      <c r="G27" s="29" t="s">
        <v>113</v>
      </c>
      <c r="H27" s="41" t="s">
        <v>114</v>
      </c>
      <c r="I27" s="29" t="s">
        <v>115</v>
      </c>
      <c r="J27" s="41" t="s">
        <v>112</v>
      </c>
      <c r="K27" s="41" t="s">
        <v>113</v>
      </c>
      <c r="L27" s="30" t="s">
        <v>114</v>
      </c>
      <c r="N27" s="93"/>
      <c r="O27" s="93"/>
      <c r="P27" s="91"/>
      <c r="Q27" s="92"/>
      <c r="R27" s="1"/>
      <c r="S27" s="30" t="s">
        <v>114</v>
      </c>
      <c r="T27" s="41" t="s">
        <v>114</v>
      </c>
      <c r="U27" s="30" t="s">
        <v>114</v>
      </c>
      <c r="X27" s="108"/>
      <c r="Y27" s="67" t="s">
        <v>114</v>
      </c>
      <c r="Z27" s="31" t="s">
        <v>114</v>
      </c>
      <c r="AA27" s="68" t="s">
        <v>114</v>
      </c>
      <c r="AB27" s="46"/>
      <c r="AC27" s="46"/>
      <c r="AD27" s="46"/>
      <c r="AE27" s="46"/>
      <c r="AF27" s="46"/>
      <c r="AG27" s="46"/>
      <c r="AH27" s="46"/>
      <c r="AI27" s="46"/>
      <c r="AJ27" s="108"/>
      <c r="AK27" s="68" t="s">
        <v>114</v>
      </c>
      <c r="AL27" s="6" t="s">
        <v>29</v>
      </c>
      <c r="AM27" s="6" t="s">
        <v>29</v>
      </c>
      <c r="AN27" s="117"/>
    </row>
    <row r="28" spans="1:58" x14ac:dyDescent="0.45">
      <c r="A28" s="31" t="s">
        <v>107</v>
      </c>
      <c r="B28" s="32">
        <v>1981</v>
      </c>
      <c r="C28" s="32">
        <v>19</v>
      </c>
      <c r="D28" s="35">
        <v>13.1500000953674</v>
      </c>
      <c r="E28" s="35">
        <v>20.0156439457609</v>
      </c>
      <c r="F28" s="32">
        <v>2460</v>
      </c>
      <c r="G28" s="35">
        <v>28.565671522094402</v>
      </c>
      <c r="H28" s="35">
        <v>159.045790089832</v>
      </c>
      <c r="I28" s="35">
        <v>92.765884060038431</v>
      </c>
      <c r="J28" s="32">
        <v>900</v>
      </c>
      <c r="K28" s="35">
        <v>3.927053028255596</v>
      </c>
      <c r="L28" s="35">
        <v>18.050742406585016</v>
      </c>
      <c r="N28" s="93"/>
      <c r="O28" s="93"/>
      <c r="P28" s="20" t="s">
        <v>116</v>
      </c>
      <c r="Q28" s="20" t="s">
        <v>117</v>
      </c>
      <c r="S28" s="44">
        <f>L28</f>
        <v>18.050742406585016</v>
      </c>
      <c r="T28" s="60">
        <f t="shared" ref="T28:T41" si="15">H28</f>
        <v>159.045790089832</v>
      </c>
      <c r="U28" s="44">
        <f>H28+S28</f>
        <v>177.09653249641701</v>
      </c>
      <c r="X28" s="66">
        <v>19</v>
      </c>
      <c r="Y28" s="61">
        <f>Y29+Z29</f>
        <v>177.09653249641701</v>
      </c>
      <c r="Z28" s="66">
        <v>0</v>
      </c>
      <c r="AA28" s="62">
        <f>Y28+Z28</f>
        <v>177.09653249641701</v>
      </c>
      <c r="AB28" s="47"/>
      <c r="AC28" s="47"/>
      <c r="AD28" s="47"/>
      <c r="AE28" s="47"/>
      <c r="AF28" s="47"/>
      <c r="AG28" s="47"/>
      <c r="AH28" s="47"/>
      <c r="AI28" s="47"/>
      <c r="AJ28" s="36">
        <v>19</v>
      </c>
      <c r="AK28" s="37">
        <v>177.09653249641701</v>
      </c>
      <c r="AL28" s="23">
        <f>AK28/AJ28</f>
        <v>9.3208701313903699</v>
      </c>
      <c r="AM28" s="23"/>
      <c r="AN28" s="20"/>
    </row>
    <row r="29" spans="1:58" x14ac:dyDescent="0.45">
      <c r="A29" s="31" t="s">
        <v>107</v>
      </c>
      <c r="B29" s="32">
        <v>1984</v>
      </c>
      <c r="C29" s="32">
        <v>22</v>
      </c>
      <c r="D29" s="35">
        <v>12.8642857415336</v>
      </c>
      <c r="E29" s="35">
        <v>22.789405898066502</v>
      </c>
      <c r="F29" s="32">
        <v>2500</v>
      </c>
      <c r="G29" s="35">
        <v>36.6373559020196</v>
      </c>
      <c r="H29" s="35">
        <v>210.53199180658399</v>
      </c>
      <c r="I29" s="35">
        <v>128.64086634093459</v>
      </c>
      <c r="J29" s="32"/>
      <c r="K29" s="35"/>
      <c r="L29" s="35"/>
      <c r="N29" s="22" t="s">
        <v>118</v>
      </c>
      <c r="O29" s="21">
        <f>B30-B28</f>
        <v>5</v>
      </c>
      <c r="P29" s="10">
        <f>(H30-H28)/O29</f>
        <v>12.751126371356003</v>
      </c>
      <c r="Q29" s="10">
        <f>(H30-H28+L30)/O29</f>
        <v>19.8108052555928</v>
      </c>
      <c r="S29" s="44">
        <f t="shared" ref="S29:S41" si="16">L29+S28</f>
        <v>18.050742406585016</v>
      </c>
      <c r="T29" s="60">
        <f t="shared" si="15"/>
        <v>210.53199180658399</v>
      </c>
      <c r="U29" s="44">
        <f t="shared" ref="U29:U41" si="17">H29+S29</f>
        <v>228.582734213169</v>
      </c>
      <c r="X29" s="57">
        <v>19</v>
      </c>
      <c r="Y29" s="62">
        <f>T28</f>
        <v>159.045790089832</v>
      </c>
      <c r="Z29" s="62">
        <f>S28</f>
        <v>18.050742406585016</v>
      </c>
      <c r="AA29" s="62">
        <f>Y29+Z29</f>
        <v>177.09653249641701</v>
      </c>
      <c r="AB29" s="47"/>
      <c r="AC29" s="47"/>
      <c r="AD29" s="47"/>
      <c r="AE29" s="47"/>
      <c r="AF29" s="47"/>
      <c r="AG29" s="47"/>
      <c r="AH29" s="47"/>
      <c r="AI29" s="47"/>
      <c r="AJ29" s="36">
        <v>22</v>
      </c>
      <c r="AK29" s="37">
        <v>228.582734213169</v>
      </c>
      <c r="AL29" s="23">
        <f t="shared" ref="AL29:AL41" si="18">AK29/AJ29</f>
        <v>10.390124282416773</v>
      </c>
      <c r="AM29" s="23">
        <f>(AK29-AK28)/(AJ29-AJ28)</f>
        <v>17.162067238917331</v>
      </c>
      <c r="AN29" s="20">
        <f>(AJ29+AJ28)/2</f>
        <v>20.5</v>
      </c>
    </row>
    <row r="30" spans="1:58" x14ac:dyDescent="0.45">
      <c r="A30" s="31" t="s">
        <v>107</v>
      </c>
      <c r="B30" s="32">
        <v>1986</v>
      </c>
      <c r="C30" s="32">
        <v>24</v>
      </c>
      <c r="D30" s="35">
        <v>13.9870004653931</v>
      </c>
      <c r="E30" s="35">
        <v>24.264028015883</v>
      </c>
      <c r="F30" s="32">
        <v>1800</v>
      </c>
      <c r="G30" s="35">
        <v>35.045492728157797</v>
      </c>
      <c r="H30" s="35">
        <v>222.80142194661201</v>
      </c>
      <c r="I30" s="35">
        <v>132.6519250990587</v>
      </c>
      <c r="J30" s="32">
        <v>640</v>
      </c>
      <c r="K30" s="35">
        <v>5.7883315238226061</v>
      </c>
      <c r="L30" s="35">
        <v>35.298394421183986</v>
      </c>
      <c r="N30" s="22" t="s">
        <v>119</v>
      </c>
      <c r="O30" s="21">
        <f>B38-B36</f>
        <v>5</v>
      </c>
      <c r="P30" s="10">
        <f>(H38-H36)/O30</f>
        <v>-18.441431030007003</v>
      </c>
      <c r="Q30" s="10">
        <f>(H38-H36+L38)/O30</f>
        <v>15.341161010725409</v>
      </c>
      <c r="S30" s="44">
        <f t="shared" si="16"/>
        <v>53.349136827769001</v>
      </c>
      <c r="T30" s="60">
        <f t="shared" si="15"/>
        <v>222.80142194661201</v>
      </c>
      <c r="U30" s="44">
        <f t="shared" si="17"/>
        <v>276.15055877438101</v>
      </c>
      <c r="X30" s="36">
        <v>22</v>
      </c>
      <c r="Y30" s="63">
        <f>T29</f>
        <v>210.53199180658399</v>
      </c>
      <c r="Z30" s="63">
        <f>S29</f>
        <v>18.050742406585016</v>
      </c>
      <c r="AA30" s="63">
        <f>Y30+Z30</f>
        <v>228.582734213169</v>
      </c>
      <c r="AB30" s="47"/>
      <c r="AC30" s="47"/>
      <c r="AD30" s="47"/>
      <c r="AE30" s="47"/>
      <c r="AF30" s="47"/>
      <c r="AG30" s="47"/>
      <c r="AH30" s="47"/>
      <c r="AI30" s="47"/>
      <c r="AJ30" s="36">
        <v>24</v>
      </c>
      <c r="AK30" s="37">
        <v>276.15055877438101</v>
      </c>
      <c r="AL30" s="23">
        <f t="shared" si="18"/>
        <v>11.506273282265875</v>
      </c>
      <c r="AM30" s="23">
        <f t="shared" ref="AM30:AM41" si="19">(AK30-AK29)/(AJ30-AJ29)</f>
        <v>23.783912280606003</v>
      </c>
      <c r="AN30" s="20">
        <f t="shared" ref="AN30:AN41" si="20">(AJ30+AJ29)/2</f>
        <v>23</v>
      </c>
    </row>
    <row r="31" spans="1:58" x14ac:dyDescent="0.45">
      <c r="A31" s="31" t="s">
        <v>107</v>
      </c>
      <c r="B31" s="36">
        <v>1987</v>
      </c>
      <c r="C31" s="36">
        <v>25</v>
      </c>
      <c r="D31" s="39">
        <v>14.6149997711182</v>
      </c>
      <c r="E31" s="39">
        <v>25.047485019653799</v>
      </c>
      <c r="F31" s="36">
        <v>1800</v>
      </c>
      <c r="G31" s="39">
        <v>38.271997078323999</v>
      </c>
      <c r="H31" s="39">
        <v>252.28868687672599</v>
      </c>
      <c r="I31" s="39">
        <v>149.5647560446576</v>
      </c>
      <c r="J31" s="36"/>
      <c r="K31" s="39"/>
      <c r="L31" s="39"/>
      <c r="S31" s="44">
        <f t="shared" si="16"/>
        <v>53.349136827769001</v>
      </c>
      <c r="T31" s="60">
        <f t="shared" si="15"/>
        <v>252.28868687672599</v>
      </c>
      <c r="U31" s="44">
        <f t="shared" si="17"/>
        <v>305.63782370449496</v>
      </c>
      <c r="X31" s="66">
        <v>24</v>
      </c>
      <c r="Y31" s="61">
        <f>Y32+(Z32-Z31)</f>
        <v>258.099816367796</v>
      </c>
      <c r="Z31" s="61">
        <f>Z30</f>
        <v>18.050742406585016</v>
      </c>
      <c r="AA31" s="62">
        <f>Y31+Z31</f>
        <v>276.15055877438101</v>
      </c>
      <c r="AB31" s="47"/>
      <c r="AC31" s="47"/>
      <c r="AD31" s="47"/>
      <c r="AE31" s="47"/>
      <c r="AF31" s="47"/>
      <c r="AG31" s="47"/>
      <c r="AH31" s="47"/>
      <c r="AI31" s="47"/>
      <c r="AJ31" s="36">
        <v>25</v>
      </c>
      <c r="AK31" s="37">
        <v>305.63782370449496</v>
      </c>
      <c r="AL31" s="23">
        <f t="shared" si="18"/>
        <v>12.225512948179798</v>
      </c>
      <c r="AM31" s="23">
        <f t="shared" si="19"/>
        <v>29.487264930113952</v>
      </c>
      <c r="AN31" s="20">
        <f t="shared" si="20"/>
        <v>24.5</v>
      </c>
    </row>
    <row r="32" spans="1:58" x14ac:dyDescent="0.45">
      <c r="A32" s="31" t="s">
        <v>107</v>
      </c>
      <c r="B32" s="36">
        <v>1988</v>
      </c>
      <c r="C32" s="36">
        <v>26</v>
      </c>
      <c r="D32" s="39">
        <v>15.243000030517599</v>
      </c>
      <c r="E32" s="39">
        <v>25.5472795856695</v>
      </c>
      <c r="F32" s="36">
        <v>1800</v>
      </c>
      <c r="G32" s="39">
        <v>38.452940947550601</v>
      </c>
      <c r="H32" s="39">
        <v>261.53038519105201</v>
      </c>
      <c r="I32" s="39">
        <v>154.77020783396091</v>
      </c>
      <c r="J32" s="36"/>
      <c r="K32" s="39"/>
      <c r="L32" s="39"/>
      <c r="S32" s="44">
        <f t="shared" si="16"/>
        <v>53.349136827769001</v>
      </c>
      <c r="T32" s="60">
        <f t="shared" si="15"/>
        <v>261.53038519105201</v>
      </c>
      <c r="U32" s="44">
        <f t="shared" si="17"/>
        <v>314.87952201882104</v>
      </c>
      <c r="X32" s="57">
        <v>24</v>
      </c>
      <c r="Y32" s="62">
        <f t="shared" ref="Y32:Y39" si="21">T30</f>
        <v>222.80142194661201</v>
      </c>
      <c r="Z32" s="62">
        <f>S30</f>
        <v>53.349136827769001</v>
      </c>
      <c r="AA32" s="62">
        <f>Y32+Z32</f>
        <v>276.15055877438101</v>
      </c>
      <c r="AB32" s="47"/>
      <c r="AC32" s="47"/>
      <c r="AD32" s="47"/>
      <c r="AE32" s="47"/>
      <c r="AF32" s="47"/>
      <c r="AG32" s="47"/>
      <c r="AH32" s="47"/>
      <c r="AI32" s="47"/>
      <c r="AJ32" s="36">
        <v>26</v>
      </c>
      <c r="AK32" s="37">
        <v>314.87952201882104</v>
      </c>
      <c r="AL32" s="23">
        <f t="shared" si="18"/>
        <v>12.110750846877732</v>
      </c>
      <c r="AM32" s="23">
        <f t="shared" si="19"/>
        <v>9.2416983143260722</v>
      </c>
      <c r="AN32" s="20">
        <f t="shared" si="20"/>
        <v>25.5</v>
      </c>
    </row>
    <row r="33" spans="1:40" x14ac:dyDescent="0.45">
      <c r="A33" s="31" t="s">
        <v>107</v>
      </c>
      <c r="B33" s="36">
        <v>1989</v>
      </c>
      <c r="C33" s="36">
        <v>27</v>
      </c>
      <c r="D33" s="39">
        <v>15.8719997406006</v>
      </c>
      <c r="E33" s="39">
        <v>26.758788235588501</v>
      </c>
      <c r="F33" s="36">
        <v>1800</v>
      </c>
      <c r="G33" s="39">
        <v>42.365898461563297</v>
      </c>
      <c r="H33" s="39">
        <v>301.97646369040098</v>
      </c>
      <c r="I33" s="39">
        <v>176.65996959536722</v>
      </c>
      <c r="J33" s="36"/>
      <c r="K33" s="39"/>
      <c r="L33" s="39"/>
      <c r="S33" s="44">
        <f t="shared" si="16"/>
        <v>53.349136827769001</v>
      </c>
      <c r="T33" s="60">
        <f t="shared" si="15"/>
        <v>301.97646369040098</v>
      </c>
      <c r="U33" s="44">
        <f t="shared" si="17"/>
        <v>355.32560051816995</v>
      </c>
      <c r="X33" s="36">
        <v>25</v>
      </c>
      <c r="Y33" s="63">
        <f t="shared" si="21"/>
        <v>252.28868687672599</v>
      </c>
      <c r="Z33" s="63">
        <f t="shared" ref="Z33:Z39" si="22">S31</f>
        <v>53.349136827769001</v>
      </c>
      <c r="AA33" s="63">
        <f t="shared" ref="AA33:AA44" si="23">Y33+Z33</f>
        <v>305.63782370449496</v>
      </c>
      <c r="AB33" s="47"/>
      <c r="AC33" s="47"/>
      <c r="AD33" s="47"/>
      <c r="AE33" s="47"/>
      <c r="AF33" s="47"/>
      <c r="AG33" s="47"/>
      <c r="AH33" s="47"/>
      <c r="AI33" s="47"/>
      <c r="AJ33" s="36">
        <v>27</v>
      </c>
      <c r="AK33" s="37">
        <v>355.32560051816995</v>
      </c>
      <c r="AL33" s="23">
        <f t="shared" si="18"/>
        <v>13.160207426598888</v>
      </c>
      <c r="AM33" s="23">
        <f t="shared" si="19"/>
        <v>40.446078499348914</v>
      </c>
      <c r="AN33" s="20">
        <f t="shared" si="20"/>
        <v>26.5</v>
      </c>
    </row>
    <row r="34" spans="1:40" x14ac:dyDescent="0.45">
      <c r="A34" s="31" t="s">
        <v>107</v>
      </c>
      <c r="B34" s="33">
        <v>1990</v>
      </c>
      <c r="C34" s="33">
        <v>28</v>
      </c>
      <c r="D34" s="34">
        <v>16.5</v>
      </c>
      <c r="E34" s="34">
        <v>27.4279193202097</v>
      </c>
      <c r="F34" s="33">
        <v>1750</v>
      </c>
      <c r="G34" s="34">
        <v>43.075207563049901</v>
      </c>
      <c r="H34" s="34">
        <v>319.22120814523498</v>
      </c>
      <c r="I34" s="34">
        <v>185.48669998270429</v>
      </c>
      <c r="J34" s="33"/>
      <c r="K34" s="34"/>
      <c r="L34" s="34"/>
      <c r="S34" s="44">
        <f t="shared" si="16"/>
        <v>53.349136827769001</v>
      </c>
      <c r="T34" s="60">
        <f t="shared" si="15"/>
        <v>319.22120814523498</v>
      </c>
      <c r="U34" s="44">
        <f t="shared" si="17"/>
        <v>372.57034497300401</v>
      </c>
      <c r="X34" s="36">
        <v>26</v>
      </c>
      <c r="Y34" s="63">
        <f t="shared" si="21"/>
        <v>261.53038519105201</v>
      </c>
      <c r="Z34" s="63">
        <f t="shared" si="22"/>
        <v>53.349136827769001</v>
      </c>
      <c r="AA34" s="63">
        <f t="shared" si="23"/>
        <v>314.87952201882104</v>
      </c>
      <c r="AB34" s="47"/>
      <c r="AC34" s="47"/>
      <c r="AD34" s="47"/>
      <c r="AE34" s="47"/>
      <c r="AF34" s="47"/>
      <c r="AG34" s="47"/>
      <c r="AH34" s="47"/>
      <c r="AI34" s="47"/>
      <c r="AJ34" s="36">
        <v>28</v>
      </c>
      <c r="AK34" s="37">
        <v>372.57034497300401</v>
      </c>
      <c r="AL34" s="23">
        <f t="shared" si="18"/>
        <v>13.306083749035858</v>
      </c>
      <c r="AM34" s="23">
        <f t="shared" si="19"/>
        <v>17.244744454834063</v>
      </c>
      <c r="AN34" s="20">
        <f t="shared" si="20"/>
        <v>27.5</v>
      </c>
    </row>
    <row r="35" spans="1:40" x14ac:dyDescent="0.45">
      <c r="A35" s="31" t="s">
        <v>107</v>
      </c>
      <c r="B35" s="33">
        <v>1991</v>
      </c>
      <c r="C35" s="33">
        <v>29</v>
      </c>
      <c r="D35" s="34">
        <v>16.4375</v>
      </c>
      <c r="E35" s="34">
        <v>27.255274718850298</v>
      </c>
      <c r="F35" s="33">
        <v>1750</v>
      </c>
      <c r="G35" s="34">
        <v>42.947485982595801</v>
      </c>
      <c r="H35" s="34">
        <v>317.44285393022602</v>
      </c>
      <c r="I35" s="34">
        <v>187.80942029365031</v>
      </c>
      <c r="J35" s="33"/>
      <c r="K35" s="34"/>
      <c r="L35" s="34"/>
      <c r="S35" s="44">
        <f t="shared" si="16"/>
        <v>53.349136827769001</v>
      </c>
      <c r="T35" s="60">
        <f t="shared" si="15"/>
        <v>317.44285393022602</v>
      </c>
      <c r="U35" s="44">
        <f t="shared" si="17"/>
        <v>370.79199075799499</v>
      </c>
      <c r="X35" s="36">
        <v>27</v>
      </c>
      <c r="Y35" s="63">
        <f t="shared" si="21"/>
        <v>301.97646369040098</v>
      </c>
      <c r="Z35" s="63">
        <f t="shared" si="22"/>
        <v>53.349136827769001</v>
      </c>
      <c r="AA35" s="63">
        <f t="shared" si="23"/>
        <v>355.32560051816995</v>
      </c>
      <c r="AB35" s="47"/>
      <c r="AC35" s="47"/>
      <c r="AD35" s="47"/>
      <c r="AE35" s="47"/>
      <c r="AF35" s="47"/>
      <c r="AG35" s="47"/>
      <c r="AH35" s="47"/>
      <c r="AI35" s="47"/>
      <c r="AJ35" s="36">
        <v>29</v>
      </c>
      <c r="AK35" s="37">
        <v>370.79199075799499</v>
      </c>
      <c r="AL35" s="23">
        <f t="shared" si="18"/>
        <v>12.785930715792931</v>
      </c>
      <c r="AM35" s="23">
        <f t="shared" si="19"/>
        <v>-1.778354215009017</v>
      </c>
      <c r="AN35" s="20">
        <f t="shared" si="20"/>
        <v>28.5</v>
      </c>
    </row>
    <row r="36" spans="1:40" x14ac:dyDescent="0.45">
      <c r="A36" s="31" t="s">
        <v>107</v>
      </c>
      <c r="B36" s="32">
        <v>1994</v>
      </c>
      <c r="C36" s="32">
        <v>32</v>
      </c>
      <c r="D36" s="35">
        <v>18.8512501239777</v>
      </c>
      <c r="E36" s="35">
        <v>30.493245460197102</v>
      </c>
      <c r="F36" s="32">
        <v>1720</v>
      </c>
      <c r="G36" s="35">
        <v>51.2283041111735</v>
      </c>
      <c r="H36" s="35">
        <v>442.856348762891</v>
      </c>
      <c r="I36" s="35">
        <v>250.10216006849009</v>
      </c>
      <c r="J36" s="32"/>
      <c r="K36" s="35"/>
      <c r="L36" s="35"/>
      <c r="S36" s="44">
        <f t="shared" si="16"/>
        <v>53.349136827769001</v>
      </c>
      <c r="T36" s="60">
        <f t="shared" si="15"/>
        <v>442.856348762891</v>
      </c>
      <c r="U36" s="44">
        <f t="shared" si="17"/>
        <v>496.20548559066003</v>
      </c>
      <c r="X36" s="36">
        <v>28</v>
      </c>
      <c r="Y36" s="63">
        <f t="shared" si="21"/>
        <v>319.22120814523498</v>
      </c>
      <c r="Z36" s="63">
        <f t="shared" si="22"/>
        <v>53.349136827769001</v>
      </c>
      <c r="AA36" s="63">
        <f t="shared" si="23"/>
        <v>372.57034497300401</v>
      </c>
      <c r="AB36" s="47"/>
      <c r="AC36" s="47"/>
      <c r="AD36" s="47"/>
      <c r="AE36" s="47"/>
      <c r="AF36" s="47"/>
      <c r="AG36" s="47"/>
      <c r="AH36" s="47"/>
      <c r="AI36" s="47"/>
      <c r="AJ36" s="36">
        <v>32</v>
      </c>
      <c r="AK36" s="37">
        <v>496.20548559066003</v>
      </c>
      <c r="AL36" s="23">
        <f t="shared" si="18"/>
        <v>15.506421424708126</v>
      </c>
      <c r="AM36" s="23">
        <f t="shared" si="19"/>
        <v>41.804498277555012</v>
      </c>
      <c r="AN36" s="20">
        <f t="shared" si="20"/>
        <v>30.5</v>
      </c>
    </row>
    <row r="37" spans="1:40" x14ac:dyDescent="0.45">
      <c r="A37" s="31" t="s">
        <v>107</v>
      </c>
      <c r="B37" s="32">
        <v>1997</v>
      </c>
      <c r="C37" s="32">
        <v>35</v>
      </c>
      <c r="D37" s="35">
        <v>20.211111280653199</v>
      </c>
      <c r="E37" s="35">
        <v>31.222335862305499</v>
      </c>
      <c r="F37" s="32">
        <v>1720</v>
      </c>
      <c r="G37" s="35">
        <v>53.805338618106703</v>
      </c>
      <c r="H37" s="35">
        <v>488.92523627276</v>
      </c>
      <c r="I37" s="35">
        <v>280.29325109953919</v>
      </c>
      <c r="J37" s="32"/>
      <c r="K37" s="35"/>
      <c r="L37" s="35"/>
      <c r="S37" s="44">
        <f t="shared" si="16"/>
        <v>53.349136827769001</v>
      </c>
      <c r="T37" s="60">
        <f t="shared" si="15"/>
        <v>488.92523627276</v>
      </c>
      <c r="U37" s="44">
        <f t="shared" si="17"/>
        <v>542.27437310052903</v>
      </c>
      <c r="X37" s="36">
        <v>29</v>
      </c>
      <c r="Y37" s="63">
        <f t="shared" si="21"/>
        <v>317.44285393022602</v>
      </c>
      <c r="Z37" s="63">
        <f t="shared" si="22"/>
        <v>53.349136827769001</v>
      </c>
      <c r="AA37" s="63">
        <f t="shared" si="23"/>
        <v>370.79199075799499</v>
      </c>
      <c r="AB37" s="47"/>
      <c r="AC37" s="47"/>
      <c r="AD37" s="47"/>
      <c r="AE37" s="47"/>
      <c r="AF37" s="47"/>
      <c r="AG37" s="47"/>
      <c r="AH37" s="47"/>
      <c r="AI37" s="47"/>
      <c r="AJ37" s="36">
        <v>35</v>
      </c>
      <c r="AK37" s="37">
        <v>542.27437310052903</v>
      </c>
      <c r="AL37" s="23">
        <f t="shared" si="18"/>
        <v>15.493553517157972</v>
      </c>
      <c r="AM37" s="23">
        <f t="shared" si="19"/>
        <v>15.356295836623</v>
      </c>
      <c r="AN37" s="20">
        <f t="shared" si="20"/>
        <v>33.5</v>
      </c>
    </row>
    <row r="38" spans="1:40" x14ac:dyDescent="0.45">
      <c r="A38" s="31" t="s">
        <v>107</v>
      </c>
      <c r="B38" s="32">
        <v>1999</v>
      </c>
      <c r="C38" s="32">
        <v>37</v>
      </c>
      <c r="D38" s="35">
        <v>21.088889016045499</v>
      </c>
      <c r="E38" s="35">
        <v>31.59306010457</v>
      </c>
      <c r="F38" s="32">
        <v>720</v>
      </c>
      <c r="G38" s="35">
        <v>35.0853025176214</v>
      </c>
      <c r="H38" s="35">
        <v>350.64919361285598</v>
      </c>
      <c r="I38" s="35">
        <v>195.28326851027697</v>
      </c>
      <c r="J38" s="32">
        <v>890</v>
      </c>
      <c r="K38" s="35">
        <v>19.473196683450197</v>
      </c>
      <c r="L38" s="35">
        <v>168.91296020366207</v>
      </c>
      <c r="S38" s="44">
        <f t="shared" si="16"/>
        <v>222.26209703143107</v>
      </c>
      <c r="T38" s="60">
        <f t="shared" si="15"/>
        <v>350.64919361285598</v>
      </c>
      <c r="U38" s="44">
        <f t="shared" si="17"/>
        <v>572.91129064428708</v>
      </c>
      <c r="X38" s="36">
        <v>32</v>
      </c>
      <c r="Y38" s="63">
        <f t="shared" si="21"/>
        <v>442.856348762891</v>
      </c>
      <c r="Z38" s="63">
        <f t="shared" si="22"/>
        <v>53.349136827769001</v>
      </c>
      <c r="AA38" s="63">
        <f t="shared" si="23"/>
        <v>496.20548559066003</v>
      </c>
      <c r="AB38" s="47"/>
      <c r="AC38" s="47"/>
      <c r="AD38" s="47"/>
      <c r="AE38" s="47"/>
      <c r="AF38" s="47"/>
      <c r="AG38" s="47"/>
      <c r="AH38" s="47"/>
      <c r="AI38" s="47"/>
      <c r="AJ38" s="36">
        <v>37</v>
      </c>
      <c r="AK38" s="37">
        <v>572.91129064428708</v>
      </c>
      <c r="AL38" s="23">
        <f t="shared" si="18"/>
        <v>15.484088936332084</v>
      </c>
      <c r="AM38" s="23">
        <f t="shared" si="19"/>
        <v>15.318458771879023</v>
      </c>
      <c r="AN38" s="20">
        <f t="shared" si="20"/>
        <v>36</v>
      </c>
    </row>
    <row r="39" spans="1:40" x14ac:dyDescent="0.45">
      <c r="A39" s="31" t="s">
        <v>107</v>
      </c>
      <c r="B39" s="33">
        <v>2000</v>
      </c>
      <c r="C39" s="33">
        <v>38</v>
      </c>
      <c r="D39" s="34">
        <v>21.643000284830698</v>
      </c>
      <c r="E39" s="34">
        <v>32.704151439147203</v>
      </c>
      <c r="F39" s="33">
        <v>720</v>
      </c>
      <c r="G39" s="34">
        <v>36.693831760210102</v>
      </c>
      <c r="H39" s="34">
        <v>375.83731179809701</v>
      </c>
      <c r="I39" s="34">
        <v>209.09806213547822</v>
      </c>
      <c r="J39" s="33"/>
      <c r="K39" s="34"/>
      <c r="L39" s="34"/>
      <c r="S39" s="44">
        <f t="shared" si="16"/>
        <v>222.26209703143107</v>
      </c>
      <c r="T39" s="60">
        <f t="shared" si="15"/>
        <v>375.83731179809701</v>
      </c>
      <c r="U39" s="44">
        <f t="shared" si="17"/>
        <v>598.0994088295281</v>
      </c>
      <c r="X39" s="36">
        <v>35</v>
      </c>
      <c r="Y39" s="63">
        <f t="shared" si="21"/>
        <v>488.92523627276</v>
      </c>
      <c r="Z39" s="63">
        <f t="shared" si="22"/>
        <v>53.349136827769001</v>
      </c>
      <c r="AA39" s="63">
        <f t="shared" si="23"/>
        <v>542.27437310052903</v>
      </c>
      <c r="AB39" s="47"/>
      <c r="AC39" s="47"/>
      <c r="AD39" s="47"/>
      <c r="AE39" s="47"/>
      <c r="AF39" s="47"/>
      <c r="AG39" s="47"/>
      <c r="AH39" s="47"/>
      <c r="AI39" s="47"/>
      <c r="AJ39" s="36">
        <v>38</v>
      </c>
      <c r="AK39" s="23">
        <v>598.0994088295281</v>
      </c>
      <c r="AL39" s="23">
        <f t="shared" si="18"/>
        <v>15.739458127092846</v>
      </c>
      <c r="AM39" s="23">
        <f t="shared" si="19"/>
        <v>25.188118185241024</v>
      </c>
      <c r="AN39" s="20">
        <f t="shared" si="20"/>
        <v>37.5</v>
      </c>
    </row>
    <row r="40" spans="1:40" x14ac:dyDescent="0.45">
      <c r="A40" s="31" t="s">
        <v>107</v>
      </c>
      <c r="B40" s="33">
        <v>2005</v>
      </c>
      <c r="C40" s="33">
        <v>43</v>
      </c>
      <c r="D40" s="34">
        <v>23.714285714285701</v>
      </c>
      <c r="E40" s="34">
        <v>31.686811280540201</v>
      </c>
      <c r="F40" s="33">
        <v>700</v>
      </c>
      <c r="G40" s="34">
        <v>38.994455481218701</v>
      </c>
      <c r="H40" s="34">
        <v>437.369173729338</v>
      </c>
      <c r="I40" s="34">
        <v>246.12446831990854</v>
      </c>
      <c r="J40" s="33"/>
      <c r="K40" s="34"/>
      <c r="L40" s="34"/>
      <c r="S40" s="44">
        <f t="shared" si="16"/>
        <v>222.26209703143107</v>
      </c>
      <c r="T40" s="60">
        <f t="shared" si="15"/>
        <v>437.369173729338</v>
      </c>
      <c r="U40" s="44">
        <f t="shared" si="17"/>
        <v>659.6312707607691</v>
      </c>
      <c r="X40" s="66">
        <v>37</v>
      </c>
      <c r="Y40" s="61">
        <f>Y41+(Z41-Z40)</f>
        <v>519.56215381651805</v>
      </c>
      <c r="Z40" s="61">
        <f>Z39</f>
        <v>53.349136827769001</v>
      </c>
      <c r="AA40" s="62">
        <f t="shared" si="23"/>
        <v>572.91129064428708</v>
      </c>
      <c r="AB40" s="47"/>
      <c r="AC40" s="47"/>
      <c r="AD40" s="47"/>
      <c r="AE40" s="47"/>
      <c r="AF40" s="47"/>
      <c r="AG40" s="47"/>
      <c r="AH40" s="47"/>
      <c r="AI40" s="47"/>
      <c r="AJ40" s="36">
        <v>43</v>
      </c>
      <c r="AK40" s="23">
        <v>659.6312707607691</v>
      </c>
      <c r="AL40" s="23">
        <f t="shared" si="18"/>
        <v>15.34026211071556</v>
      </c>
      <c r="AM40" s="23">
        <f t="shared" si="19"/>
        <v>12.306372386248199</v>
      </c>
      <c r="AN40" s="20">
        <f t="shared" si="20"/>
        <v>40.5</v>
      </c>
    </row>
    <row r="41" spans="1:40" x14ac:dyDescent="0.45">
      <c r="A41" s="31" t="s">
        <v>107</v>
      </c>
      <c r="B41" s="33">
        <v>2012</v>
      </c>
      <c r="C41" s="33">
        <v>50</v>
      </c>
      <c r="D41" s="34">
        <v>24.939999961853001</v>
      </c>
      <c r="E41" s="34">
        <v>35.477838525098498</v>
      </c>
      <c r="F41" s="33">
        <v>690</v>
      </c>
      <c r="G41" s="34">
        <v>44.604018508226403</v>
      </c>
      <c r="H41" s="34">
        <v>513.35788503332003</v>
      </c>
      <c r="I41" s="34">
        <v>306.64501740723489</v>
      </c>
      <c r="J41" s="33"/>
      <c r="K41" s="34"/>
      <c r="L41" s="34"/>
      <c r="S41" s="44">
        <f t="shared" si="16"/>
        <v>222.26209703143107</v>
      </c>
      <c r="T41" s="60">
        <f t="shared" si="15"/>
        <v>513.35788503332003</v>
      </c>
      <c r="U41" s="44">
        <f t="shared" si="17"/>
        <v>735.61998206475107</v>
      </c>
      <c r="X41" s="57">
        <v>37</v>
      </c>
      <c r="Y41" s="62">
        <f>T38</f>
        <v>350.64919361285598</v>
      </c>
      <c r="Z41" s="62">
        <f>S38</f>
        <v>222.26209703143107</v>
      </c>
      <c r="AA41" s="62">
        <f t="shared" si="23"/>
        <v>572.91129064428708</v>
      </c>
      <c r="AB41" s="47"/>
      <c r="AC41" s="47"/>
      <c r="AD41" s="47"/>
      <c r="AE41" s="47"/>
      <c r="AF41" s="47"/>
      <c r="AG41" s="47"/>
      <c r="AH41" s="47"/>
      <c r="AI41" s="47"/>
      <c r="AJ41" s="36">
        <v>50</v>
      </c>
      <c r="AK41" s="23">
        <v>735.61998206475107</v>
      </c>
      <c r="AL41" s="23">
        <f t="shared" si="18"/>
        <v>14.712399641295022</v>
      </c>
      <c r="AM41" s="23">
        <f t="shared" si="19"/>
        <v>10.855530186283138</v>
      </c>
      <c r="AN41" s="20">
        <f t="shared" si="20"/>
        <v>46.5</v>
      </c>
    </row>
    <row r="42" spans="1:40" x14ac:dyDescent="0.45">
      <c r="A42" s="46"/>
      <c r="B42" s="49"/>
      <c r="C42" s="49"/>
      <c r="D42" s="53"/>
      <c r="E42" s="53"/>
      <c r="F42" s="49"/>
      <c r="G42" s="53"/>
      <c r="H42" s="53"/>
      <c r="I42" s="53"/>
      <c r="J42" s="49"/>
      <c r="K42" s="53"/>
      <c r="L42" s="53"/>
      <c r="S42" s="52"/>
      <c r="T42" s="45"/>
      <c r="U42" s="52"/>
      <c r="X42" s="36">
        <v>38</v>
      </c>
      <c r="Y42" s="63">
        <f>T39</f>
        <v>375.83731179809701</v>
      </c>
      <c r="Z42" s="63">
        <f t="shared" ref="Z42:Z44" si="24">S39</f>
        <v>222.26209703143107</v>
      </c>
      <c r="AA42" s="63">
        <f t="shared" si="23"/>
        <v>598.0994088295281</v>
      </c>
      <c r="AB42" s="47"/>
      <c r="AC42" s="47"/>
      <c r="AD42" s="47"/>
      <c r="AE42" s="47"/>
      <c r="AF42" s="47"/>
      <c r="AG42" s="47"/>
      <c r="AH42" s="47"/>
      <c r="AI42" s="47"/>
      <c r="AJ42" s="47"/>
      <c r="AL42" s="47"/>
      <c r="AM42" s="47"/>
    </row>
    <row r="43" spans="1:40" x14ac:dyDescent="0.45">
      <c r="A43" s="46"/>
      <c r="B43" s="49"/>
      <c r="C43" s="49"/>
      <c r="D43" s="53"/>
      <c r="E43" s="53"/>
      <c r="F43" s="49"/>
      <c r="G43" s="53"/>
      <c r="H43" s="53"/>
      <c r="I43" s="53"/>
      <c r="J43" s="49"/>
      <c r="K43" s="53"/>
      <c r="L43" s="53"/>
      <c r="S43" s="52"/>
      <c r="T43" s="45"/>
      <c r="U43" s="52"/>
      <c r="X43" s="36">
        <v>43</v>
      </c>
      <c r="Y43" s="63">
        <f>T40</f>
        <v>437.369173729338</v>
      </c>
      <c r="Z43" s="63">
        <f t="shared" si="24"/>
        <v>222.26209703143107</v>
      </c>
      <c r="AA43" s="63">
        <f t="shared" si="23"/>
        <v>659.6312707607691</v>
      </c>
      <c r="AB43" s="47"/>
      <c r="AC43" s="47"/>
      <c r="AD43" s="47"/>
      <c r="AE43" s="47"/>
      <c r="AF43" s="47"/>
      <c r="AG43" s="47"/>
      <c r="AH43" s="47"/>
      <c r="AI43" s="47"/>
      <c r="AJ43" s="47"/>
      <c r="AL43" s="47"/>
      <c r="AM43" s="47"/>
    </row>
    <row r="44" spans="1:40" x14ac:dyDescent="0.45">
      <c r="A44" s="46"/>
      <c r="B44" s="49"/>
      <c r="C44" s="49"/>
      <c r="D44" s="53"/>
      <c r="E44" s="53"/>
      <c r="F44" s="49"/>
      <c r="G44" s="53"/>
      <c r="H44" s="53"/>
      <c r="I44" s="53"/>
      <c r="J44" s="49"/>
      <c r="K44" s="53"/>
      <c r="L44" s="53"/>
      <c r="S44" s="52"/>
      <c r="T44" s="45"/>
      <c r="U44" s="52"/>
      <c r="X44" s="36">
        <v>50</v>
      </c>
      <c r="Y44" s="63">
        <f>T41</f>
        <v>513.35788503332003</v>
      </c>
      <c r="Z44" s="63">
        <f t="shared" si="24"/>
        <v>222.26209703143107</v>
      </c>
      <c r="AA44" s="63">
        <f t="shared" si="23"/>
        <v>735.61998206475107</v>
      </c>
      <c r="AB44" s="47"/>
      <c r="AC44" s="47"/>
      <c r="AD44" s="47"/>
      <c r="AE44" s="47"/>
      <c r="AF44" s="47"/>
      <c r="AG44" s="47"/>
      <c r="AH44" s="47"/>
      <c r="AI44" s="47"/>
      <c r="AJ44" s="47"/>
      <c r="AL44" s="47"/>
      <c r="AM44" s="47"/>
    </row>
    <row r="45" spans="1:40" x14ac:dyDescent="0.45">
      <c r="A45" s="46"/>
      <c r="B45" s="49"/>
      <c r="C45" s="49"/>
      <c r="D45" s="53"/>
      <c r="E45" s="53"/>
      <c r="F45" s="49"/>
      <c r="G45" s="53"/>
      <c r="H45" s="53"/>
      <c r="I45" s="53"/>
      <c r="J45" s="49"/>
      <c r="K45" s="53"/>
      <c r="L45" s="53"/>
      <c r="S45" s="52"/>
      <c r="T45" s="45"/>
      <c r="U45" s="52"/>
      <c r="X45" s="49"/>
      <c r="Y45" s="45"/>
      <c r="Z45" s="45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</row>
    <row r="46" spans="1:40" x14ac:dyDescent="0.4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S46" s="24"/>
      <c r="U46" s="24"/>
      <c r="Y46"/>
      <c r="Z46"/>
      <c r="AL46" s="47"/>
      <c r="AM46" s="47"/>
    </row>
    <row r="47" spans="1:40" x14ac:dyDescent="0.45">
      <c r="A47" s="24"/>
      <c r="B47" s="24"/>
      <c r="C47" s="24"/>
      <c r="D47" s="94" t="s">
        <v>8</v>
      </c>
      <c r="E47" s="95"/>
      <c r="F47" s="95"/>
      <c r="G47" s="95"/>
      <c r="H47" s="95"/>
      <c r="I47" s="96"/>
      <c r="J47" s="94" t="s">
        <v>9</v>
      </c>
      <c r="K47" s="95"/>
      <c r="L47" s="96"/>
      <c r="N47" s="93" t="s">
        <v>20</v>
      </c>
      <c r="O47" s="93" t="s">
        <v>120</v>
      </c>
      <c r="P47" s="91" t="s">
        <v>21</v>
      </c>
      <c r="Q47" s="92" t="s">
        <v>22</v>
      </c>
      <c r="S47" s="85" t="s">
        <v>111</v>
      </c>
      <c r="T47" s="87" t="s">
        <v>123</v>
      </c>
      <c r="U47" s="87" t="s">
        <v>6</v>
      </c>
      <c r="X47" s="108" t="s">
        <v>0</v>
      </c>
      <c r="Y47" s="112" t="s">
        <v>123</v>
      </c>
      <c r="Z47" s="111" t="s">
        <v>111</v>
      </c>
      <c r="AA47" s="107" t="s">
        <v>6</v>
      </c>
      <c r="AB47" s="56"/>
      <c r="AC47" s="56"/>
      <c r="AD47" s="56"/>
      <c r="AE47" s="56"/>
      <c r="AF47" s="56"/>
      <c r="AG47" s="56"/>
      <c r="AH47" s="56"/>
      <c r="AI47" s="56"/>
      <c r="AJ47" s="116" t="s">
        <v>0</v>
      </c>
      <c r="AK47" s="107" t="s">
        <v>6</v>
      </c>
      <c r="AL47" s="109" t="s">
        <v>25</v>
      </c>
      <c r="AM47" s="110" t="s">
        <v>26</v>
      </c>
      <c r="AN47" s="117" t="s">
        <v>30</v>
      </c>
    </row>
    <row r="48" spans="1:40" x14ac:dyDescent="0.45">
      <c r="A48" s="89" t="s">
        <v>110</v>
      </c>
      <c r="B48" s="89" t="s">
        <v>10</v>
      </c>
      <c r="C48" s="89" t="s">
        <v>0</v>
      </c>
      <c r="D48" s="40" t="s">
        <v>1</v>
      </c>
      <c r="E48" s="26" t="s">
        <v>36</v>
      </c>
      <c r="F48" s="40" t="s">
        <v>2</v>
      </c>
      <c r="G48" s="26" t="s">
        <v>3</v>
      </c>
      <c r="H48" s="40" t="s">
        <v>4</v>
      </c>
      <c r="I48" s="26" t="s">
        <v>5</v>
      </c>
      <c r="J48" s="40" t="s">
        <v>11</v>
      </c>
      <c r="K48" s="40" t="s">
        <v>12</v>
      </c>
      <c r="L48" s="40" t="s">
        <v>13</v>
      </c>
      <c r="N48" s="93"/>
      <c r="O48" s="93"/>
      <c r="P48" s="91"/>
      <c r="Q48" s="92"/>
      <c r="S48" s="86"/>
      <c r="T48" s="88"/>
      <c r="U48" s="88"/>
      <c r="X48" s="108"/>
      <c r="Y48" s="112"/>
      <c r="Z48" s="111"/>
      <c r="AA48" s="107"/>
      <c r="AB48" s="56"/>
      <c r="AC48" s="56"/>
      <c r="AD48" s="56"/>
      <c r="AE48" s="56"/>
      <c r="AF48" s="56"/>
      <c r="AG48" s="56"/>
      <c r="AH48" s="56"/>
      <c r="AI48" s="56"/>
      <c r="AJ48" s="116"/>
      <c r="AK48" s="107"/>
      <c r="AL48" s="109"/>
      <c r="AM48" s="110"/>
      <c r="AN48" s="117"/>
    </row>
    <row r="49" spans="1:40" ht="15" x14ac:dyDescent="0.45">
      <c r="A49" s="97"/>
      <c r="B49" s="97"/>
      <c r="C49" s="97"/>
      <c r="D49" s="41" t="s">
        <v>7</v>
      </c>
      <c r="E49" s="29" t="s">
        <v>14</v>
      </c>
      <c r="F49" s="41" t="s">
        <v>112</v>
      </c>
      <c r="G49" s="29" t="s">
        <v>113</v>
      </c>
      <c r="H49" s="41" t="s">
        <v>114</v>
      </c>
      <c r="I49" s="29" t="s">
        <v>115</v>
      </c>
      <c r="J49" s="41" t="s">
        <v>112</v>
      </c>
      <c r="K49" s="41" t="s">
        <v>113</v>
      </c>
      <c r="L49" s="41" t="s">
        <v>114</v>
      </c>
      <c r="N49" s="93"/>
      <c r="O49" s="93"/>
      <c r="P49" s="91"/>
      <c r="Q49" s="92"/>
      <c r="R49" s="1"/>
      <c r="S49" s="30" t="s">
        <v>114</v>
      </c>
      <c r="T49" s="41" t="s">
        <v>114</v>
      </c>
      <c r="U49" s="30" t="s">
        <v>114</v>
      </c>
      <c r="X49" s="108"/>
      <c r="Y49" s="67" t="s">
        <v>114</v>
      </c>
      <c r="Z49" s="31" t="s">
        <v>114</v>
      </c>
      <c r="AA49" s="68" t="s">
        <v>114</v>
      </c>
      <c r="AB49" s="46"/>
      <c r="AC49" s="46"/>
      <c r="AD49" s="46"/>
      <c r="AE49" s="46"/>
      <c r="AF49" s="46"/>
      <c r="AG49" s="46"/>
      <c r="AH49" s="46"/>
      <c r="AI49" s="46"/>
      <c r="AJ49" s="116"/>
      <c r="AK49" s="68" t="s">
        <v>114</v>
      </c>
      <c r="AL49" s="59" t="s">
        <v>29</v>
      </c>
      <c r="AM49" s="59" t="s">
        <v>29</v>
      </c>
      <c r="AN49" s="117"/>
    </row>
    <row r="50" spans="1:40" x14ac:dyDescent="0.45">
      <c r="A50" s="31" t="s">
        <v>108</v>
      </c>
      <c r="B50" s="32">
        <v>1981</v>
      </c>
      <c r="C50" s="32">
        <v>19</v>
      </c>
      <c r="D50" s="35">
        <v>11.95</v>
      </c>
      <c r="E50" s="35">
        <v>18.3496798008727</v>
      </c>
      <c r="F50" s="32">
        <v>2020</v>
      </c>
      <c r="G50" s="35">
        <v>23.7846700954778</v>
      </c>
      <c r="H50" s="35">
        <v>125.231782595246</v>
      </c>
      <c r="I50" s="35">
        <v>75.857217657680806</v>
      </c>
      <c r="J50" s="32">
        <v>1730</v>
      </c>
      <c r="K50" s="35">
        <v>10.365853373114398</v>
      </c>
      <c r="L50" s="35">
        <v>46.761634198402007</v>
      </c>
      <c r="N50" s="93"/>
      <c r="O50" s="93"/>
      <c r="P50" s="20" t="s">
        <v>116</v>
      </c>
      <c r="Q50" s="20" t="s">
        <v>117</v>
      </c>
      <c r="S50" s="44">
        <f>L50</f>
        <v>46.761634198402007</v>
      </c>
      <c r="T50" s="60">
        <f t="shared" ref="T50:T63" si="25">H50</f>
        <v>125.231782595246</v>
      </c>
      <c r="U50" s="44">
        <f t="shared" ref="U50:U63" si="26">H50+S50</f>
        <v>171.99341679364801</v>
      </c>
      <c r="X50" s="66">
        <v>19</v>
      </c>
      <c r="Y50" s="61">
        <f>Y51+Z51</f>
        <v>171.99341679364801</v>
      </c>
      <c r="Z50" s="66">
        <v>0</v>
      </c>
      <c r="AA50" s="62">
        <f>Y50+Z50</f>
        <v>171.99341679364801</v>
      </c>
      <c r="AB50" s="47"/>
      <c r="AC50" s="47"/>
      <c r="AD50" s="47"/>
      <c r="AE50" s="47"/>
      <c r="AF50" s="47"/>
      <c r="AG50" s="47"/>
      <c r="AH50" s="47"/>
      <c r="AI50" s="47"/>
      <c r="AJ50" s="36">
        <v>19</v>
      </c>
      <c r="AK50" s="36">
        <v>171.99341679364801</v>
      </c>
      <c r="AL50" s="23">
        <f>AK50/AJ50</f>
        <v>9.0522850944025262</v>
      </c>
      <c r="AM50" s="23"/>
      <c r="AN50" s="20"/>
    </row>
    <row r="51" spans="1:40" x14ac:dyDescent="0.45">
      <c r="A51" s="31" t="s">
        <v>108</v>
      </c>
      <c r="B51" s="32">
        <v>1984</v>
      </c>
      <c r="C51" s="32">
        <v>22</v>
      </c>
      <c r="D51" s="35">
        <v>13.1875</v>
      </c>
      <c r="E51" s="35">
        <v>20.726046269492599</v>
      </c>
      <c r="F51" s="32">
        <v>2020</v>
      </c>
      <c r="G51" s="35">
        <v>30.362637031651001</v>
      </c>
      <c r="H51" s="35">
        <v>176.26322696241701</v>
      </c>
      <c r="I51" s="35">
        <v>106.86202733236698</v>
      </c>
      <c r="J51" s="32"/>
      <c r="K51" s="35"/>
      <c r="L51" s="35"/>
      <c r="N51" s="22" t="s">
        <v>118</v>
      </c>
      <c r="O51" s="21">
        <f>B52-B50</f>
        <v>5</v>
      </c>
      <c r="P51" s="10">
        <f>(H52-H50)/O51</f>
        <v>13.1673173648926</v>
      </c>
      <c r="Q51" s="10">
        <f>(H52-H50+L52)/O51</f>
        <v>18.470405943310002</v>
      </c>
      <c r="S51" s="44">
        <f t="shared" ref="S51:S63" si="27">L51+S50</f>
        <v>46.761634198402007</v>
      </c>
      <c r="T51" s="60">
        <f t="shared" si="25"/>
        <v>176.26322696241701</v>
      </c>
      <c r="U51" s="44">
        <f t="shared" si="26"/>
        <v>223.024861160819</v>
      </c>
      <c r="X51" s="57">
        <v>19</v>
      </c>
      <c r="Y51" s="62">
        <f>T50</f>
        <v>125.231782595246</v>
      </c>
      <c r="Z51" s="58">
        <f>S50</f>
        <v>46.761634198402007</v>
      </c>
      <c r="AA51" s="62">
        <f t="shared" ref="AA51:AA66" si="28">Y51+Z51</f>
        <v>171.99341679364801</v>
      </c>
      <c r="AB51" s="47"/>
      <c r="AC51" s="47"/>
      <c r="AD51" s="47"/>
      <c r="AE51" s="47"/>
      <c r="AF51" s="47"/>
      <c r="AG51" s="47"/>
      <c r="AH51" s="47"/>
      <c r="AI51" s="47"/>
      <c r="AJ51" s="36">
        <v>22</v>
      </c>
      <c r="AK51" s="36">
        <v>223.024861160819</v>
      </c>
      <c r="AL51" s="23">
        <f t="shared" ref="AL51:AL63" si="29">AK51/AJ51</f>
        <v>10.137493689128137</v>
      </c>
      <c r="AM51" s="23">
        <f>(AK51-AK50)/(AJ51-AJ50)</f>
        <v>17.010481455723664</v>
      </c>
      <c r="AN51" s="20">
        <f>(AJ51+AJ50)/2</f>
        <v>20.5</v>
      </c>
    </row>
    <row r="52" spans="1:40" x14ac:dyDescent="0.45">
      <c r="A52" s="31" t="s">
        <v>108</v>
      </c>
      <c r="B52" s="32">
        <v>1986</v>
      </c>
      <c r="C52" s="32">
        <v>24</v>
      </c>
      <c r="D52" s="35">
        <v>13.8800001144409</v>
      </c>
      <c r="E52" s="35">
        <v>22.712860190769899</v>
      </c>
      <c r="F52" s="32">
        <v>1510</v>
      </c>
      <c r="G52" s="35">
        <v>30.2092182768246</v>
      </c>
      <c r="H52" s="35">
        <v>191.068369419709</v>
      </c>
      <c r="I52" s="35">
        <v>114.1048615959596</v>
      </c>
      <c r="J52" s="32">
        <v>480</v>
      </c>
      <c r="K52" s="35">
        <v>4.4420657671298969</v>
      </c>
      <c r="L52" s="35">
        <v>26.515442892087009</v>
      </c>
      <c r="N52" s="22" t="s">
        <v>119</v>
      </c>
      <c r="O52" s="21">
        <f>B60-B58</f>
        <v>5</v>
      </c>
      <c r="P52" s="10">
        <f>(H60-H58)/O52</f>
        <v>-15.439471923685392</v>
      </c>
      <c r="Q52" s="10">
        <f>(H60-H58+L60)/O52</f>
        <v>21.48398646635701</v>
      </c>
      <c r="S52" s="44">
        <f t="shared" si="27"/>
        <v>73.277077090489016</v>
      </c>
      <c r="T52" s="60">
        <f t="shared" si="25"/>
        <v>191.068369419709</v>
      </c>
      <c r="U52" s="44">
        <f t="shared" si="26"/>
        <v>264.34544651019803</v>
      </c>
      <c r="X52" s="36">
        <v>22</v>
      </c>
      <c r="Y52" s="63">
        <f>T51</f>
        <v>176.26322696241701</v>
      </c>
      <c r="Z52" s="44">
        <f>R52+Z51</f>
        <v>46.761634198402007</v>
      </c>
      <c r="AA52" s="60">
        <f>Y52+Z52</f>
        <v>223.024861160819</v>
      </c>
      <c r="AB52" s="47"/>
      <c r="AC52" s="47"/>
      <c r="AD52" s="47"/>
      <c r="AE52" s="47"/>
      <c r="AF52" s="47"/>
      <c r="AG52" s="47"/>
      <c r="AH52" s="47"/>
      <c r="AI52" s="47"/>
      <c r="AJ52" s="36">
        <v>24</v>
      </c>
      <c r="AK52" s="36">
        <v>264.34544651019803</v>
      </c>
      <c r="AL52" s="23">
        <f t="shared" si="29"/>
        <v>11.014393604591584</v>
      </c>
      <c r="AM52" s="23">
        <f t="shared" ref="AM52:AM63" si="30">(AK52-AK51)/(AJ52-AJ51)</f>
        <v>20.660292674689515</v>
      </c>
      <c r="AN52" s="20">
        <f t="shared" ref="AN52:AN63" si="31">(AJ52+AJ51)/2</f>
        <v>23</v>
      </c>
    </row>
    <row r="53" spans="1:40" x14ac:dyDescent="0.45">
      <c r="A53" s="31" t="s">
        <v>108</v>
      </c>
      <c r="B53" s="33">
        <v>1987</v>
      </c>
      <c r="C53" s="33">
        <v>25</v>
      </c>
      <c r="D53" s="34">
        <v>14.555000305175801</v>
      </c>
      <c r="E53" s="34">
        <v>24.084590553238801</v>
      </c>
      <c r="F53" s="33">
        <v>1510</v>
      </c>
      <c r="G53" s="34">
        <v>33.482939367262198</v>
      </c>
      <c r="H53" s="34">
        <v>220.490337434227</v>
      </c>
      <c r="I53" s="34">
        <v>130.76150716283968</v>
      </c>
      <c r="J53" s="33"/>
      <c r="K53" s="34"/>
      <c r="L53" s="34"/>
      <c r="S53" s="44">
        <f t="shared" si="27"/>
        <v>73.277077090489016</v>
      </c>
      <c r="T53" s="60">
        <f t="shared" si="25"/>
        <v>220.490337434227</v>
      </c>
      <c r="U53" s="44">
        <f t="shared" si="26"/>
        <v>293.767414524716</v>
      </c>
      <c r="X53" s="66">
        <v>24</v>
      </c>
      <c r="Y53" s="61">
        <f>Y54+(Z54-Z53)</f>
        <v>217.58381231179601</v>
      </c>
      <c r="Z53" s="58">
        <f>R53+Z52</f>
        <v>46.761634198402007</v>
      </c>
      <c r="AA53" s="62">
        <f>Y53+Z53</f>
        <v>264.34544651019803</v>
      </c>
      <c r="AB53" s="47"/>
      <c r="AC53" s="47"/>
      <c r="AD53" s="47"/>
      <c r="AE53" s="47"/>
      <c r="AF53" s="47"/>
      <c r="AG53" s="47"/>
      <c r="AH53" s="47"/>
      <c r="AI53" s="47"/>
      <c r="AJ53" s="36">
        <v>25</v>
      </c>
      <c r="AK53" s="36">
        <v>293.767414524716</v>
      </c>
      <c r="AL53" s="23">
        <f t="shared" si="29"/>
        <v>11.75069658098864</v>
      </c>
      <c r="AM53" s="23">
        <f t="shared" si="30"/>
        <v>29.421968014517972</v>
      </c>
      <c r="AN53" s="20">
        <f t="shared" si="31"/>
        <v>24.5</v>
      </c>
    </row>
    <row r="54" spans="1:40" x14ac:dyDescent="0.45">
      <c r="A54" s="31" t="s">
        <v>108</v>
      </c>
      <c r="B54" s="33">
        <v>1988</v>
      </c>
      <c r="C54" s="33">
        <v>26</v>
      </c>
      <c r="D54" s="34">
        <v>15.2299995422363</v>
      </c>
      <c r="E54" s="34">
        <v>24.242137900770999</v>
      </c>
      <c r="F54" s="33">
        <v>1510</v>
      </c>
      <c r="G54" s="34">
        <v>33.885463798545601</v>
      </c>
      <c r="H54" s="34">
        <v>230.93598873387799</v>
      </c>
      <c r="I54" s="34">
        <v>136.4290583493775</v>
      </c>
      <c r="J54" s="33"/>
      <c r="K54" s="34"/>
      <c r="L54" s="34"/>
      <c r="S54" s="44">
        <f t="shared" si="27"/>
        <v>73.277077090489016</v>
      </c>
      <c r="T54" s="60">
        <f t="shared" si="25"/>
        <v>230.93598873387799</v>
      </c>
      <c r="U54" s="44">
        <f t="shared" si="26"/>
        <v>304.21306582436699</v>
      </c>
      <c r="X54" s="57">
        <v>24</v>
      </c>
      <c r="Y54" s="62">
        <f t="shared" ref="Y54:Y61" si="32">T52</f>
        <v>191.068369419709</v>
      </c>
      <c r="Z54" s="58">
        <f>S52</f>
        <v>73.277077090489016</v>
      </c>
      <c r="AA54" s="62">
        <f>Y54+Z54</f>
        <v>264.34544651019803</v>
      </c>
      <c r="AB54" s="47"/>
      <c r="AC54" s="47"/>
      <c r="AD54" s="47"/>
      <c r="AE54" s="47"/>
      <c r="AF54" s="47"/>
      <c r="AG54" s="47"/>
      <c r="AH54" s="47"/>
      <c r="AI54" s="47"/>
      <c r="AJ54" s="36">
        <v>26</v>
      </c>
      <c r="AK54" s="36">
        <v>304.21306582436699</v>
      </c>
      <c r="AL54" s="23">
        <f t="shared" si="29"/>
        <v>11.700502531706423</v>
      </c>
      <c r="AM54" s="23">
        <f t="shared" si="30"/>
        <v>10.44565129965099</v>
      </c>
      <c r="AN54" s="20">
        <f t="shared" si="31"/>
        <v>25.5</v>
      </c>
    </row>
    <row r="55" spans="1:40" x14ac:dyDescent="0.45">
      <c r="A55" s="31" t="s">
        <v>108</v>
      </c>
      <c r="B55" s="33">
        <v>1989</v>
      </c>
      <c r="C55" s="33">
        <v>27</v>
      </c>
      <c r="D55" s="34">
        <v>15.9049997329712</v>
      </c>
      <c r="E55" s="34">
        <v>26.042791622902399</v>
      </c>
      <c r="F55" s="33">
        <v>1510</v>
      </c>
      <c r="G55" s="34">
        <v>37.680566714032302</v>
      </c>
      <c r="H55" s="34">
        <v>269.97955379797401</v>
      </c>
      <c r="I55" s="34">
        <v>157.3958294228442</v>
      </c>
      <c r="J55" s="33"/>
      <c r="K55" s="34"/>
      <c r="L55" s="34"/>
      <c r="S55" s="44">
        <f t="shared" si="27"/>
        <v>73.277077090489016</v>
      </c>
      <c r="T55" s="60">
        <f t="shared" si="25"/>
        <v>269.97955379797401</v>
      </c>
      <c r="U55" s="44">
        <f t="shared" si="26"/>
        <v>343.25663088846301</v>
      </c>
      <c r="X55" s="36">
        <v>25</v>
      </c>
      <c r="Y55" s="63">
        <f t="shared" si="32"/>
        <v>220.490337434227</v>
      </c>
      <c r="Z55" s="44">
        <f t="shared" ref="Z55:Z61" si="33">S53</f>
        <v>73.277077090489016</v>
      </c>
      <c r="AA55" s="60">
        <f t="shared" si="28"/>
        <v>293.767414524716</v>
      </c>
      <c r="AB55" s="47"/>
      <c r="AC55" s="47"/>
      <c r="AD55" s="47"/>
      <c r="AE55" s="47"/>
      <c r="AF55" s="47"/>
      <c r="AG55" s="47"/>
      <c r="AH55" s="47"/>
      <c r="AI55" s="47"/>
      <c r="AJ55" s="36">
        <v>27</v>
      </c>
      <c r="AK55" s="36">
        <v>343.25663088846301</v>
      </c>
      <c r="AL55" s="23">
        <f t="shared" si="29"/>
        <v>12.713208551424556</v>
      </c>
      <c r="AM55" s="23">
        <f t="shared" si="30"/>
        <v>39.043565064096015</v>
      </c>
      <c r="AN55" s="20">
        <f t="shared" si="31"/>
        <v>26.5</v>
      </c>
    </row>
    <row r="56" spans="1:40" x14ac:dyDescent="0.45">
      <c r="A56" s="31" t="s">
        <v>108</v>
      </c>
      <c r="B56" s="33">
        <v>1990</v>
      </c>
      <c r="C56" s="33">
        <v>28</v>
      </c>
      <c r="D56" s="34">
        <v>16.6875</v>
      </c>
      <c r="E56" s="34">
        <v>26.685790144665798</v>
      </c>
      <c r="F56" s="33">
        <v>1510</v>
      </c>
      <c r="G56" s="34">
        <v>38.869001720059998</v>
      </c>
      <c r="H56" s="34">
        <v>290.09151803945599</v>
      </c>
      <c r="I56" s="34">
        <v>167.79296490014261</v>
      </c>
      <c r="J56" s="33"/>
      <c r="K56" s="34"/>
      <c r="L56" s="34"/>
      <c r="S56" s="44">
        <f t="shared" si="27"/>
        <v>73.277077090489016</v>
      </c>
      <c r="T56" s="60">
        <f t="shared" si="25"/>
        <v>290.09151803945599</v>
      </c>
      <c r="U56" s="44">
        <f t="shared" si="26"/>
        <v>363.36859512994499</v>
      </c>
      <c r="X56" s="36">
        <v>26</v>
      </c>
      <c r="Y56" s="63">
        <f t="shared" si="32"/>
        <v>230.93598873387799</v>
      </c>
      <c r="Z56" s="44">
        <f t="shared" si="33"/>
        <v>73.277077090489016</v>
      </c>
      <c r="AA56" s="60">
        <f t="shared" si="28"/>
        <v>304.21306582436699</v>
      </c>
      <c r="AB56" s="47"/>
      <c r="AC56" s="47"/>
      <c r="AD56" s="47"/>
      <c r="AE56" s="47"/>
      <c r="AF56" s="47"/>
      <c r="AG56" s="47"/>
      <c r="AH56" s="47"/>
      <c r="AI56" s="47"/>
      <c r="AJ56" s="36">
        <v>28</v>
      </c>
      <c r="AK56" s="36">
        <v>363.36859512994499</v>
      </c>
      <c r="AL56" s="23">
        <f t="shared" si="29"/>
        <v>12.977449826069464</v>
      </c>
      <c r="AM56" s="23">
        <f t="shared" si="30"/>
        <v>20.111964241481985</v>
      </c>
      <c r="AN56" s="20">
        <f t="shared" si="31"/>
        <v>27.5</v>
      </c>
    </row>
    <row r="57" spans="1:40" x14ac:dyDescent="0.45">
      <c r="A57" s="31" t="s">
        <v>108</v>
      </c>
      <c r="B57" s="33">
        <v>1991</v>
      </c>
      <c r="C57" s="33">
        <v>29</v>
      </c>
      <c r="D57" s="34">
        <v>17.3125</v>
      </c>
      <c r="E57" s="34">
        <v>27.132069100319601</v>
      </c>
      <c r="F57" s="33">
        <v>1510</v>
      </c>
      <c r="G57" s="34">
        <v>39.6469385771614</v>
      </c>
      <c r="H57" s="34">
        <v>305.80107538174099</v>
      </c>
      <c r="I57" s="34">
        <v>176.27795246082312</v>
      </c>
      <c r="J57" s="33"/>
      <c r="K57" s="34"/>
      <c r="L57" s="34"/>
      <c r="S57" s="44">
        <f t="shared" si="27"/>
        <v>73.277077090489016</v>
      </c>
      <c r="T57" s="60">
        <f t="shared" si="25"/>
        <v>305.80107538174099</v>
      </c>
      <c r="U57" s="44">
        <f t="shared" si="26"/>
        <v>379.07815247222999</v>
      </c>
      <c r="X57" s="36">
        <v>27</v>
      </c>
      <c r="Y57" s="63">
        <f t="shared" si="32"/>
        <v>269.97955379797401</v>
      </c>
      <c r="Z57" s="44">
        <f t="shared" si="33"/>
        <v>73.277077090489016</v>
      </c>
      <c r="AA57" s="60">
        <f t="shared" si="28"/>
        <v>343.25663088846301</v>
      </c>
      <c r="AB57" s="47"/>
      <c r="AC57" s="47"/>
      <c r="AD57" s="47"/>
      <c r="AE57" s="47"/>
      <c r="AF57" s="47"/>
      <c r="AG57" s="47"/>
      <c r="AH57" s="47"/>
      <c r="AI57" s="47"/>
      <c r="AJ57" s="36">
        <v>29</v>
      </c>
      <c r="AK57" s="36">
        <v>379.07815247222999</v>
      </c>
      <c r="AL57" s="23">
        <f t="shared" si="29"/>
        <v>13.071660430076896</v>
      </c>
      <c r="AM57" s="23">
        <f t="shared" si="30"/>
        <v>15.709557342284995</v>
      </c>
      <c r="AN57" s="20">
        <f t="shared" si="31"/>
        <v>28.5</v>
      </c>
    </row>
    <row r="58" spans="1:40" x14ac:dyDescent="0.45">
      <c r="A58" s="31" t="s">
        <v>108</v>
      </c>
      <c r="B58" s="32">
        <v>1994</v>
      </c>
      <c r="C58" s="32">
        <v>32</v>
      </c>
      <c r="D58" s="35">
        <v>19.036250305175798</v>
      </c>
      <c r="E58" s="35">
        <v>29.698499223215201</v>
      </c>
      <c r="F58" s="32">
        <v>1510</v>
      </c>
      <c r="G58" s="35">
        <v>46.673915713656598</v>
      </c>
      <c r="H58" s="35">
        <v>408.93414277483498</v>
      </c>
      <c r="I58" s="35">
        <v>229.13224526660642</v>
      </c>
      <c r="J58" s="32"/>
      <c r="K58" s="35"/>
      <c r="L58" s="35"/>
      <c r="S58" s="44">
        <f t="shared" si="27"/>
        <v>73.277077090489016</v>
      </c>
      <c r="T58" s="60">
        <f t="shared" si="25"/>
        <v>408.93414277483498</v>
      </c>
      <c r="U58" s="44">
        <f t="shared" si="26"/>
        <v>482.21121986532398</v>
      </c>
      <c r="X58" s="36">
        <v>28</v>
      </c>
      <c r="Y58" s="63">
        <f t="shared" si="32"/>
        <v>290.09151803945599</v>
      </c>
      <c r="Z58" s="44">
        <f t="shared" si="33"/>
        <v>73.277077090489016</v>
      </c>
      <c r="AA58" s="60">
        <f t="shared" si="28"/>
        <v>363.36859512994499</v>
      </c>
      <c r="AB58" s="47"/>
      <c r="AC58" s="47"/>
      <c r="AD58" s="47"/>
      <c r="AE58" s="47"/>
      <c r="AF58" s="47"/>
      <c r="AG58" s="47"/>
      <c r="AH58" s="47"/>
      <c r="AI58" s="47"/>
      <c r="AJ58" s="36">
        <v>32</v>
      </c>
      <c r="AK58" s="36">
        <v>482.21121986532398</v>
      </c>
      <c r="AL58" s="23">
        <f t="shared" si="29"/>
        <v>15.069100620791374</v>
      </c>
      <c r="AM58" s="23">
        <f t="shared" si="30"/>
        <v>34.377689131031332</v>
      </c>
      <c r="AN58" s="20">
        <f t="shared" si="31"/>
        <v>30.5</v>
      </c>
    </row>
    <row r="59" spans="1:40" x14ac:dyDescent="0.45">
      <c r="A59" s="31" t="s">
        <v>108</v>
      </c>
      <c r="B59" s="32">
        <v>1997</v>
      </c>
      <c r="C59" s="32">
        <v>35</v>
      </c>
      <c r="D59" s="35">
        <v>20.6888889736599</v>
      </c>
      <c r="E59" s="35">
        <v>31.468149507465601</v>
      </c>
      <c r="F59" s="32">
        <v>1510</v>
      </c>
      <c r="G59" s="35">
        <v>50.822634223282698</v>
      </c>
      <c r="H59" s="35">
        <v>474.179393152302</v>
      </c>
      <c r="I59" s="35">
        <v>267.70386346914302</v>
      </c>
      <c r="J59" s="32"/>
      <c r="K59" s="35"/>
      <c r="L59" s="35"/>
      <c r="S59" s="44">
        <f t="shared" si="27"/>
        <v>73.277077090489016</v>
      </c>
      <c r="T59" s="60">
        <f t="shared" si="25"/>
        <v>474.179393152302</v>
      </c>
      <c r="U59" s="44">
        <f t="shared" si="26"/>
        <v>547.45647024279106</v>
      </c>
      <c r="X59" s="36">
        <v>29</v>
      </c>
      <c r="Y59" s="63">
        <f t="shared" si="32"/>
        <v>305.80107538174099</v>
      </c>
      <c r="Z59" s="44">
        <f t="shared" si="33"/>
        <v>73.277077090489016</v>
      </c>
      <c r="AA59" s="60">
        <f t="shared" si="28"/>
        <v>379.07815247222999</v>
      </c>
      <c r="AB59" s="47"/>
      <c r="AC59" s="47"/>
      <c r="AD59" s="47"/>
      <c r="AE59" s="47"/>
      <c r="AF59" s="47"/>
      <c r="AG59" s="47"/>
      <c r="AH59" s="47"/>
      <c r="AI59" s="47"/>
      <c r="AJ59" s="36">
        <v>35</v>
      </c>
      <c r="AK59" s="36">
        <v>547.45647024279106</v>
      </c>
      <c r="AL59" s="23">
        <f t="shared" si="29"/>
        <v>15.641613435508315</v>
      </c>
      <c r="AM59" s="23">
        <f t="shared" si="30"/>
        <v>21.748416792489024</v>
      </c>
      <c r="AN59" s="20">
        <f t="shared" si="31"/>
        <v>33.5</v>
      </c>
    </row>
    <row r="60" spans="1:40" x14ac:dyDescent="0.45">
      <c r="A60" s="31" t="s">
        <v>108</v>
      </c>
      <c r="B60" s="32">
        <v>1999</v>
      </c>
      <c r="C60" s="32">
        <v>37</v>
      </c>
      <c r="D60" s="35">
        <v>21.204999923706101</v>
      </c>
      <c r="E60" s="35">
        <v>32.691446919615302</v>
      </c>
      <c r="F60" s="32">
        <v>600</v>
      </c>
      <c r="G60" s="35">
        <v>31.823229370456598</v>
      </c>
      <c r="H60" s="35">
        <v>331.73678315640802</v>
      </c>
      <c r="I60" s="35">
        <v>180.28390904785863</v>
      </c>
      <c r="J60" s="32">
        <v>840</v>
      </c>
      <c r="K60" s="35">
        <v>20.790784601972302</v>
      </c>
      <c r="L60" s="35">
        <v>184.61729195021201</v>
      </c>
      <c r="S60" s="44">
        <f t="shared" si="27"/>
        <v>257.89436904070101</v>
      </c>
      <c r="T60" s="60">
        <f t="shared" si="25"/>
        <v>331.73678315640802</v>
      </c>
      <c r="U60" s="44">
        <f t="shared" si="26"/>
        <v>589.63115219710903</v>
      </c>
      <c r="X60" s="36">
        <v>32</v>
      </c>
      <c r="Y60" s="63">
        <f t="shared" si="32"/>
        <v>408.93414277483498</v>
      </c>
      <c r="Z60" s="44">
        <f t="shared" si="33"/>
        <v>73.277077090489016</v>
      </c>
      <c r="AA60" s="60">
        <f t="shared" si="28"/>
        <v>482.21121986532398</v>
      </c>
      <c r="AB60" s="47"/>
      <c r="AC60" s="47"/>
      <c r="AD60" s="47"/>
      <c r="AE60" s="47"/>
      <c r="AF60" s="47"/>
      <c r="AG60" s="47"/>
      <c r="AH60" s="47"/>
      <c r="AI60" s="47"/>
      <c r="AJ60" s="36">
        <v>37</v>
      </c>
      <c r="AK60" s="36">
        <v>589.63115219710903</v>
      </c>
      <c r="AL60" s="23">
        <f t="shared" si="29"/>
        <v>15.935977086408352</v>
      </c>
      <c r="AM60" s="23">
        <f t="shared" si="30"/>
        <v>21.087340977158988</v>
      </c>
      <c r="AN60" s="20">
        <f t="shared" si="31"/>
        <v>36</v>
      </c>
    </row>
    <row r="61" spans="1:40" x14ac:dyDescent="0.45">
      <c r="A61" s="31" t="s">
        <v>108</v>
      </c>
      <c r="B61" s="33">
        <v>2000</v>
      </c>
      <c r="C61" s="33">
        <v>38</v>
      </c>
      <c r="D61" s="34">
        <v>21.71875</v>
      </c>
      <c r="E61" s="34">
        <v>33.307006748884703</v>
      </c>
      <c r="F61" s="33">
        <v>600</v>
      </c>
      <c r="G61" s="34">
        <v>32.769556733504302</v>
      </c>
      <c r="H61" s="34">
        <v>340.67994129982998</v>
      </c>
      <c r="I61" s="34">
        <v>187.8336750230653</v>
      </c>
      <c r="J61" s="33"/>
      <c r="K61" s="34"/>
      <c r="L61" s="34"/>
      <c r="S61" s="44">
        <f t="shared" si="27"/>
        <v>257.89436904070101</v>
      </c>
      <c r="T61" s="60">
        <f t="shared" si="25"/>
        <v>340.67994129982998</v>
      </c>
      <c r="U61" s="44">
        <f t="shared" si="26"/>
        <v>598.57431034053093</v>
      </c>
      <c r="X61" s="36">
        <v>35</v>
      </c>
      <c r="Y61" s="63">
        <f t="shared" si="32"/>
        <v>474.179393152302</v>
      </c>
      <c r="Z61" s="44">
        <f t="shared" si="33"/>
        <v>73.277077090489016</v>
      </c>
      <c r="AA61" s="60">
        <f t="shared" si="28"/>
        <v>547.45647024279106</v>
      </c>
      <c r="AB61" s="47"/>
      <c r="AC61" s="47"/>
      <c r="AD61" s="47"/>
      <c r="AE61" s="47"/>
      <c r="AF61" s="47"/>
      <c r="AG61" s="47"/>
      <c r="AH61" s="47"/>
      <c r="AI61" s="47"/>
      <c r="AJ61" s="36">
        <v>38</v>
      </c>
      <c r="AK61" s="47">
        <v>598.57431034053093</v>
      </c>
      <c r="AL61" s="23">
        <f t="shared" si="29"/>
        <v>15.75195553527713</v>
      </c>
      <c r="AM61" s="23">
        <f t="shared" si="30"/>
        <v>8.943158143421897</v>
      </c>
      <c r="AN61" s="20">
        <f t="shared" si="31"/>
        <v>37.5</v>
      </c>
    </row>
    <row r="62" spans="1:40" x14ac:dyDescent="0.45">
      <c r="A62" s="31" t="s">
        <v>108</v>
      </c>
      <c r="B62" s="33">
        <v>2005</v>
      </c>
      <c r="C62" s="33">
        <v>43</v>
      </c>
      <c r="D62" s="34">
        <v>25.179999923706099</v>
      </c>
      <c r="E62" s="34">
        <v>35.857410937777303</v>
      </c>
      <c r="F62" s="33">
        <v>590</v>
      </c>
      <c r="G62" s="34">
        <v>37.988951064042404</v>
      </c>
      <c r="H62" s="34">
        <v>456.26296459733999</v>
      </c>
      <c r="I62" s="34">
        <v>246.99200197763435</v>
      </c>
      <c r="J62" s="33"/>
      <c r="K62" s="34"/>
      <c r="L62" s="34"/>
      <c r="S62" s="44">
        <f t="shared" si="27"/>
        <v>257.89436904070101</v>
      </c>
      <c r="T62" s="60">
        <f t="shared" si="25"/>
        <v>456.26296459733999</v>
      </c>
      <c r="U62" s="44">
        <f t="shared" si="26"/>
        <v>714.157333638041</v>
      </c>
      <c r="X62" s="57">
        <v>37</v>
      </c>
      <c r="Y62" s="61">
        <f>Y63+(Z63-Z62)</f>
        <v>516.35407510662003</v>
      </c>
      <c r="Z62" s="58">
        <f>Z61</f>
        <v>73.277077090489016</v>
      </c>
      <c r="AA62" s="62">
        <f t="shared" si="28"/>
        <v>589.63115219710903</v>
      </c>
      <c r="AB62" s="47"/>
      <c r="AC62" s="47"/>
      <c r="AD62" s="47"/>
      <c r="AE62" s="47"/>
      <c r="AF62" s="47"/>
      <c r="AG62" s="47"/>
      <c r="AH62" s="47"/>
      <c r="AI62" s="47"/>
      <c r="AJ62" s="36">
        <v>43</v>
      </c>
      <c r="AK62" s="47">
        <v>714.157333638041</v>
      </c>
      <c r="AL62" s="23">
        <f t="shared" si="29"/>
        <v>16.608310084605606</v>
      </c>
      <c r="AM62" s="23">
        <f t="shared" si="30"/>
        <v>23.116604659502013</v>
      </c>
      <c r="AN62" s="20">
        <f t="shared" si="31"/>
        <v>40.5</v>
      </c>
    </row>
    <row r="63" spans="1:40" x14ac:dyDescent="0.45">
      <c r="A63" s="31" t="s">
        <v>108</v>
      </c>
      <c r="B63" s="33">
        <v>2012</v>
      </c>
      <c r="C63" s="33">
        <v>50</v>
      </c>
      <c r="D63" s="34">
        <v>26.15555551317</v>
      </c>
      <c r="E63" s="34">
        <v>39.7060031032347</v>
      </c>
      <c r="F63" s="33">
        <v>560</v>
      </c>
      <c r="G63" s="34">
        <v>45.008750043755697</v>
      </c>
      <c r="H63" s="34">
        <v>526.95510293672703</v>
      </c>
      <c r="I63" s="34">
        <v>311.13648129454884</v>
      </c>
      <c r="J63" s="33"/>
      <c r="K63" s="34"/>
      <c r="L63" s="34"/>
      <c r="S63" s="44">
        <f t="shared" si="27"/>
        <v>257.89436904070101</v>
      </c>
      <c r="T63" s="60">
        <f t="shared" si="25"/>
        <v>526.95510293672703</v>
      </c>
      <c r="U63" s="44">
        <f t="shared" si="26"/>
        <v>784.84947197742804</v>
      </c>
      <c r="X63" s="57">
        <v>37</v>
      </c>
      <c r="Y63" s="62">
        <f>T60</f>
        <v>331.73678315640802</v>
      </c>
      <c r="Z63" s="58">
        <f>S60</f>
        <v>257.89436904070101</v>
      </c>
      <c r="AA63" s="62">
        <f t="shared" si="28"/>
        <v>589.63115219710903</v>
      </c>
      <c r="AB63" s="47"/>
      <c r="AC63" s="47"/>
      <c r="AD63" s="47"/>
      <c r="AE63" s="47"/>
      <c r="AF63" s="47"/>
      <c r="AG63" s="47"/>
      <c r="AH63" s="47"/>
      <c r="AI63" s="47"/>
      <c r="AJ63" s="36">
        <v>50</v>
      </c>
      <c r="AK63" s="47">
        <v>784.84947197742804</v>
      </c>
      <c r="AL63" s="23">
        <f t="shared" si="29"/>
        <v>15.696989439548561</v>
      </c>
      <c r="AM63" s="23">
        <f t="shared" si="30"/>
        <v>10.098876905626721</v>
      </c>
      <c r="AN63" s="20">
        <f t="shared" si="31"/>
        <v>46.5</v>
      </c>
    </row>
    <row r="64" spans="1:40" x14ac:dyDescent="0.45">
      <c r="A64" s="46"/>
      <c r="B64" s="49"/>
      <c r="C64" s="49"/>
      <c r="D64" s="53"/>
      <c r="E64" s="53"/>
      <c r="F64" s="49"/>
      <c r="G64" s="53"/>
      <c r="H64" s="53"/>
      <c r="I64" s="53"/>
      <c r="J64" s="49"/>
      <c r="K64" s="53"/>
      <c r="L64" s="53"/>
      <c r="S64" s="52"/>
      <c r="T64" s="45"/>
      <c r="U64" s="52"/>
      <c r="X64" s="36">
        <v>38</v>
      </c>
      <c r="Y64" s="63">
        <f>T61</f>
        <v>340.67994129982998</v>
      </c>
      <c r="Z64" s="44">
        <f t="shared" ref="Z64:Z66" si="34">S61</f>
        <v>257.89436904070101</v>
      </c>
      <c r="AA64" s="60">
        <f t="shared" si="28"/>
        <v>598.57431034053093</v>
      </c>
      <c r="AB64" s="47"/>
      <c r="AC64" s="47"/>
      <c r="AD64" s="47"/>
      <c r="AE64" s="47"/>
      <c r="AF64" s="47"/>
      <c r="AG64" s="47"/>
      <c r="AH64" s="47"/>
      <c r="AI64" s="47"/>
      <c r="AJ64" s="47"/>
      <c r="AL64" s="47"/>
      <c r="AM64" s="47"/>
    </row>
    <row r="65" spans="1:40" x14ac:dyDescent="0.45">
      <c r="A65" s="46"/>
      <c r="B65" s="49"/>
      <c r="C65" s="49"/>
      <c r="D65" s="53"/>
      <c r="E65" s="53"/>
      <c r="F65" s="49"/>
      <c r="G65" s="53"/>
      <c r="H65" s="53"/>
      <c r="I65" s="53"/>
      <c r="J65" s="49"/>
      <c r="K65" s="53"/>
      <c r="L65" s="53"/>
      <c r="S65" s="52"/>
      <c r="T65" s="45"/>
      <c r="U65" s="52"/>
      <c r="X65" s="36">
        <v>43</v>
      </c>
      <c r="Y65" s="63">
        <f>T62</f>
        <v>456.26296459733999</v>
      </c>
      <c r="Z65" s="44">
        <f t="shared" si="34"/>
        <v>257.89436904070101</v>
      </c>
      <c r="AA65" s="60">
        <f t="shared" si="28"/>
        <v>714.157333638041</v>
      </c>
      <c r="AB65" s="47"/>
      <c r="AC65" s="47"/>
      <c r="AD65" s="47"/>
      <c r="AE65" s="47"/>
      <c r="AF65" s="47"/>
      <c r="AG65" s="47"/>
      <c r="AH65" s="47"/>
      <c r="AI65" s="47"/>
      <c r="AJ65" s="47"/>
      <c r="AL65" s="47"/>
      <c r="AM65" s="47"/>
    </row>
    <row r="66" spans="1:40" x14ac:dyDescent="0.45">
      <c r="A66" s="46"/>
      <c r="B66" s="49"/>
      <c r="C66" s="49"/>
      <c r="D66" s="53"/>
      <c r="E66" s="53"/>
      <c r="F66" s="49"/>
      <c r="G66" s="53"/>
      <c r="H66" s="53"/>
      <c r="I66" s="53"/>
      <c r="J66" s="49"/>
      <c r="K66" s="53"/>
      <c r="L66" s="53"/>
      <c r="S66" s="52"/>
      <c r="T66" s="45"/>
      <c r="U66" s="52"/>
      <c r="X66" s="36">
        <v>50</v>
      </c>
      <c r="Y66" s="63">
        <f>T63</f>
        <v>526.95510293672703</v>
      </c>
      <c r="Z66" s="44">
        <f t="shared" si="34"/>
        <v>257.89436904070101</v>
      </c>
      <c r="AA66" s="60">
        <f t="shared" si="28"/>
        <v>784.84947197742804</v>
      </c>
      <c r="AB66" s="47"/>
      <c r="AC66" s="47"/>
      <c r="AD66" s="47"/>
      <c r="AE66" s="47"/>
      <c r="AF66" s="47"/>
      <c r="AG66" s="47"/>
      <c r="AH66" s="47"/>
      <c r="AI66" s="47"/>
      <c r="AJ66" s="47"/>
      <c r="AL66" s="47"/>
      <c r="AM66" s="47"/>
    </row>
    <row r="67" spans="1:40" x14ac:dyDescent="0.45">
      <c r="A67" s="46"/>
      <c r="B67" s="49"/>
      <c r="C67" s="49"/>
      <c r="D67" s="53"/>
      <c r="E67" s="53"/>
      <c r="F67" s="49"/>
      <c r="G67" s="53"/>
      <c r="H67" s="53"/>
      <c r="I67" s="53"/>
      <c r="J67" s="49"/>
      <c r="K67" s="53"/>
      <c r="L67" s="53"/>
      <c r="S67" s="52"/>
      <c r="T67" s="45"/>
      <c r="U67" s="52"/>
      <c r="X67" s="49"/>
      <c r="Y67" s="45"/>
      <c r="Z67" s="45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1:40" x14ac:dyDescent="0.45">
      <c r="A68" s="24"/>
      <c r="B68" s="24"/>
      <c r="C68" s="24"/>
      <c r="D68" s="94" t="s">
        <v>8</v>
      </c>
      <c r="E68" s="95"/>
      <c r="F68" s="95"/>
      <c r="G68" s="95"/>
      <c r="H68" s="95"/>
      <c r="I68" s="96"/>
      <c r="J68" s="94" t="s">
        <v>9</v>
      </c>
      <c r="K68" s="95"/>
      <c r="L68" s="96"/>
      <c r="N68" s="93" t="s">
        <v>20</v>
      </c>
      <c r="O68" s="93" t="s">
        <v>120</v>
      </c>
      <c r="P68" s="91" t="s">
        <v>21</v>
      </c>
      <c r="Q68" s="92" t="s">
        <v>22</v>
      </c>
      <c r="S68" s="85" t="s">
        <v>111</v>
      </c>
      <c r="T68" s="87" t="s">
        <v>123</v>
      </c>
      <c r="U68" s="87" t="s">
        <v>6</v>
      </c>
      <c r="X68" s="108" t="s">
        <v>0</v>
      </c>
      <c r="Y68" s="112" t="s">
        <v>123</v>
      </c>
      <c r="Z68" s="111" t="s">
        <v>111</v>
      </c>
      <c r="AA68" s="107" t="s">
        <v>6</v>
      </c>
      <c r="AB68" s="56"/>
      <c r="AC68" s="56"/>
      <c r="AD68" s="56"/>
      <c r="AE68" s="56"/>
      <c r="AF68" s="56"/>
      <c r="AG68" s="56"/>
      <c r="AH68" s="56"/>
      <c r="AI68" s="56"/>
      <c r="AJ68" s="116" t="s">
        <v>0</v>
      </c>
      <c r="AK68" s="107" t="s">
        <v>6</v>
      </c>
      <c r="AL68" s="109" t="s">
        <v>25</v>
      </c>
      <c r="AM68" s="110" t="s">
        <v>26</v>
      </c>
      <c r="AN68" s="117" t="s">
        <v>30</v>
      </c>
    </row>
    <row r="69" spans="1:40" x14ac:dyDescent="0.45">
      <c r="A69" s="89" t="s">
        <v>110</v>
      </c>
      <c r="B69" s="89" t="s">
        <v>10</v>
      </c>
      <c r="C69" s="89" t="s">
        <v>0</v>
      </c>
      <c r="D69" s="25" t="s">
        <v>1</v>
      </c>
      <c r="E69" s="40" t="s">
        <v>36</v>
      </c>
      <c r="F69" s="26" t="s">
        <v>2</v>
      </c>
      <c r="G69" s="40" t="s">
        <v>3</v>
      </c>
      <c r="H69" s="26" t="s">
        <v>4</v>
      </c>
      <c r="I69" s="40" t="s">
        <v>5</v>
      </c>
      <c r="J69" s="40" t="s">
        <v>11</v>
      </c>
      <c r="K69" s="26" t="s">
        <v>12</v>
      </c>
      <c r="L69" s="40" t="s">
        <v>13</v>
      </c>
      <c r="N69" s="93"/>
      <c r="O69" s="93"/>
      <c r="P69" s="91"/>
      <c r="Q69" s="92"/>
      <c r="S69" s="86"/>
      <c r="T69" s="88"/>
      <c r="U69" s="88"/>
      <c r="X69" s="108"/>
      <c r="Y69" s="112"/>
      <c r="Z69" s="111"/>
      <c r="AA69" s="107"/>
      <c r="AB69" s="56"/>
      <c r="AC69" s="56"/>
      <c r="AD69" s="56"/>
      <c r="AE69" s="56"/>
      <c r="AF69" s="56"/>
      <c r="AG69" s="56"/>
      <c r="AH69" s="56"/>
      <c r="AI69" s="56"/>
      <c r="AJ69" s="116"/>
      <c r="AK69" s="107"/>
      <c r="AL69" s="109"/>
      <c r="AM69" s="110"/>
      <c r="AN69" s="117"/>
    </row>
    <row r="70" spans="1:40" ht="15" x14ac:dyDescent="0.45">
      <c r="A70" s="97"/>
      <c r="B70" s="97"/>
      <c r="C70" s="97"/>
      <c r="D70" s="28" t="s">
        <v>7</v>
      </c>
      <c r="E70" s="41" t="s">
        <v>14</v>
      </c>
      <c r="F70" s="29" t="s">
        <v>112</v>
      </c>
      <c r="G70" s="41" t="s">
        <v>113</v>
      </c>
      <c r="H70" s="29" t="s">
        <v>114</v>
      </c>
      <c r="I70" s="41" t="s">
        <v>115</v>
      </c>
      <c r="J70" s="41" t="s">
        <v>112</v>
      </c>
      <c r="K70" s="29" t="s">
        <v>113</v>
      </c>
      <c r="L70" s="41" t="s">
        <v>114</v>
      </c>
      <c r="N70" s="93"/>
      <c r="O70" s="93"/>
      <c r="P70" s="91"/>
      <c r="Q70" s="92"/>
      <c r="R70" s="1"/>
      <c r="S70" s="30" t="s">
        <v>114</v>
      </c>
      <c r="T70" s="41" t="s">
        <v>114</v>
      </c>
      <c r="U70" s="30" t="s">
        <v>114</v>
      </c>
      <c r="X70" s="108"/>
      <c r="Y70" s="67" t="s">
        <v>114</v>
      </c>
      <c r="Z70" s="31" t="s">
        <v>114</v>
      </c>
      <c r="AA70" s="68" t="s">
        <v>114</v>
      </c>
      <c r="AB70" s="46"/>
      <c r="AC70" s="46"/>
      <c r="AD70" s="46"/>
      <c r="AE70" s="46"/>
      <c r="AF70" s="46"/>
      <c r="AG70" s="46"/>
      <c r="AH70" s="46"/>
      <c r="AI70" s="46"/>
      <c r="AJ70" s="116"/>
      <c r="AK70" s="68" t="s">
        <v>114</v>
      </c>
      <c r="AL70" s="59" t="s">
        <v>29</v>
      </c>
      <c r="AM70" s="59" t="s">
        <v>29</v>
      </c>
      <c r="AN70" s="117"/>
    </row>
    <row r="71" spans="1:40" x14ac:dyDescent="0.45">
      <c r="A71" s="31" t="s">
        <v>109</v>
      </c>
      <c r="B71" s="32">
        <v>1981</v>
      </c>
      <c r="C71" s="32">
        <v>19</v>
      </c>
      <c r="D71" s="35">
        <v>12.5833333333333</v>
      </c>
      <c r="E71" s="35">
        <v>21.192858475675902</v>
      </c>
      <c r="F71" s="32">
        <v>1350</v>
      </c>
      <c r="G71" s="35">
        <v>19.134229385980699</v>
      </c>
      <c r="H71" s="35">
        <v>107.710204857927</v>
      </c>
      <c r="I71" s="35">
        <v>62.554102811369162</v>
      </c>
      <c r="J71" s="32">
        <v>1540</v>
      </c>
      <c r="K71" s="35">
        <v>10.755277774528601</v>
      </c>
      <c r="L71" s="35">
        <v>51.705280294429016</v>
      </c>
      <c r="N71" s="93"/>
      <c r="O71" s="93"/>
      <c r="P71" s="20" t="s">
        <v>116</v>
      </c>
      <c r="Q71" s="20" t="s">
        <v>117</v>
      </c>
      <c r="S71" s="44">
        <f>L71</f>
        <v>51.705280294429016</v>
      </c>
      <c r="T71" s="60">
        <f t="shared" ref="T71:T84" si="35">H71</f>
        <v>107.710204857927</v>
      </c>
      <c r="U71" s="44">
        <f t="shared" ref="U71:U84" si="36">H71+S71</f>
        <v>159.41548515235601</v>
      </c>
      <c r="X71" s="57">
        <v>19</v>
      </c>
      <c r="Y71" s="61">
        <f>Y72+(Z72-Z71)</f>
        <v>159.41548515235601</v>
      </c>
      <c r="Z71" s="66">
        <v>0</v>
      </c>
      <c r="AA71" s="62">
        <f>Y71+Z71</f>
        <v>159.41548515235601</v>
      </c>
      <c r="AB71" s="47"/>
      <c r="AC71" s="47"/>
      <c r="AD71" s="47"/>
      <c r="AE71" s="47"/>
      <c r="AF71" s="47"/>
      <c r="AG71" s="47"/>
      <c r="AH71" s="47"/>
      <c r="AI71" s="47"/>
      <c r="AJ71" s="36">
        <v>19</v>
      </c>
      <c r="AK71" s="36">
        <v>159.41548515235601</v>
      </c>
      <c r="AL71" s="23">
        <f>AK71/AJ71</f>
        <v>8.3902886922292641</v>
      </c>
      <c r="AM71" s="23"/>
      <c r="AN71" s="20"/>
    </row>
    <row r="72" spans="1:40" x14ac:dyDescent="0.45">
      <c r="A72" s="31" t="s">
        <v>109</v>
      </c>
      <c r="B72" s="32">
        <v>1984</v>
      </c>
      <c r="C72" s="32">
        <v>22</v>
      </c>
      <c r="D72" s="35">
        <v>12.3125</v>
      </c>
      <c r="E72" s="35">
        <v>25.099462328467599</v>
      </c>
      <c r="F72" s="32">
        <v>1400</v>
      </c>
      <c r="G72" s="35">
        <v>26.918713116075399</v>
      </c>
      <c r="H72" s="35">
        <v>156.70638531994399</v>
      </c>
      <c r="I72" s="35">
        <v>95.323747414592191</v>
      </c>
      <c r="J72" s="32"/>
      <c r="K72" s="35"/>
      <c r="L72" s="35"/>
      <c r="N72" s="22" t="s">
        <v>118</v>
      </c>
      <c r="O72" s="21">
        <f>B73-B71</f>
        <v>5</v>
      </c>
      <c r="P72" s="10">
        <f>(H73-H71)/O72</f>
        <v>11.127465881068602</v>
      </c>
      <c r="Q72" s="10">
        <f>(H73-H71+L73)/O72</f>
        <v>17.219714871944799</v>
      </c>
      <c r="S72" s="44">
        <f t="shared" ref="S72:S84" si="37">L72+S71</f>
        <v>51.705280294429016</v>
      </c>
      <c r="T72" s="60">
        <f t="shared" si="35"/>
        <v>156.70638531994399</v>
      </c>
      <c r="U72" s="44">
        <f t="shared" si="36"/>
        <v>208.41166561437302</v>
      </c>
      <c r="X72" s="57">
        <v>19</v>
      </c>
      <c r="Y72" s="62">
        <f>T71</f>
        <v>107.710204857927</v>
      </c>
      <c r="Z72" s="62">
        <f>S71</f>
        <v>51.705280294429016</v>
      </c>
      <c r="AA72" s="62">
        <f t="shared" ref="AA72:AA87" si="38">Y72+Z72</f>
        <v>159.41548515235601</v>
      </c>
      <c r="AB72" s="47"/>
      <c r="AC72" s="47"/>
      <c r="AD72" s="47"/>
      <c r="AE72" s="47"/>
      <c r="AF72" s="47"/>
      <c r="AG72" s="47"/>
      <c r="AH72" s="47"/>
      <c r="AI72" s="47"/>
      <c r="AJ72" s="36">
        <v>22</v>
      </c>
      <c r="AK72" s="36">
        <v>208.41166561437302</v>
      </c>
      <c r="AL72" s="23">
        <f t="shared" ref="AL72:AL84" si="39">AK72/AJ72</f>
        <v>9.4732575279260463</v>
      </c>
      <c r="AM72" s="23">
        <f>(AK72-AK71)/(AJ72-AJ71)</f>
        <v>16.332060154005671</v>
      </c>
      <c r="AN72" s="20">
        <f>(AJ72+AJ71)/2</f>
        <v>20.5</v>
      </c>
    </row>
    <row r="73" spans="1:40" x14ac:dyDescent="0.45">
      <c r="A73" s="31" t="s">
        <v>109</v>
      </c>
      <c r="B73" s="32">
        <v>1986</v>
      </c>
      <c r="C73" s="32">
        <v>24</v>
      </c>
      <c r="D73" s="35">
        <v>13.6969995498657</v>
      </c>
      <c r="E73" s="35">
        <v>26.357755025798401</v>
      </c>
      <c r="F73" s="32">
        <v>940</v>
      </c>
      <c r="G73" s="35">
        <v>25.191974245628199</v>
      </c>
      <c r="H73" s="35">
        <v>163.34753426327001</v>
      </c>
      <c r="I73" s="35">
        <v>96.363938513466493</v>
      </c>
      <c r="J73" s="32">
        <v>450</v>
      </c>
      <c r="K73" s="35">
        <v>5.1776387436500997</v>
      </c>
      <c r="L73" s="35">
        <v>30.461244954380987</v>
      </c>
      <c r="N73" s="22" t="s">
        <v>119</v>
      </c>
      <c r="O73" s="21">
        <f>B81-B79</f>
        <v>5</v>
      </c>
      <c r="P73" s="10">
        <f>(H81-H79)/O73</f>
        <v>-15.447261713318607</v>
      </c>
      <c r="Q73" s="10">
        <f>(H81-H79+L81)/O73</f>
        <v>18.197291065538991</v>
      </c>
      <c r="S73" s="44">
        <f t="shared" si="37"/>
        <v>82.166525248810004</v>
      </c>
      <c r="T73" s="60">
        <f t="shared" si="35"/>
        <v>163.34753426327001</v>
      </c>
      <c r="U73" s="44">
        <f t="shared" si="36"/>
        <v>245.51405951208</v>
      </c>
      <c r="X73" s="36">
        <v>22</v>
      </c>
      <c r="Y73" s="63">
        <f>T72</f>
        <v>156.70638531994399</v>
      </c>
      <c r="Z73" s="63">
        <f t="shared" ref="Z73" si="40">S72</f>
        <v>51.705280294429016</v>
      </c>
      <c r="AA73" s="60">
        <f t="shared" si="38"/>
        <v>208.41166561437302</v>
      </c>
      <c r="AB73" s="47"/>
      <c r="AC73" s="47"/>
      <c r="AD73" s="47"/>
      <c r="AE73" s="47"/>
      <c r="AF73" s="47"/>
      <c r="AG73" s="47"/>
      <c r="AH73" s="47"/>
      <c r="AI73" s="47"/>
      <c r="AJ73" s="36">
        <v>24</v>
      </c>
      <c r="AK73" s="36">
        <v>245.51405951208</v>
      </c>
      <c r="AL73" s="23">
        <f t="shared" si="39"/>
        <v>10.229752479669999</v>
      </c>
      <c r="AM73" s="23">
        <f t="shared" ref="AM73:AM84" si="41">(AK73-AK72)/(AJ73-AJ72)</f>
        <v>18.551196948853487</v>
      </c>
      <c r="AN73" s="20">
        <f t="shared" ref="AN73:AN84" si="42">(AJ73+AJ72)/2</f>
        <v>23</v>
      </c>
    </row>
    <row r="74" spans="1:40" x14ac:dyDescent="0.45">
      <c r="A74" s="31" t="s">
        <v>109</v>
      </c>
      <c r="B74" s="33">
        <v>1987</v>
      </c>
      <c r="C74" s="33">
        <v>25</v>
      </c>
      <c r="D74" s="34">
        <v>14.2299995422363</v>
      </c>
      <c r="E74" s="34">
        <v>26.174842282597002</v>
      </c>
      <c r="F74" s="33">
        <v>940</v>
      </c>
      <c r="G74" s="34">
        <v>24.777506542297701</v>
      </c>
      <c r="H74" s="34">
        <v>164.165880227798</v>
      </c>
      <c r="I74" s="34">
        <v>97.198255224599507</v>
      </c>
      <c r="J74" s="33"/>
      <c r="K74" s="34"/>
      <c r="L74" s="34"/>
      <c r="S74" s="44">
        <f t="shared" si="37"/>
        <v>82.166525248810004</v>
      </c>
      <c r="T74" s="60">
        <f t="shared" si="35"/>
        <v>164.165880227798</v>
      </c>
      <c r="U74" s="44">
        <f t="shared" si="36"/>
        <v>246.33240547660802</v>
      </c>
      <c r="X74" s="57">
        <v>24</v>
      </c>
      <c r="Y74" s="61">
        <f>Y75+(Z75-Z74)</f>
        <v>193.80877921765099</v>
      </c>
      <c r="Z74" s="61">
        <f>Z73</f>
        <v>51.705280294429016</v>
      </c>
      <c r="AA74" s="62">
        <f t="shared" si="38"/>
        <v>245.51405951208</v>
      </c>
      <c r="AB74" s="47"/>
      <c r="AC74" s="47"/>
      <c r="AD74" s="47"/>
      <c r="AE74" s="47"/>
      <c r="AF74" s="47"/>
      <c r="AG74" s="47"/>
      <c r="AH74" s="47"/>
      <c r="AI74" s="47"/>
      <c r="AJ74" s="36">
        <v>25</v>
      </c>
      <c r="AK74" s="36">
        <v>246.33240547660802</v>
      </c>
      <c r="AL74" s="23">
        <f t="shared" si="39"/>
        <v>9.8532962190643207</v>
      </c>
      <c r="AM74" s="23">
        <f t="shared" si="41"/>
        <v>0.81834596452802089</v>
      </c>
      <c r="AN74" s="20">
        <f t="shared" si="42"/>
        <v>24.5</v>
      </c>
    </row>
    <row r="75" spans="1:40" x14ac:dyDescent="0.45">
      <c r="A75" s="31" t="s">
        <v>109</v>
      </c>
      <c r="B75" s="33">
        <v>1988</v>
      </c>
      <c r="C75" s="33">
        <v>26</v>
      </c>
      <c r="D75" s="34">
        <v>14.7629995346069</v>
      </c>
      <c r="E75" s="34">
        <v>26.630926570436898</v>
      </c>
      <c r="F75" s="33">
        <v>940</v>
      </c>
      <c r="G75" s="34">
        <v>27.374758460906801</v>
      </c>
      <c r="H75" s="34">
        <v>188.865838292587</v>
      </c>
      <c r="I75" s="34">
        <v>110.95569254323584</v>
      </c>
      <c r="J75" s="33"/>
      <c r="K75" s="34"/>
      <c r="L75" s="34"/>
      <c r="S75" s="44">
        <f t="shared" si="37"/>
        <v>82.166525248810004</v>
      </c>
      <c r="T75" s="60">
        <f t="shared" si="35"/>
        <v>188.865838292587</v>
      </c>
      <c r="U75" s="44">
        <f t="shared" si="36"/>
        <v>271.03236354139699</v>
      </c>
      <c r="X75" s="57">
        <v>24</v>
      </c>
      <c r="Y75" s="62">
        <f t="shared" ref="Y75:Y82" si="43">T73</f>
        <v>163.34753426327001</v>
      </c>
      <c r="Z75" s="62">
        <f>S73</f>
        <v>82.166525248810004</v>
      </c>
      <c r="AA75" s="62">
        <f t="shared" si="38"/>
        <v>245.51405951208</v>
      </c>
      <c r="AB75" s="47"/>
      <c r="AC75" s="47"/>
      <c r="AD75" s="47"/>
      <c r="AE75" s="47"/>
      <c r="AF75" s="47"/>
      <c r="AG75" s="47"/>
      <c r="AH75" s="47"/>
      <c r="AI75" s="47"/>
      <c r="AJ75" s="36">
        <v>26</v>
      </c>
      <c r="AK75" s="36">
        <v>271.03236354139699</v>
      </c>
      <c r="AL75" s="23">
        <f t="shared" si="39"/>
        <v>10.424321674669114</v>
      </c>
      <c r="AM75" s="23">
        <f t="shared" si="41"/>
        <v>24.699958064788973</v>
      </c>
      <c r="AN75" s="20">
        <f t="shared" si="42"/>
        <v>25.5</v>
      </c>
    </row>
    <row r="76" spans="1:40" x14ac:dyDescent="0.45">
      <c r="A76" s="31" t="s">
        <v>109</v>
      </c>
      <c r="B76" s="33">
        <v>1989</v>
      </c>
      <c r="C76" s="33">
        <v>27</v>
      </c>
      <c r="D76" s="34">
        <v>15.296999931335399</v>
      </c>
      <c r="E76" s="34">
        <v>28.9204425044917</v>
      </c>
      <c r="F76" s="33">
        <v>940</v>
      </c>
      <c r="G76" s="34">
        <v>31.282899900013199</v>
      </c>
      <c r="H76" s="34">
        <v>225.784896774625</v>
      </c>
      <c r="I76" s="34">
        <v>131.34074165695006</v>
      </c>
      <c r="J76" s="33"/>
      <c r="K76" s="34"/>
      <c r="L76" s="34"/>
      <c r="S76" s="44">
        <f t="shared" si="37"/>
        <v>82.166525248810004</v>
      </c>
      <c r="T76" s="60">
        <f t="shared" si="35"/>
        <v>225.784896774625</v>
      </c>
      <c r="U76" s="44">
        <f t="shared" si="36"/>
        <v>307.95142202343499</v>
      </c>
      <c r="X76" s="36">
        <v>25</v>
      </c>
      <c r="Y76" s="63">
        <f t="shared" si="43"/>
        <v>164.165880227798</v>
      </c>
      <c r="Z76" s="63">
        <f t="shared" ref="Z76:Z82" si="44">S74</f>
        <v>82.166525248810004</v>
      </c>
      <c r="AA76" s="60">
        <f t="shared" si="38"/>
        <v>246.33240547660802</v>
      </c>
      <c r="AB76" s="47"/>
      <c r="AC76" s="47"/>
      <c r="AD76" s="47"/>
      <c r="AE76" s="47"/>
      <c r="AF76" s="47"/>
      <c r="AG76" s="47"/>
      <c r="AH76" s="47"/>
      <c r="AI76" s="47"/>
      <c r="AJ76" s="36">
        <v>27</v>
      </c>
      <c r="AK76" s="36">
        <v>307.95142202343499</v>
      </c>
      <c r="AL76" s="23">
        <f t="shared" si="39"/>
        <v>11.405608223090185</v>
      </c>
      <c r="AM76" s="23">
        <f t="shared" si="41"/>
        <v>36.919058482037997</v>
      </c>
      <c r="AN76" s="20">
        <f t="shared" si="42"/>
        <v>26.5</v>
      </c>
    </row>
    <row r="77" spans="1:40" x14ac:dyDescent="0.45">
      <c r="A77" s="31" t="s">
        <v>109</v>
      </c>
      <c r="B77" s="33">
        <v>1990</v>
      </c>
      <c r="C77" s="33">
        <v>28</v>
      </c>
      <c r="D77" s="34">
        <v>15.8333333333333</v>
      </c>
      <c r="E77" s="34">
        <v>29.026599560738699</v>
      </c>
      <c r="F77" s="33">
        <v>940</v>
      </c>
      <c r="G77" s="34">
        <v>32.282424734993</v>
      </c>
      <c r="H77" s="34">
        <v>241.142225307362</v>
      </c>
      <c r="I77" s="34">
        <v>139.59814544551998</v>
      </c>
      <c r="J77" s="33"/>
      <c r="K77" s="34"/>
      <c r="L77" s="34"/>
      <c r="S77" s="44">
        <f t="shared" si="37"/>
        <v>82.166525248810004</v>
      </c>
      <c r="T77" s="60">
        <f t="shared" si="35"/>
        <v>241.142225307362</v>
      </c>
      <c r="U77" s="44">
        <f t="shared" si="36"/>
        <v>323.30875055617201</v>
      </c>
      <c r="X77" s="36">
        <v>26</v>
      </c>
      <c r="Y77" s="63">
        <f t="shared" si="43"/>
        <v>188.865838292587</v>
      </c>
      <c r="Z77" s="63">
        <f t="shared" si="44"/>
        <v>82.166525248810004</v>
      </c>
      <c r="AA77" s="60">
        <f t="shared" si="38"/>
        <v>271.03236354139699</v>
      </c>
      <c r="AB77" s="47"/>
      <c r="AC77" s="47"/>
      <c r="AD77" s="47"/>
      <c r="AE77" s="47"/>
      <c r="AF77" s="47"/>
      <c r="AG77" s="47"/>
      <c r="AH77" s="47"/>
      <c r="AI77" s="47"/>
      <c r="AJ77" s="36">
        <v>28</v>
      </c>
      <c r="AK77" s="36">
        <v>323.30875055617201</v>
      </c>
      <c r="AL77" s="23">
        <f t="shared" si="39"/>
        <v>11.546741091291858</v>
      </c>
      <c r="AM77" s="23">
        <f t="shared" si="41"/>
        <v>15.357328532737029</v>
      </c>
      <c r="AN77" s="20">
        <f t="shared" si="42"/>
        <v>27.5</v>
      </c>
    </row>
    <row r="78" spans="1:40" x14ac:dyDescent="0.45">
      <c r="A78" s="31" t="s">
        <v>109</v>
      </c>
      <c r="B78" s="33">
        <v>1991</v>
      </c>
      <c r="C78" s="33">
        <v>29</v>
      </c>
      <c r="D78" s="34">
        <v>16.2777777777778</v>
      </c>
      <c r="E78" s="34">
        <v>29.573953912184301</v>
      </c>
      <c r="F78" s="33">
        <v>940</v>
      </c>
      <c r="G78" s="34">
        <v>33.354780077015</v>
      </c>
      <c r="H78" s="34">
        <v>255.49315426399599</v>
      </c>
      <c r="I78" s="34">
        <v>148.0393544161158</v>
      </c>
      <c r="J78" s="33"/>
      <c r="K78" s="34"/>
      <c r="L78" s="34"/>
      <c r="S78" s="44">
        <f t="shared" si="37"/>
        <v>82.166525248810004</v>
      </c>
      <c r="T78" s="60">
        <f t="shared" si="35"/>
        <v>255.49315426399599</v>
      </c>
      <c r="U78" s="44">
        <f t="shared" si="36"/>
        <v>337.65967951280601</v>
      </c>
      <c r="X78" s="36">
        <v>27</v>
      </c>
      <c r="Y78" s="63">
        <f t="shared" si="43"/>
        <v>225.784896774625</v>
      </c>
      <c r="Z78" s="63">
        <f t="shared" si="44"/>
        <v>82.166525248810004</v>
      </c>
      <c r="AA78" s="60">
        <f t="shared" si="38"/>
        <v>307.95142202343499</v>
      </c>
      <c r="AB78" s="47"/>
      <c r="AC78" s="47"/>
      <c r="AD78" s="47"/>
      <c r="AE78" s="47"/>
      <c r="AF78" s="47"/>
      <c r="AG78" s="47"/>
      <c r="AH78" s="47"/>
      <c r="AI78" s="47"/>
      <c r="AJ78" s="36">
        <v>29</v>
      </c>
      <c r="AK78" s="36">
        <v>337.65967951280601</v>
      </c>
      <c r="AL78" s="23">
        <f t="shared" si="39"/>
        <v>11.643437224579518</v>
      </c>
      <c r="AM78" s="23">
        <f t="shared" si="41"/>
        <v>14.350928956633993</v>
      </c>
      <c r="AN78" s="20">
        <f t="shared" si="42"/>
        <v>28.5</v>
      </c>
    </row>
    <row r="79" spans="1:40" x14ac:dyDescent="0.45">
      <c r="A79" s="31" t="s">
        <v>109</v>
      </c>
      <c r="B79" s="32">
        <v>1994</v>
      </c>
      <c r="C79" s="32">
        <v>32</v>
      </c>
      <c r="D79" s="35">
        <v>18.068889066908099</v>
      </c>
      <c r="E79" s="35">
        <v>31.862140155494799</v>
      </c>
      <c r="F79" s="32">
        <v>940</v>
      </c>
      <c r="G79" s="35">
        <v>39.186952461886399</v>
      </c>
      <c r="H79" s="35">
        <v>340.88418865366202</v>
      </c>
      <c r="I79" s="35">
        <v>191.6422923427121</v>
      </c>
      <c r="J79" s="32"/>
      <c r="K79" s="35"/>
      <c r="L79" s="35"/>
      <c r="S79" s="44">
        <f t="shared" si="37"/>
        <v>82.166525248810004</v>
      </c>
      <c r="T79" s="60">
        <f t="shared" si="35"/>
        <v>340.88418865366202</v>
      </c>
      <c r="U79" s="44">
        <f t="shared" si="36"/>
        <v>423.05071390247201</v>
      </c>
      <c r="X79" s="36">
        <v>28</v>
      </c>
      <c r="Y79" s="63">
        <f t="shared" si="43"/>
        <v>241.142225307362</v>
      </c>
      <c r="Z79" s="63">
        <f t="shared" si="44"/>
        <v>82.166525248810004</v>
      </c>
      <c r="AA79" s="60">
        <f t="shared" si="38"/>
        <v>323.30875055617201</v>
      </c>
      <c r="AB79" s="47"/>
      <c r="AC79" s="47"/>
      <c r="AD79" s="47"/>
      <c r="AE79" s="47"/>
      <c r="AF79" s="47"/>
      <c r="AG79" s="47"/>
      <c r="AH79" s="47"/>
      <c r="AI79" s="47"/>
      <c r="AJ79" s="36">
        <v>32</v>
      </c>
      <c r="AK79" s="36">
        <v>423.05071390247201</v>
      </c>
      <c r="AL79" s="23">
        <f t="shared" si="39"/>
        <v>13.22033480945225</v>
      </c>
      <c r="AM79" s="23">
        <f t="shared" si="41"/>
        <v>28.463678129888667</v>
      </c>
      <c r="AN79" s="20">
        <f t="shared" si="42"/>
        <v>30.5</v>
      </c>
    </row>
    <row r="80" spans="1:40" x14ac:dyDescent="0.45">
      <c r="A80" s="31" t="s">
        <v>109</v>
      </c>
      <c r="B80" s="32">
        <v>1997</v>
      </c>
      <c r="C80" s="32">
        <v>35</v>
      </c>
      <c r="D80" s="35">
        <v>19.499999809265098</v>
      </c>
      <c r="E80" s="35">
        <v>32.636023368727997</v>
      </c>
      <c r="F80" s="32">
        <v>940</v>
      </c>
      <c r="G80" s="35">
        <v>42.2410618102695</v>
      </c>
      <c r="H80" s="35">
        <v>385.54496358048902</v>
      </c>
      <c r="I80" s="35">
        <v>220.0484675353899</v>
      </c>
      <c r="J80" s="32"/>
      <c r="K80" s="35"/>
      <c r="L80" s="35"/>
      <c r="S80" s="44">
        <f t="shared" si="37"/>
        <v>82.166525248810004</v>
      </c>
      <c r="T80" s="60">
        <f t="shared" si="35"/>
        <v>385.54496358048902</v>
      </c>
      <c r="U80" s="44">
        <f t="shared" si="36"/>
        <v>467.71148882929901</v>
      </c>
      <c r="X80" s="36">
        <v>29</v>
      </c>
      <c r="Y80" s="63">
        <f t="shared" si="43"/>
        <v>255.49315426399599</v>
      </c>
      <c r="Z80" s="63">
        <f t="shared" si="44"/>
        <v>82.166525248810004</v>
      </c>
      <c r="AA80" s="60">
        <f t="shared" si="38"/>
        <v>337.65967951280601</v>
      </c>
      <c r="AB80" s="47"/>
      <c r="AC80" s="47"/>
      <c r="AD80" s="47"/>
      <c r="AE80" s="47"/>
      <c r="AF80" s="47"/>
      <c r="AG80" s="47"/>
      <c r="AH80" s="47"/>
      <c r="AI80" s="47"/>
      <c r="AJ80" s="36">
        <v>35</v>
      </c>
      <c r="AK80" s="36">
        <v>467.71148882929901</v>
      </c>
      <c r="AL80" s="23">
        <f t="shared" si="39"/>
        <v>13.363185395122828</v>
      </c>
      <c r="AM80" s="23">
        <f t="shared" si="41"/>
        <v>14.886924975609</v>
      </c>
      <c r="AN80" s="20">
        <f t="shared" si="42"/>
        <v>33.5</v>
      </c>
    </row>
    <row r="81" spans="1:40" x14ac:dyDescent="0.45">
      <c r="A81" s="31" t="s">
        <v>109</v>
      </c>
      <c r="B81" s="32">
        <v>1999</v>
      </c>
      <c r="C81" s="32">
        <v>37</v>
      </c>
      <c r="D81" s="35">
        <v>20.3649997711182</v>
      </c>
      <c r="E81" s="35">
        <v>33.514637312805803</v>
      </c>
      <c r="F81" s="32">
        <v>390</v>
      </c>
      <c r="G81" s="35">
        <v>25.865040782046901</v>
      </c>
      <c r="H81" s="35">
        <v>263.64788008706898</v>
      </c>
      <c r="I81" s="35">
        <v>144.94394988833113</v>
      </c>
      <c r="J81" s="32">
        <v>550</v>
      </c>
      <c r="K81" s="35">
        <v>18.698794283893097</v>
      </c>
      <c r="L81" s="35">
        <v>168.22276389428799</v>
      </c>
      <c r="S81" s="44">
        <f t="shared" si="37"/>
        <v>250.38928914309798</v>
      </c>
      <c r="T81" s="60">
        <f t="shared" si="35"/>
        <v>263.64788008706898</v>
      </c>
      <c r="U81" s="44">
        <f t="shared" si="36"/>
        <v>514.03716923016691</v>
      </c>
      <c r="X81" s="36">
        <v>32</v>
      </c>
      <c r="Y81" s="63">
        <f t="shared" si="43"/>
        <v>340.88418865366202</v>
      </c>
      <c r="Z81" s="63">
        <f t="shared" si="44"/>
        <v>82.166525248810004</v>
      </c>
      <c r="AA81" s="60">
        <f t="shared" si="38"/>
        <v>423.05071390247201</v>
      </c>
      <c r="AB81" s="47"/>
      <c r="AC81" s="47"/>
      <c r="AD81" s="47"/>
      <c r="AE81" s="47"/>
      <c r="AF81" s="47"/>
      <c r="AG81" s="47"/>
      <c r="AH81" s="47"/>
      <c r="AI81" s="47"/>
      <c r="AJ81" s="36">
        <v>37</v>
      </c>
      <c r="AK81" s="36">
        <v>514.03716923016702</v>
      </c>
      <c r="AL81" s="23">
        <f t="shared" si="39"/>
        <v>13.89289646568019</v>
      </c>
      <c r="AM81" s="23">
        <f t="shared" si="41"/>
        <v>23.162840200434005</v>
      </c>
      <c r="AN81" s="20">
        <f t="shared" si="42"/>
        <v>36</v>
      </c>
    </row>
    <row r="82" spans="1:40" x14ac:dyDescent="0.45">
      <c r="A82" s="31" t="s">
        <v>109</v>
      </c>
      <c r="B82" s="36">
        <v>2000</v>
      </c>
      <c r="C82" s="36">
        <v>38</v>
      </c>
      <c r="D82" s="39">
        <v>21.226800282796201</v>
      </c>
      <c r="E82" s="39">
        <v>34.0038345116768</v>
      </c>
      <c r="F82" s="36">
        <v>390</v>
      </c>
      <c r="G82" s="39">
        <v>26.577141631743601</v>
      </c>
      <c r="H82" s="39">
        <v>276.36334722628902</v>
      </c>
      <c r="I82" s="39">
        <v>152.18018658949336</v>
      </c>
      <c r="J82" s="36"/>
      <c r="K82" s="39"/>
      <c r="L82" s="39"/>
      <c r="S82" s="44">
        <f t="shared" si="37"/>
        <v>250.38928914309798</v>
      </c>
      <c r="T82" s="60">
        <f t="shared" si="35"/>
        <v>276.36334722628902</v>
      </c>
      <c r="U82" s="44">
        <f t="shared" si="36"/>
        <v>526.75263636938701</v>
      </c>
      <c r="X82" s="36">
        <v>35</v>
      </c>
      <c r="Y82" s="63">
        <f t="shared" si="43"/>
        <v>385.54496358048902</v>
      </c>
      <c r="Z82" s="63">
        <f t="shared" si="44"/>
        <v>82.166525248810004</v>
      </c>
      <c r="AA82" s="60">
        <f t="shared" si="38"/>
        <v>467.71148882929901</v>
      </c>
      <c r="AB82" s="47"/>
      <c r="AC82" s="47"/>
      <c r="AD82" s="47"/>
      <c r="AE82" s="47"/>
      <c r="AF82" s="47"/>
      <c r="AG82" s="47"/>
      <c r="AH82" s="47"/>
      <c r="AI82" s="47"/>
      <c r="AJ82" s="36">
        <v>38</v>
      </c>
      <c r="AK82" s="36">
        <v>526.75263636938701</v>
      </c>
      <c r="AL82" s="23">
        <f t="shared" si="39"/>
        <v>13.861911483404921</v>
      </c>
      <c r="AM82" s="23">
        <f t="shared" si="41"/>
        <v>12.715467139219982</v>
      </c>
      <c r="AN82" s="20">
        <f t="shared" si="42"/>
        <v>37.5</v>
      </c>
    </row>
    <row r="83" spans="1:40" x14ac:dyDescent="0.45">
      <c r="A83" s="31" t="s">
        <v>109</v>
      </c>
      <c r="B83" s="33">
        <v>2005</v>
      </c>
      <c r="C83" s="33">
        <v>43</v>
      </c>
      <c r="D83" s="34">
        <v>22.5833333333333</v>
      </c>
      <c r="E83" s="34">
        <v>35.232678993233797</v>
      </c>
      <c r="F83" s="33">
        <v>380</v>
      </c>
      <c r="G83" s="34">
        <v>29.6556056736713</v>
      </c>
      <c r="H83" s="34">
        <v>327.04326955813701</v>
      </c>
      <c r="I83" s="34">
        <v>185.03287461011502</v>
      </c>
      <c r="J83" s="33"/>
      <c r="K83" s="34"/>
      <c r="L83" s="34"/>
      <c r="S83" s="44">
        <f t="shared" si="37"/>
        <v>250.38928914309798</v>
      </c>
      <c r="T83" s="60">
        <f t="shared" si="35"/>
        <v>327.04326955813701</v>
      </c>
      <c r="U83" s="44">
        <f t="shared" si="36"/>
        <v>577.43255870123494</v>
      </c>
      <c r="X83" s="57">
        <v>37</v>
      </c>
      <c r="Y83" s="61">
        <f>Y84+(Z84-Z83)</f>
        <v>431.87064398135698</v>
      </c>
      <c r="Z83" s="61">
        <f>Z82</f>
        <v>82.166525248810004</v>
      </c>
      <c r="AA83" s="62">
        <f t="shared" si="38"/>
        <v>514.03716923016702</v>
      </c>
      <c r="AB83" s="47"/>
      <c r="AC83" s="47"/>
      <c r="AD83" s="47"/>
      <c r="AE83" s="47"/>
      <c r="AF83" s="47"/>
      <c r="AG83" s="47"/>
      <c r="AH83" s="47"/>
      <c r="AI83" s="47"/>
      <c r="AJ83" s="36">
        <v>43</v>
      </c>
      <c r="AK83" s="20">
        <v>577.43255870123494</v>
      </c>
      <c r="AL83" s="23">
        <f t="shared" si="39"/>
        <v>13.428664155842673</v>
      </c>
      <c r="AM83" s="23">
        <f t="shared" si="41"/>
        <v>10.135984466369587</v>
      </c>
      <c r="AN83" s="20">
        <f t="shared" si="42"/>
        <v>40.5</v>
      </c>
    </row>
    <row r="84" spans="1:40" x14ac:dyDescent="0.45">
      <c r="A84" s="31" t="s">
        <v>109</v>
      </c>
      <c r="B84" s="33">
        <v>2012</v>
      </c>
      <c r="C84" s="33">
        <v>50</v>
      </c>
      <c r="D84" s="34">
        <v>23.844444274902301</v>
      </c>
      <c r="E84" s="34">
        <v>39.2830752364668</v>
      </c>
      <c r="F84" s="33">
        <v>380</v>
      </c>
      <c r="G84" s="34">
        <v>37.053742912290303</v>
      </c>
      <c r="H84" s="34">
        <v>424.57283113519497</v>
      </c>
      <c r="I84" s="34">
        <v>253.07511646478943</v>
      </c>
      <c r="J84" s="33"/>
      <c r="K84" s="34"/>
      <c r="L84" s="34"/>
      <c r="S84" s="44">
        <f t="shared" si="37"/>
        <v>250.38928914309798</v>
      </c>
      <c r="T84" s="60">
        <f t="shared" si="35"/>
        <v>424.57283113519497</v>
      </c>
      <c r="U84" s="44">
        <f t="shared" si="36"/>
        <v>674.96212027829301</v>
      </c>
      <c r="X84" s="57">
        <v>37</v>
      </c>
      <c r="Y84" s="62">
        <f>T81</f>
        <v>263.64788008706898</v>
      </c>
      <c r="Z84" s="62">
        <f>S81</f>
        <v>250.38928914309798</v>
      </c>
      <c r="AA84" s="62">
        <f t="shared" si="38"/>
        <v>514.03716923016691</v>
      </c>
      <c r="AB84" s="47"/>
      <c r="AC84" s="47"/>
      <c r="AD84" s="47"/>
      <c r="AE84" s="47"/>
      <c r="AF84" s="47"/>
      <c r="AG84" s="47"/>
      <c r="AH84" s="47"/>
      <c r="AI84" s="47"/>
      <c r="AJ84" s="36">
        <v>50</v>
      </c>
      <c r="AK84" s="20">
        <v>674.96212027829301</v>
      </c>
      <c r="AL84" s="23">
        <f t="shared" si="39"/>
        <v>13.499242405565861</v>
      </c>
      <c r="AM84" s="23">
        <f t="shared" si="41"/>
        <v>13.932794511008296</v>
      </c>
      <c r="AN84" s="20">
        <f t="shared" si="42"/>
        <v>46.5</v>
      </c>
    </row>
    <row r="85" spans="1:40" x14ac:dyDescent="0.45">
      <c r="X85" s="36">
        <v>38</v>
      </c>
      <c r="Y85" s="63">
        <f>T82</f>
        <v>276.36334722628902</v>
      </c>
      <c r="Z85" s="63">
        <f t="shared" ref="Z85:Z87" si="45">S82</f>
        <v>250.38928914309798</v>
      </c>
      <c r="AA85" s="60">
        <f t="shared" si="38"/>
        <v>526.75263636938701</v>
      </c>
    </row>
    <row r="86" spans="1:40" x14ac:dyDescent="0.45">
      <c r="X86" s="36">
        <v>43</v>
      </c>
      <c r="Y86" s="63">
        <f>T83</f>
        <v>327.04326955813701</v>
      </c>
      <c r="Z86" s="63">
        <f t="shared" si="45"/>
        <v>250.38928914309798</v>
      </c>
      <c r="AA86" s="60">
        <f t="shared" si="38"/>
        <v>577.43255870123494</v>
      </c>
    </row>
    <row r="87" spans="1:40" x14ac:dyDescent="0.45">
      <c r="X87" s="36">
        <v>50</v>
      </c>
      <c r="Y87" s="63">
        <f>T84</f>
        <v>424.57283113519497</v>
      </c>
      <c r="Z87" s="63">
        <f t="shared" si="45"/>
        <v>250.38928914309798</v>
      </c>
      <c r="AA87" s="60">
        <f t="shared" si="38"/>
        <v>674.96212027829301</v>
      </c>
    </row>
  </sheetData>
  <mergeCells count="89">
    <mergeCell ref="AM47:AM48"/>
    <mergeCell ref="AL68:AL69"/>
    <mergeCell ref="AA47:AA48"/>
    <mergeCell ref="AA68:AA69"/>
    <mergeCell ref="AY3:BG11"/>
    <mergeCell ref="AZ13:AZ15"/>
    <mergeCell ref="BA13:BA15"/>
    <mergeCell ref="BC13:BF19"/>
    <mergeCell ref="AJ68:AJ70"/>
    <mergeCell ref="AM68:AM69"/>
    <mergeCell ref="AJ47:AJ49"/>
    <mergeCell ref="AN4:AN6"/>
    <mergeCell ref="AN25:AN27"/>
    <mergeCell ref="AN47:AN49"/>
    <mergeCell ref="AN68:AN70"/>
    <mergeCell ref="AL25:AL26"/>
    <mergeCell ref="AL47:AL48"/>
    <mergeCell ref="Y47:Y48"/>
    <mergeCell ref="Y68:Y69"/>
    <mergeCell ref="X68:X70"/>
    <mergeCell ref="X47:X49"/>
    <mergeCell ref="Z47:Z48"/>
    <mergeCell ref="Z68:Z69"/>
    <mergeCell ref="AK47:AK48"/>
    <mergeCell ref="AK68:AK69"/>
    <mergeCell ref="AA4:AA5"/>
    <mergeCell ref="X4:X6"/>
    <mergeCell ref="AL4:AL5"/>
    <mergeCell ref="AM4:AM5"/>
    <mergeCell ref="X25:X27"/>
    <mergeCell ref="AJ4:AJ6"/>
    <mergeCell ref="AJ25:AJ27"/>
    <mergeCell ref="Z4:Z5"/>
    <mergeCell ref="Y4:Y5"/>
    <mergeCell ref="Y25:Y26"/>
    <mergeCell ref="AA25:AA26"/>
    <mergeCell ref="AK4:AK5"/>
    <mergeCell ref="AK25:AK26"/>
    <mergeCell ref="AM25:AM26"/>
    <mergeCell ref="Z25:Z26"/>
    <mergeCell ref="N12:Q20"/>
    <mergeCell ref="N25:N28"/>
    <mergeCell ref="O25:O28"/>
    <mergeCell ref="P25:P27"/>
    <mergeCell ref="Q25:Q27"/>
    <mergeCell ref="S68:S69"/>
    <mergeCell ref="U68:U69"/>
    <mergeCell ref="A69:A70"/>
    <mergeCell ref="B69:B70"/>
    <mergeCell ref="C69:C70"/>
    <mergeCell ref="D68:I68"/>
    <mergeCell ref="J68:L68"/>
    <mergeCell ref="N68:N71"/>
    <mergeCell ref="O68:O71"/>
    <mergeCell ref="P68:P70"/>
    <mergeCell ref="Q68:Q70"/>
    <mergeCell ref="T68:T69"/>
    <mergeCell ref="S47:S48"/>
    <mergeCell ref="U47:U48"/>
    <mergeCell ref="A48:A49"/>
    <mergeCell ref="B48:B49"/>
    <mergeCell ref="C48:C49"/>
    <mergeCell ref="D47:I47"/>
    <mergeCell ref="J47:L47"/>
    <mergeCell ref="N47:N50"/>
    <mergeCell ref="O47:O50"/>
    <mergeCell ref="P47:P49"/>
    <mergeCell ref="Q47:Q49"/>
    <mergeCell ref="T47:T48"/>
    <mergeCell ref="S25:S26"/>
    <mergeCell ref="U25:U26"/>
    <mergeCell ref="A26:A27"/>
    <mergeCell ref="B26:B27"/>
    <mergeCell ref="C26:C27"/>
    <mergeCell ref="D25:I25"/>
    <mergeCell ref="J25:L25"/>
    <mergeCell ref="T25:T26"/>
    <mergeCell ref="S4:S5"/>
    <mergeCell ref="U4:U5"/>
    <mergeCell ref="A5:A6"/>
    <mergeCell ref="B5:B6"/>
    <mergeCell ref="C5:C6"/>
    <mergeCell ref="P4:P6"/>
    <mergeCell ref="Q4:Q6"/>
    <mergeCell ref="N4:N7"/>
    <mergeCell ref="O4:O7"/>
    <mergeCell ref="D4:I4"/>
    <mergeCell ref="J4:L4"/>
    <mergeCell ref="T4:T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magatome</dc:creator>
  <cp:lastModifiedBy>Susana Barreiro</cp:lastModifiedBy>
  <dcterms:created xsi:type="dcterms:W3CDTF">2009-02-27T18:10:34Z</dcterms:created>
  <dcterms:modified xsi:type="dcterms:W3CDTF">2019-10-11T20:41:32Z</dcterms:modified>
</cp:coreProperties>
</file>