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G_Backup\Susana\Aulas\2022-23_Inventario\Exercicios\"/>
    </mc:Choice>
  </mc:AlternateContent>
  <bookViews>
    <workbookView xWindow="0" yWindow="0" windowWidth="13584" windowHeight="5772"/>
  </bookViews>
  <sheets>
    <sheet name="Sheet1" sheetId="1" r:id="rId1"/>
  </sheets>
  <definedNames>
    <definedName name="_Toc36579245" localSheetId="0">Sheet1!$A$1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3" i="1" l="1"/>
  <c r="P64" i="1"/>
  <c r="P65" i="1"/>
  <c r="P66" i="1"/>
  <c r="P67" i="1"/>
  <c r="P68" i="1"/>
  <c r="P69" i="1"/>
  <c r="P70" i="1"/>
  <c r="P71" i="1"/>
  <c r="P62" i="1"/>
  <c r="S66" i="1"/>
  <c r="T66" i="1" s="1"/>
  <c r="U66" i="1" s="1"/>
  <c r="S67" i="1"/>
  <c r="S68" i="1"/>
  <c r="S69" i="1"/>
  <c r="S65" i="1"/>
  <c r="T65" i="1"/>
  <c r="U65" i="1" s="1"/>
  <c r="S34" i="1"/>
  <c r="T69" i="1"/>
  <c r="U69" i="1" s="1"/>
  <c r="T68" i="1"/>
  <c r="U68" i="1" s="1"/>
  <c r="T67" i="1"/>
  <c r="U67" i="1" s="1"/>
  <c r="U72" i="1" s="1"/>
  <c r="U73" i="1" s="1"/>
  <c r="M57" i="1"/>
  <c r="M56" i="1"/>
  <c r="J66" i="1"/>
  <c r="J67" i="1"/>
  <c r="J68" i="1"/>
  <c r="J69" i="1"/>
  <c r="K69" i="1" s="1"/>
  <c r="L69" i="1" s="1"/>
  <c r="J65" i="1"/>
  <c r="K65" i="1"/>
  <c r="L65" i="1"/>
  <c r="L66" i="1"/>
  <c r="K66" i="1"/>
  <c r="G69" i="1"/>
  <c r="G68" i="1"/>
  <c r="K68" i="1" s="1"/>
  <c r="L68" i="1" s="1"/>
  <c r="I67" i="1"/>
  <c r="H67" i="1"/>
  <c r="G67" i="1"/>
  <c r="H66" i="1"/>
  <c r="G66" i="1"/>
  <c r="G65" i="1"/>
  <c r="K67" i="1"/>
  <c r="L67" i="1" s="1"/>
  <c r="B63" i="1"/>
  <c r="B64" i="1" s="1"/>
  <c r="C43" i="1"/>
  <c r="C62" i="1" l="1"/>
  <c r="D62" i="1" s="1"/>
  <c r="L72" i="1"/>
  <c r="L73" i="1" s="1"/>
  <c r="B65" i="1"/>
  <c r="C63" i="1"/>
  <c r="D63" i="1" s="1"/>
  <c r="B66" i="1" l="1"/>
  <c r="C64" i="1"/>
  <c r="D64" i="1" s="1"/>
  <c r="B67" i="1" l="1"/>
  <c r="C65" i="1"/>
  <c r="D65" i="1" s="1"/>
  <c r="C66" i="1" l="1"/>
  <c r="D66" i="1" s="1"/>
  <c r="B68" i="1"/>
  <c r="B69" i="1" l="1"/>
  <c r="C67" i="1"/>
  <c r="D67" i="1" s="1"/>
  <c r="C68" i="1" l="1"/>
  <c r="D68" i="1" s="1"/>
  <c r="B70" i="1"/>
  <c r="B71" i="1" l="1"/>
  <c r="C69" i="1"/>
  <c r="D69" i="1" s="1"/>
  <c r="C70" i="1" l="1"/>
  <c r="D70" i="1" s="1"/>
  <c r="B72" i="1"/>
  <c r="C71" i="1" s="1"/>
  <c r="D71" i="1" s="1"/>
  <c r="C8" i="1" l="1"/>
  <c r="U19" i="1" l="1"/>
  <c r="O26" i="1"/>
  <c r="O27" i="1" s="1"/>
  <c r="P26" i="1" s="1"/>
  <c r="N26" i="1" s="1"/>
  <c r="U20" i="1"/>
  <c r="G32" i="1"/>
  <c r="I32" i="1" s="1"/>
  <c r="H30" i="1"/>
  <c r="G33" i="1"/>
  <c r="I33" i="1" s="1"/>
  <c r="H31" i="1"/>
  <c r="G31" i="1"/>
  <c r="G30" i="1"/>
  <c r="B26" i="1"/>
  <c r="I30" i="1" l="1"/>
  <c r="I31" i="1"/>
  <c r="P25" i="1"/>
  <c r="N25" i="1" s="1"/>
  <c r="S31" i="1"/>
  <c r="T31" i="1" s="1"/>
  <c r="U31" i="1" s="1"/>
  <c r="S30" i="1"/>
  <c r="T30" i="1" s="1"/>
  <c r="U30" i="1" s="1"/>
  <c r="S32" i="1"/>
  <c r="T32" i="1" s="1"/>
  <c r="U32" i="1" s="1"/>
  <c r="S33" i="1"/>
  <c r="T33" i="1" s="1"/>
  <c r="U33" i="1" s="1"/>
  <c r="B27" i="1"/>
  <c r="J30" i="1"/>
  <c r="K30" i="1" s="1"/>
  <c r="C25" i="1"/>
  <c r="D25" i="1" s="1"/>
  <c r="O28" i="1"/>
  <c r="J33" i="1"/>
  <c r="K33" i="1" s="1"/>
  <c r="J32" i="1"/>
  <c r="K32" i="1" s="1"/>
  <c r="J31" i="1"/>
  <c r="K31" i="1" s="1"/>
  <c r="B28" i="1" l="1"/>
  <c r="C26" i="1"/>
  <c r="D26" i="1" s="1"/>
  <c r="U35" i="1"/>
  <c r="U36" i="1" s="1"/>
  <c r="P27" i="1"/>
  <c r="N27" i="1" s="1"/>
  <c r="O29" i="1"/>
  <c r="K35" i="1"/>
  <c r="K36" i="1" s="1"/>
  <c r="B29" i="1" l="1"/>
  <c r="C27" i="1"/>
  <c r="D27" i="1" s="1"/>
  <c r="P28" i="1"/>
  <c r="N28" i="1" s="1"/>
  <c r="O30" i="1"/>
  <c r="B30" i="1" l="1"/>
  <c r="C28" i="1"/>
  <c r="D28" i="1" s="1"/>
  <c r="P29" i="1"/>
  <c r="N29" i="1" s="1"/>
  <c r="O31" i="1"/>
  <c r="C29" i="1" l="1"/>
  <c r="D29" i="1" s="1"/>
  <c r="B31" i="1"/>
  <c r="P30" i="1"/>
  <c r="N30" i="1" s="1"/>
  <c r="O32" i="1"/>
  <c r="C30" i="1" l="1"/>
  <c r="D30" i="1" s="1"/>
  <c r="B32" i="1"/>
  <c r="P31" i="1"/>
  <c r="N31" i="1" s="1"/>
  <c r="O33" i="1"/>
  <c r="B33" i="1" l="1"/>
  <c r="C31" i="1"/>
  <c r="D31" i="1" s="1"/>
  <c r="P32" i="1"/>
  <c r="N32" i="1" s="1"/>
  <c r="O34" i="1"/>
  <c r="C32" i="1" l="1"/>
  <c r="D32" i="1" s="1"/>
  <c r="B34" i="1"/>
  <c r="P33" i="1"/>
  <c r="N33" i="1" s="1"/>
  <c r="O35" i="1"/>
  <c r="P34" i="1" s="1"/>
  <c r="N34" i="1" s="1"/>
  <c r="C33" i="1" l="1"/>
  <c r="D33" i="1" s="1"/>
  <c r="B35" i="1"/>
  <c r="C34" i="1" s="1"/>
  <c r="D34" i="1" s="1"/>
</calcChain>
</file>

<file path=xl/sharedStrings.xml><?xml version="1.0" encoding="utf-8"?>
<sst xmlns="http://schemas.openxmlformats.org/spreadsheetml/2006/main" count="126" uniqueCount="47">
  <si>
    <t>IIII</t>
  </si>
  <si>
    <t>II</t>
  </si>
  <si>
    <t>III</t>
  </si>
  <si>
    <t>I</t>
  </si>
  <si>
    <t>n</t>
  </si>
  <si>
    <t>Classe</t>
  </si>
  <si>
    <t>d</t>
  </si>
  <si>
    <t>Nº árvores</t>
  </si>
  <si>
    <t>Árvores modelo</t>
  </si>
  <si>
    <t>hdom</t>
  </si>
  <si>
    <t>Por parcela</t>
  </si>
  <si>
    <t>h</t>
  </si>
  <si>
    <t>alturas                               das modelos</t>
  </si>
  <si>
    <t>[ 2.5 - 7.5 [</t>
  </si>
  <si>
    <t>[ 7.5 - 12.5 [</t>
  </si>
  <si>
    <t>[ 12.5 - 17.5 [</t>
  </si>
  <si>
    <t>[ 17.5 - 22.5 [</t>
  </si>
  <si>
    <t>[ 22.5 - 27.5 [</t>
  </si>
  <si>
    <t>[ 27.5 - 32.5 [</t>
  </si>
  <si>
    <t>[ 32.5 - 37.5 [</t>
  </si>
  <si>
    <t>[ 37.5 - 42.5 [</t>
  </si>
  <si>
    <t>[ 42.5 - 47.5 [</t>
  </si>
  <si>
    <t>[ 47.5 - 52.5 [</t>
  </si>
  <si>
    <t>h arvore média</t>
  </si>
  <si>
    <t>vol árvore média</t>
  </si>
  <si>
    <r>
      <t>β</t>
    </r>
    <r>
      <rPr>
        <b/>
        <vertAlign val="subscript"/>
        <sz val="9"/>
        <color theme="1"/>
        <rFont val="Arial"/>
        <family val="2"/>
      </rPr>
      <t>0</t>
    </r>
  </si>
  <si>
    <r>
      <t>β</t>
    </r>
    <r>
      <rPr>
        <b/>
        <vertAlign val="subscript"/>
        <sz val="9"/>
        <color theme="1"/>
        <rFont val="Arial"/>
        <family val="2"/>
      </rPr>
      <t>1</t>
    </r>
  </si>
  <si>
    <r>
      <t>β</t>
    </r>
    <r>
      <rPr>
        <b/>
        <vertAlign val="subscript"/>
        <sz val="9"/>
        <color theme="1"/>
        <rFont val="Arial"/>
        <family val="2"/>
      </rPr>
      <t>2</t>
    </r>
  </si>
  <si>
    <t>f_exp=</t>
  </si>
  <si>
    <t>hdom=</t>
  </si>
  <si>
    <r>
      <t>β</t>
    </r>
    <r>
      <rPr>
        <b/>
        <vertAlign val="subscript"/>
        <sz val="9"/>
        <color theme="1"/>
        <rFont val="Arial"/>
        <family val="2"/>
      </rPr>
      <t>3</t>
    </r>
  </si>
  <si>
    <t>N=</t>
  </si>
  <si>
    <t>v da arv média</t>
  </si>
  <si>
    <t>= V_parcela</t>
  </si>
  <si>
    <t>= V ha</t>
  </si>
  <si>
    <t>lim inf</t>
  </si>
  <si>
    <t>lim sup</t>
  </si>
  <si>
    <t>intervalo</t>
  </si>
  <si>
    <t>Area parcela =</t>
  </si>
  <si>
    <r>
      <t>3.2.3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Processamento dos dados de uma parcela de pinheiro bravo com o método das árvores modelo de altura (dados agrupados por classes de diâmetro). Dados disponíveis para as parcelas (provas) nº 1 e 2 da Mata Nacional do Urso (Figura 9)</t>
    </r>
  </si>
  <si>
    <t>Prova =</t>
  </si>
  <si>
    <r>
      <t>a)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Alturas estimadas com a relação hipsométrica do IFN (ANEXO I)</t>
    </r>
  </si>
  <si>
    <t>diâmetro arv média</t>
  </si>
  <si>
    <t>V da classe de d</t>
  </si>
  <si>
    <r>
      <t>b)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>Altura média das árvores modelo da classe.</t>
    </r>
  </si>
  <si>
    <t>=hdom</t>
  </si>
  <si>
    <t>=N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</si>
</sst>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00FF"/>
      <name val="Arial"/>
      <family val="2"/>
    </font>
    <font>
      <sz val="10"/>
      <color rgb="FF0000FF"/>
      <name val="Monotype Corsiva"/>
      <family val="4"/>
    </font>
    <font>
      <strike/>
      <sz val="10"/>
      <color rgb="FF0000FF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vertAlign val="subscript"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FF"/>
      <name val="Monotype Corsiva"/>
      <family val="4"/>
    </font>
    <font>
      <i/>
      <sz val="11"/>
      <color rgb="FF0000FF"/>
      <name val="Calibri"/>
      <family val="2"/>
      <scheme val="minor"/>
    </font>
    <font>
      <sz val="7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rgb="FF0000FF"/>
      <name val="Arial"/>
      <family val="2"/>
    </font>
    <font>
      <i/>
      <sz val="11"/>
      <color rgb="FF0000FF"/>
      <name val="Monotype Corsiva"/>
      <family val="4"/>
    </font>
    <font>
      <i/>
      <sz val="10"/>
      <color rgb="FF0000FF"/>
      <name val="Monotype Corsiva"/>
      <family val="4"/>
    </font>
    <font>
      <i/>
      <sz val="10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ont="1" applyBorder="1"/>
    <xf numFmtId="0" fontId="0" fillId="6" borderId="0" xfId="0" applyFill="1"/>
    <xf numFmtId="0" fontId="0" fillId="0" borderId="1" xfId="0" applyBorder="1"/>
    <xf numFmtId="165" fontId="0" fillId="0" borderId="1" xfId="0" applyNumberFormat="1" applyBorder="1"/>
    <xf numFmtId="0" fontId="0" fillId="0" borderId="2" xfId="0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quotePrefix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0" fillId="0" borderId="1" xfId="0" applyFont="1" applyBorder="1"/>
    <xf numFmtId="0" fontId="0" fillId="3" borderId="1" xfId="0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/>
    <xf numFmtId="0" fontId="6" fillId="4" borderId="1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0" fillId="5" borderId="1" xfId="0" applyFont="1" applyFill="1" applyBorder="1"/>
    <xf numFmtId="0" fontId="6" fillId="5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2" borderId="1" xfId="0" applyFill="1" applyBorder="1"/>
    <xf numFmtId="0" fontId="0" fillId="5" borderId="1" xfId="0" applyFill="1" applyBorder="1"/>
    <xf numFmtId="0" fontId="1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0" fontId="0" fillId="4" borderId="1" xfId="0" applyFill="1" applyBorder="1"/>
    <xf numFmtId="0" fontId="15" fillId="3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6" fillId="0" borderId="0" xfId="0" applyFont="1" applyAlignment="1">
      <alignment vertical="center" wrapText="1"/>
    </xf>
    <xf numFmtId="2" fontId="0" fillId="0" borderId="0" xfId="0" applyNumberFormat="1" applyAlignment="1">
      <alignment horizontal="right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7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2" xfId="0" applyBorder="1" applyAlignment="1">
      <alignment horizontal="center" wrapText="1"/>
    </xf>
    <xf numFmtId="2" fontId="0" fillId="0" borderId="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429670</xdr:colOff>
          <xdr:row>14</xdr:row>
          <xdr:rowOff>10323</xdr:rowOff>
        </xdr:from>
        <xdr:to>
          <xdr:col>25</xdr:col>
          <xdr:colOff>345850</xdr:colOff>
          <xdr:row>16</xdr:row>
          <xdr:rowOff>101763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142568</xdr:colOff>
          <xdr:row>6</xdr:row>
          <xdr:rowOff>191729</xdr:rowOff>
        </xdr:from>
        <xdr:to>
          <xdr:col>26</xdr:col>
          <xdr:colOff>304800</xdr:colOff>
          <xdr:row>10</xdr:row>
          <xdr:rowOff>60960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3"/>
  <sheetViews>
    <sheetView tabSelected="1" topLeftCell="J56" zoomScale="112" zoomScaleNormal="112" workbookViewId="0">
      <selection activeCell="O80" sqref="O79:O80"/>
    </sheetView>
  </sheetViews>
  <sheetFormatPr defaultRowHeight="14.4" x14ac:dyDescent="0.3"/>
  <cols>
    <col min="4" max="4" width="11.88671875" bestFit="1" customWidth="1"/>
    <col min="6" max="6" width="4.5546875" customWidth="1"/>
    <col min="7" max="7" width="5" customWidth="1"/>
    <col min="8" max="8" width="7.21875" customWidth="1"/>
    <col min="9" max="9" width="7.77734375" customWidth="1"/>
    <col min="11" max="11" width="9.77734375" customWidth="1"/>
    <col min="14" max="14" width="11.88671875" bestFit="1" customWidth="1"/>
    <col min="20" max="20" width="8.44140625" customWidth="1"/>
    <col min="21" max="21" width="10.44140625" customWidth="1"/>
  </cols>
  <sheetData>
    <row r="1" spans="1:27" ht="14.4" customHeight="1" x14ac:dyDescent="0.3">
      <c r="A1" s="44" t="s">
        <v>39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3"/>
    </row>
    <row r="2" spans="1:27" ht="14.4" customHeigh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1"/>
      <c r="P2" s="54"/>
      <c r="Q2" s="54"/>
      <c r="R2" s="54"/>
      <c r="S2" s="54"/>
    </row>
    <row r="3" spans="1:27" x14ac:dyDescent="0.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1"/>
      <c r="O3" s="54"/>
      <c r="P3" s="54"/>
      <c r="Q3" s="54"/>
      <c r="R3" s="54"/>
      <c r="S3" s="54"/>
    </row>
    <row r="4" spans="1:27" x14ac:dyDescent="0.3">
      <c r="A4" s="42" t="s">
        <v>44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1"/>
      <c r="O4" s="44" t="s">
        <v>41</v>
      </c>
      <c r="P4" s="44"/>
      <c r="Q4" s="44"/>
      <c r="R4" s="44"/>
      <c r="S4" s="44"/>
    </row>
    <row r="5" spans="1:27" x14ac:dyDescent="0.3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1"/>
      <c r="O5" s="44"/>
      <c r="P5" s="44"/>
      <c r="Q5" s="44"/>
      <c r="R5" s="44"/>
      <c r="S5" s="44"/>
    </row>
    <row r="6" spans="1:27" x14ac:dyDescent="0.3">
      <c r="A6" s="45"/>
      <c r="B6" s="46" t="s">
        <v>40</v>
      </c>
      <c r="C6" s="47">
        <v>1</v>
      </c>
      <c r="D6" s="45"/>
      <c r="E6" s="45"/>
      <c r="F6" s="45"/>
      <c r="G6" s="45"/>
      <c r="H6" s="45"/>
      <c r="I6" s="45"/>
      <c r="J6" s="45"/>
      <c r="K6" s="45"/>
      <c r="L6" s="45"/>
      <c r="M6" s="41"/>
      <c r="O6" s="54"/>
      <c r="P6" s="54"/>
      <c r="Q6" s="54"/>
      <c r="R6" s="54"/>
      <c r="S6" s="54"/>
    </row>
    <row r="7" spans="1:27" x14ac:dyDescent="0.3">
      <c r="B7" s="7" t="s">
        <v>38</v>
      </c>
      <c r="C7" s="40">
        <v>1000</v>
      </c>
    </row>
    <row r="8" spans="1:27" ht="18" customHeight="1" x14ac:dyDescent="0.3">
      <c r="B8" s="7" t="s">
        <v>28</v>
      </c>
      <c r="C8" s="6">
        <f>10000/C7</f>
        <v>10</v>
      </c>
      <c r="D8" s="12" t="s">
        <v>37</v>
      </c>
      <c r="E8" s="15" t="s">
        <v>5</v>
      </c>
      <c r="F8" s="16" t="s">
        <v>7</v>
      </c>
      <c r="G8" s="16"/>
      <c r="H8" s="16"/>
      <c r="I8" s="17" t="s">
        <v>8</v>
      </c>
      <c r="J8" s="17"/>
      <c r="K8" s="18" t="s">
        <v>9</v>
      </c>
      <c r="O8" s="15" t="s">
        <v>5</v>
      </c>
      <c r="P8" s="16" t="s">
        <v>7</v>
      </c>
      <c r="Q8" s="16"/>
      <c r="R8" s="16"/>
      <c r="S8" s="18" t="s">
        <v>9</v>
      </c>
      <c r="U8" s="2"/>
      <c r="V8" s="2"/>
      <c r="W8" s="2"/>
      <c r="X8" s="2"/>
      <c r="Y8" s="2"/>
      <c r="Z8" s="2"/>
      <c r="AA8" s="2"/>
    </row>
    <row r="9" spans="1:27" x14ac:dyDescent="0.3">
      <c r="D9" s="12"/>
      <c r="E9" s="13" t="s">
        <v>6</v>
      </c>
      <c r="F9" s="16" t="s">
        <v>10</v>
      </c>
      <c r="G9" s="16"/>
      <c r="H9" s="16"/>
      <c r="I9" s="18" t="s">
        <v>6</v>
      </c>
      <c r="J9" s="18" t="s">
        <v>11</v>
      </c>
      <c r="K9" s="18" t="s">
        <v>11</v>
      </c>
      <c r="O9" s="13" t="s">
        <v>6</v>
      </c>
      <c r="P9" s="16" t="s">
        <v>10</v>
      </c>
      <c r="Q9" s="16"/>
      <c r="R9" s="16"/>
      <c r="S9" s="18" t="s">
        <v>11</v>
      </c>
      <c r="U9" s="2"/>
      <c r="V9" s="2"/>
      <c r="W9" s="2"/>
      <c r="X9" s="2"/>
      <c r="Y9" s="2"/>
      <c r="Z9" s="2"/>
      <c r="AA9" s="2"/>
    </row>
    <row r="10" spans="1:27" x14ac:dyDescent="0.3">
      <c r="D10" s="27" t="s">
        <v>13</v>
      </c>
      <c r="E10" s="14">
        <v>5</v>
      </c>
      <c r="F10" s="19"/>
      <c r="G10" s="19"/>
      <c r="H10" s="20"/>
      <c r="I10" s="23">
        <v>37.5</v>
      </c>
      <c r="J10" s="23">
        <v>23</v>
      </c>
      <c r="K10" s="22">
        <v>23</v>
      </c>
      <c r="O10" s="13">
        <v>5</v>
      </c>
      <c r="P10" s="19"/>
      <c r="Q10" s="19"/>
      <c r="R10" s="20"/>
      <c r="S10" s="20">
        <v>23</v>
      </c>
      <c r="U10" s="2"/>
      <c r="V10" s="2"/>
      <c r="W10" s="2"/>
      <c r="X10" s="2"/>
      <c r="Y10" s="2"/>
      <c r="Z10" s="2"/>
      <c r="AA10" s="2"/>
    </row>
    <row r="11" spans="1:27" x14ac:dyDescent="0.3">
      <c r="D11" s="28" t="s">
        <v>14</v>
      </c>
      <c r="E11" s="14">
        <v>10</v>
      </c>
      <c r="F11" s="19"/>
      <c r="G11" s="19"/>
      <c r="H11" s="20"/>
      <c r="I11" s="24">
        <v>28.7</v>
      </c>
      <c r="J11" s="24">
        <v>20.5</v>
      </c>
      <c r="K11" s="22">
        <v>23</v>
      </c>
      <c r="O11" s="13">
        <v>10</v>
      </c>
      <c r="P11" s="19"/>
      <c r="Q11" s="19"/>
      <c r="R11" s="20"/>
      <c r="S11" s="20">
        <v>23</v>
      </c>
      <c r="V11" s="2"/>
      <c r="W11" s="2"/>
      <c r="X11" s="2"/>
      <c r="Y11" s="2"/>
      <c r="Z11" s="2"/>
      <c r="AA11" s="2"/>
    </row>
    <row r="12" spans="1:27" x14ac:dyDescent="0.3">
      <c r="D12" s="28" t="s">
        <v>15</v>
      </c>
      <c r="E12" s="14">
        <v>15</v>
      </c>
      <c r="F12" s="19"/>
      <c r="G12" s="19"/>
      <c r="H12" s="20"/>
      <c r="I12" s="25">
        <v>35</v>
      </c>
      <c r="J12" s="25">
        <v>19</v>
      </c>
      <c r="K12" s="22">
        <v>20.5</v>
      </c>
      <c r="O12" s="13">
        <v>15</v>
      </c>
      <c r="P12" s="19"/>
      <c r="Q12" s="19"/>
      <c r="R12" s="20"/>
      <c r="S12" s="20">
        <v>20.5</v>
      </c>
      <c r="U12" s="60" t="s">
        <v>25</v>
      </c>
      <c r="V12" s="60" t="s">
        <v>26</v>
      </c>
      <c r="W12" s="60" t="s">
        <v>27</v>
      </c>
      <c r="X12" s="60" t="s">
        <v>30</v>
      </c>
    </row>
    <row r="13" spans="1:27" x14ac:dyDescent="0.3">
      <c r="D13" s="28" t="s">
        <v>16</v>
      </c>
      <c r="E13" s="14">
        <v>20</v>
      </c>
      <c r="F13" s="19"/>
      <c r="G13" s="19"/>
      <c r="H13" s="20"/>
      <c r="I13" s="25">
        <v>32.5</v>
      </c>
      <c r="J13" s="25">
        <v>20</v>
      </c>
      <c r="K13" s="22">
        <v>19</v>
      </c>
      <c r="O13" s="13">
        <v>20</v>
      </c>
      <c r="P13" s="19"/>
      <c r="Q13" s="19"/>
      <c r="R13" s="20"/>
      <c r="S13" s="20">
        <v>19</v>
      </c>
      <c r="U13" s="61">
        <v>7.9500000000000001E-2</v>
      </c>
      <c r="V13" s="61">
        <v>2.1100000000000001E-2</v>
      </c>
      <c r="W13" s="61">
        <v>2.5399999999999999E-2</v>
      </c>
      <c r="X13" s="61">
        <v>-1.1657999999999999</v>
      </c>
    </row>
    <row r="14" spans="1:27" x14ac:dyDescent="0.3">
      <c r="D14" s="28" t="s">
        <v>17</v>
      </c>
      <c r="E14" s="14">
        <v>25</v>
      </c>
      <c r="F14" s="19"/>
      <c r="G14" s="19"/>
      <c r="H14" s="20"/>
      <c r="I14" s="26">
        <v>42.5</v>
      </c>
      <c r="J14" s="26">
        <v>23</v>
      </c>
      <c r="K14" s="22">
        <v>23</v>
      </c>
      <c r="O14" s="13">
        <v>25</v>
      </c>
      <c r="P14" s="19"/>
      <c r="Q14" s="19"/>
      <c r="R14" s="20"/>
      <c r="S14" s="20">
        <v>23</v>
      </c>
    </row>
    <row r="15" spans="1:27" x14ac:dyDescent="0.3">
      <c r="D15" s="29" t="s">
        <v>18</v>
      </c>
      <c r="E15" s="14">
        <v>30</v>
      </c>
      <c r="F15" s="21" t="s">
        <v>0</v>
      </c>
      <c r="G15" s="19" t="s">
        <v>1</v>
      </c>
      <c r="H15" s="22">
        <v>7</v>
      </c>
      <c r="I15" s="24">
        <v>32</v>
      </c>
      <c r="J15" s="24">
        <v>20.5</v>
      </c>
      <c r="K15" s="22">
        <v>21.5</v>
      </c>
      <c r="O15" s="13">
        <v>30</v>
      </c>
      <c r="P15" s="21" t="s">
        <v>0</v>
      </c>
      <c r="Q15" s="19" t="s">
        <v>1</v>
      </c>
      <c r="R15" s="20">
        <v>7</v>
      </c>
      <c r="S15" s="20">
        <v>21.5</v>
      </c>
      <c r="X15" s="2"/>
      <c r="Y15" s="2"/>
      <c r="Z15" s="2"/>
    </row>
    <row r="16" spans="1:27" x14ac:dyDescent="0.3">
      <c r="D16" s="31" t="s">
        <v>19</v>
      </c>
      <c r="E16" s="14">
        <v>35</v>
      </c>
      <c r="F16" s="21" t="s">
        <v>0</v>
      </c>
      <c r="G16" s="21" t="s">
        <v>0</v>
      </c>
      <c r="H16" s="22">
        <v>10</v>
      </c>
      <c r="I16" s="20"/>
      <c r="J16" s="20"/>
      <c r="K16" s="22">
        <v>20</v>
      </c>
      <c r="O16" s="13">
        <v>35</v>
      </c>
      <c r="P16" s="21" t="s">
        <v>0</v>
      </c>
      <c r="Q16" s="21" t="s">
        <v>0</v>
      </c>
      <c r="R16" s="20">
        <v>10</v>
      </c>
      <c r="S16" s="20">
        <v>20</v>
      </c>
      <c r="X16" s="2"/>
      <c r="Y16" s="2"/>
      <c r="Z16" s="2"/>
    </row>
    <row r="17" spans="2:26" x14ac:dyDescent="0.3">
      <c r="D17" s="33" t="s">
        <v>20</v>
      </c>
      <c r="E17" s="14">
        <v>40</v>
      </c>
      <c r="F17" s="19" t="s">
        <v>2</v>
      </c>
      <c r="G17" s="19"/>
      <c r="H17" s="22">
        <v>3</v>
      </c>
      <c r="I17" s="20"/>
      <c r="J17" s="20"/>
      <c r="K17" s="22">
        <v>22.8</v>
      </c>
      <c r="O17" s="13">
        <v>40</v>
      </c>
      <c r="P17" s="19" t="s">
        <v>2</v>
      </c>
      <c r="Q17" s="19"/>
      <c r="R17" s="20">
        <v>3</v>
      </c>
      <c r="S17" s="20">
        <v>22.8</v>
      </c>
      <c r="X17" s="2"/>
      <c r="Y17" s="2"/>
      <c r="Z17" s="2"/>
    </row>
    <row r="18" spans="2:26" x14ac:dyDescent="0.3">
      <c r="D18" s="35" t="s">
        <v>21</v>
      </c>
      <c r="E18" s="14">
        <v>45</v>
      </c>
      <c r="F18" s="19" t="s">
        <v>3</v>
      </c>
      <c r="G18" s="19"/>
      <c r="H18" s="22">
        <v>1</v>
      </c>
      <c r="I18" s="20"/>
      <c r="J18" s="20"/>
      <c r="K18" s="22">
        <v>19.5</v>
      </c>
      <c r="O18" s="13">
        <v>45</v>
      </c>
      <c r="P18" s="19" t="s">
        <v>3</v>
      </c>
      <c r="Q18" s="19"/>
      <c r="R18" s="20">
        <v>1</v>
      </c>
      <c r="S18" s="20">
        <v>19.5</v>
      </c>
      <c r="X18" s="60" t="s">
        <v>25</v>
      </c>
      <c r="Y18" s="60" t="s">
        <v>26</v>
      </c>
      <c r="Z18" s="60" t="s">
        <v>27</v>
      </c>
    </row>
    <row r="19" spans="2:26" x14ac:dyDescent="0.3">
      <c r="D19" s="28" t="s">
        <v>22</v>
      </c>
      <c r="E19" s="14">
        <v>50</v>
      </c>
      <c r="F19" s="19"/>
      <c r="G19" s="19"/>
      <c r="H19" s="20"/>
      <c r="I19" s="20"/>
      <c r="J19" s="20"/>
      <c r="K19" s="22">
        <v>21</v>
      </c>
      <c r="O19" s="13">
        <v>50</v>
      </c>
      <c r="P19" s="19"/>
      <c r="Q19" s="19"/>
      <c r="R19" s="20"/>
      <c r="S19" s="20">
        <v>21</v>
      </c>
      <c r="T19" s="7" t="s">
        <v>31</v>
      </c>
      <c r="U19" s="6">
        <f>SUM(R15:R18)*10</f>
        <v>210</v>
      </c>
      <c r="X19" s="61">
        <v>0.752</v>
      </c>
      <c r="Y19" s="62">
        <v>2.0706000000000002</v>
      </c>
      <c r="Z19" s="61">
        <v>0.80310000000000004</v>
      </c>
    </row>
    <row r="20" spans="2:26" x14ac:dyDescent="0.3">
      <c r="E20" s="13"/>
      <c r="F20" s="19"/>
      <c r="G20" s="19"/>
      <c r="H20" s="20"/>
      <c r="I20" s="20"/>
      <c r="J20" s="20"/>
      <c r="K20" s="20"/>
      <c r="O20" s="13"/>
      <c r="P20" s="19"/>
      <c r="Q20" s="19"/>
      <c r="R20" s="20"/>
      <c r="S20" s="20"/>
      <c r="T20" s="7" t="s">
        <v>29</v>
      </c>
      <c r="U20" s="6">
        <f>AVERAGE(S10:S19)</f>
        <v>21.330000000000002</v>
      </c>
    </row>
    <row r="21" spans="2:26" x14ac:dyDescent="0.3">
      <c r="O21" s="2"/>
      <c r="P21" s="2"/>
      <c r="Q21" s="2"/>
      <c r="R21" s="2"/>
      <c r="S21" s="2"/>
      <c r="T21" s="2"/>
    </row>
    <row r="23" spans="2:26" ht="18" customHeight="1" x14ac:dyDescent="0.3">
      <c r="B23" s="12" t="s">
        <v>35</v>
      </c>
      <c r="C23" s="12" t="s">
        <v>36</v>
      </c>
      <c r="D23" s="12" t="s">
        <v>37</v>
      </c>
      <c r="E23" s="56" t="s">
        <v>42</v>
      </c>
      <c r="F23" s="12" t="s">
        <v>4</v>
      </c>
      <c r="G23" s="11" t="s">
        <v>12</v>
      </c>
      <c r="H23" s="11"/>
      <c r="I23" s="11" t="s">
        <v>23</v>
      </c>
      <c r="J23" s="11" t="s">
        <v>24</v>
      </c>
      <c r="K23" s="56" t="s">
        <v>43</v>
      </c>
      <c r="N23" s="12" t="s">
        <v>37</v>
      </c>
      <c r="O23" s="12" t="s">
        <v>35</v>
      </c>
      <c r="P23" s="12" t="s">
        <v>36</v>
      </c>
      <c r="Q23" s="56" t="s">
        <v>42</v>
      </c>
      <c r="R23" s="58" t="s">
        <v>4</v>
      </c>
      <c r="S23" s="56" t="s">
        <v>23</v>
      </c>
      <c r="T23" s="56" t="s">
        <v>32</v>
      </c>
      <c r="U23" s="56" t="s">
        <v>43</v>
      </c>
    </row>
    <row r="24" spans="2:26" x14ac:dyDescent="0.3">
      <c r="B24" s="12"/>
      <c r="C24" s="12"/>
      <c r="D24" s="12"/>
      <c r="E24" s="57"/>
      <c r="F24" s="12"/>
      <c r="G24" s="11"/>
      <c r="H24" s="11"/>
      <c r="I24" s="11"/>
      <c r="J24" s="11"/>
      <c r="K24" s="57"/>
      <c r="N24" s="12"/>
      <c r="O24" s="12"/>
      <c r="P24" s="12"/>
      <c r="Q24" s="57"/>
      <c r="R24" s="59"/>
      <c r="S24" s="57"/>
      <c r="T24" s="57"/>
      <c r="U24" s="57"/>
    </row>
    <row r="25" spans="2:26" x14ac:dyDescent="0.3">
      <c r="B25" s="27">
        <v>2.5</v>
      </c>
      <c r="C25" s="18">
        <f>B26</f>
        <v>7.5</v>
      </c>
      <c r="D25" s="3" t="str">
        <f>CONCATENATE("[ ",B25," - ",C25, " [")</f>
        <v>[ 2.5 - 7.5 [</v>
      </c>
      <c r="E25" s="14">
        <v>5</v>
      </c>
      <c r="F25" s="3"/>
      <c r="G25" s="3"/>
      <c r="H25" s="3"/>
      <c r="I25" s="3"/>
      <c r="J25" s="3"/>
      <c r="K25" s="3"/>
      <c r="N25" s="3" t="str">
        <f>CONCATENATE("[ ",O25," - ",P25, " [")</f>
        <v>[ 2.5 - 7.5 [</v>
      </c>
      <c r="O25" s="27">
        <v>2.5</v>
      </c>
      <c r="P25" s="18">
        <f>O26</f>
        <v>7.5</v>
      </c>
      <c r="Q25" s="14">
        <v>5</v>
      </c>
      <c r="R25" s="3"/>
      <c r="S25" s="3"/>
      <c r="T25" s="3"/>
      <c r="U25" s="3"/>
    </row>
    <row r="26" spans="2:26" x14ac:dyDescent="0.3">
      <c r="B26" s="28">
        <f>B25+5</f>
        <v>7.5</v>
      </c>
      <c r="C26" s="18">
        <f>B27</f>
        <v>12.5</v>
      </c>
      <c r="D26" s="3" t="str">
        <f>CONCATENATE("[ ",B26," - ",C26, " [")</f>
        <v>[ 7.5 - 12.5 [</v>
      </c>
      <c r="E26" s="14">
        <v>10</v>
      </c>
      <c r="F26" s="3"/>
      <c r="G26" s="3"/>
      <c r="H26" s="3"/>
      <c r="I26" s="3"/>
      <c r="J26" s="3"/>
      <c r="K26" s="3"/>
      <c r="N26" s="3" t="str">
        <f t="shared" ref="N26:N34" si="0">CONCATENATE("[ ",O26," - ",P26, " [")</f>
        <v>[ 7.5 - 12.5 [</v>
      </c>
      <c r="O26" s="28">
        <f>O25+5</f>
        <v>7.5</v>
      </c>
      <c r="P26" s="18">
        <f t="shared" ref="P26:P34" si="1">O27</f>
        <v>12.5</v>
      </c>
      <c r="Q26" s="14">
        <v>10</v>
      </c>
      <c r="R26" s="3"/>
      <c r="S26" s="3"/>
      <c r="T26" s="3"/>
      <c r="U26" s="3"/>
    </row>
    <row r="27" spans="2:26" x14ac:dyDescent="0.3">
      <c r="B27" s="28">
        <f t="shared" ref="B27:B35" si="2">B26+5</f>
        <v>12.5</v>
      </c>
      <c r="C27" s="18">
        <f>B28</f>
        <v>17.5</v>
      </c>
      <c r="D27" s="3" t="str">
        <f>CONCATENATE("[ ",B27," - ",C27, " [")</f>
        <v>[ 12.5 - 17.5 [</v>
      </c>
      <c r="E27" s="14">
        <v>15</v>
      </c>
      <c r="F27" s="3"/>
      <c r="G27" s="3"/>
      <c r="H27" s="3"/>
      <c r="I27" s="3"/>
      <c r="J27" s="3"/>
      <c r="K27" s="3"/>
      <c r="N27" s="3" t="str">
        <f t="shared" si="0"/>
        <v>[ 12.5 - 17.5 [</v>
      </c>
      <c r="O27" s="28">
        <f t="shared" ref="O27:O35" si="3">O26+5</f>
        <v>12.5</v>
      </c>
      <c r="P27" s="18">
        <f t="shared" si="1"/>
        <v>17.5</v>
      </c>
      <c r="Q27" s="14">
        <v>15</v>
      </c>
      <c r="R27" s="3"/>
      <c r="S27" s="3"/>
      <c r="T27" s="3"/>
      <c r="U27" s="3"/>
    </row>
    <row r="28" spans="2:26" x14ac:dyDescent="0.3">
      <c r="B28" s="28">
        <f t="shared" si="2"/>
        <v>17.5</v>
      </c>
      <c r="C28" s="18">
        <f>B29</f>
        <v>22.5</v>
      </c>
      <c r="D28" s="3" t="str">
        <f>CONCATENATE("[ ",B28," - ",C28, " [")</f>
        <v>[ 17.5 - 22.5 [</v>
      </c>
      <c r="E28" s="14">
        <v>20</v>
      </c>
      <c r="F28" s="3"/>
      <c r="G28" s="3"/>
      <c r="H28" s="3"/>
      <c r="I28" s="3"/>
      <c r="J28" s="3"/>
      <c r="K28" s="3"/>
      <c r="N28" s="3" t="str">
        <f t="shared" si="0"/>
        <v>[ 17.5 - 22.5 [</v>
      </c>
      <c r="O28" s="28">
        <f t="shared" si="3"/>
        <v>17.5</v>
      </c>
      <c r="P28" s="18">
        <f t="shared" si="1"/>
        <v>22.5</v>
      </c>
      <c r="Q28" s="14">
        <v>20</v>
      </c>
      <c r="R28" s="3"/>
      <c r="S28" s="3"/>
      <c r="T28" s="3"/>
      <c r="U28" s="3"/>
    </row>
    <row r="29" spans="2:26" x14ac:dyDescent="0.3">
      <c r="B29" s="28">
        <f t="shared" si="2"/>
        <v>22.5</v>
      </c>
      <c r="C29" s="18">
        <f>B30</f>
        <v>27.5</v>
      </c>
      <c r="D29" s="3" t="str">
        <f>CONCATENATE("[ ",B29," - ",C29, " [")</f>
        <v>[ 22.5 - 27.5 [</v>
      </c>
      <c r="E29" s="14">
        <v>25</v>
      </c>
      <c r="F29" s="3"/>
      <c r="G29" s="3"/>
      <c r="H29" s="3"/>
      <c r="I29" s="3"/>
      <c r="J29" s="3"/>
      <c r="K29" s="3"/>
      <c r="N29" s="3" t="str">
        <f t="shared" si="0"/>
        <v>[ 22.5 - 27.5 [</v>
      </c>
      <c r="O29" s="28">
        <f t="shared" si="3"/>
        <v>22.5</v>
      </c>
      <c r="P29" s="18">
        <f t="shared" si="1"/>
        <v>27.5</v>
      </c>
      <c r="Q29" s="14">
        <v>25</v>
      </c>
      <c r="R29" s="3"/>
      <c r="S29" s="3"/>
      <c r="T29" s="3"/>
      <c r="U29" s="3"/>
    </row>
    <row r="30" spans="2:26" x14ac:dyDescent="0.3">
      <c r="B30" s="29">
        <f t="shared" si="2"/>
        <v>27.5</v>
      </c>
      <c r="C30" s="30">
        <f>B31</f>
        <v>32.5</v>
      </c>
      <c r="D30" s="37" t="str">
        <f>CONCATENATE("[ ",B30," - ",C30, " [")</f>
        <v>[ 27.5 - 32.5 [</v>
      </c>
      <c r="E30" s="14">
        <v>30</v>
      </c>
      <c r="F30" s="22">
        <v>7</v>
      </c>
      <c r="G30" s="49">
        <f>J11</f>
        <v>20.5</v>
      </c>
      <c r="H30" s="49">
        <f>J15</f>
        <v>20.5</v>
      </c>
      <c r="I30" s="3">
        <f>AVERAGE(G30:H30)</f>
        <v>20.5</v>
      </c>
      <c r="J30" s="4">
        <f>$X$19*(E30/100)^$Y$19*I30^$Z$19</f>
        <v>0.70309601496000484</v>
      </c>
      <c r="K30" s="3">
        <f>J30*F30</f>
        <v>4.9216721047200336</v>
      </c>
      <c r="N30" s="3" t="str">
        <f t="shared" si="0"/>
        <v>[ 27.5 - 32.5 [</v>
      </c>
      <c r="O30" s="29">
        <f t="shared" si="3"/>
        <v>27.5</v>
      </c>
      <c r="P30" s="30">
        <f t="shared" si="1"/>
        <v>32.5</v>
      </c>
      <c r="Q30" s="14">
        <v>30</v>
      </c>
      <c r="R30" s="22">
        <v>7</v>
      </c>
      <c r="S30" s="8">
        <f>$U$20*(1+($U$13+$V$13*$U$19/1000)*EXP($W$13*$U$20))*(1-EXP($X$13*Q30/$U$20))</f>
        <v>19.67138008186501</v>
      </c>
      <c r="T30" s="9">
        <f>$X$19*(Q30/100)^$Y$19*S30^$Z$19</f>
        <v>0.68018000714488869</v>
      </c>
      <c r="U30" s="3">
        <f>T30*R30</f>
        <v>4.7612600500142204</v>
      </c>
    </row>
    <row r="31" spans="2:26" x14ac:dyDescent="0.3">
      <c r="B31" s="31">
        <f t="shared" si="2"/>
        <v>32.5</v>
      </c>
      <c r="C31" s="32">
        <f>B32</f>
        <v>37.5</v>
      </c>
      <c r="D31" s="48" t="str">
        <f>CONCATENATE("[ ",B31," - ",C31, " [")</f>
        <v>[ 32.5 - 37.5 [</v>
      </c>
      <c r="E31" s="14">
        <v>35</v>
      </c>
      <c r="F31" s="22">
        <v>10</v>
      </c>
      <c r="G31" s="50">
        <f>J12</f>
        <v>19</v>
      </c>
      <c r="H31" s="50">
        <f>J13</f>
        <v>20</v>
      </c>
      <c r="I31" s="3">
        <f t="shared" ref="I31:I33" si="4">AVERAGE(G31:H31)</f>
        <v>19.5</v>
      </c>
      <c r="J31" s="4">
        <f>$X$19*(E31/100)^$Y$19*I31^$Z$19</f>
        <v>0.92937701957820051</v>
      </c>
      <c r="K31" s="3">
        <f t="shared" ref="K31:K33" si="5">J31*F31</f>
        <v>9.293770195782006</v>
      </c>
      <c r="N31" s="3" t="str">
        <f t="shared" si="0"/>
        <v>[ 32.5 - 37.5 [</v>
      </c>
      <c r="O31" s="31">
        <f t="shared" si="3"/>
        <v>32.5</v>
      </c>
      <c r="P31" s="32">
        <f t="shared" si="1"/>
        <v>37.5</v>
      </c>
      <c r="Q31" s="14">
        <v>35</v>
      </c>
      <c r="R31" s="22">
        <v>10</v>
      </c>
      <c r="S31" s="8">
        <f>$U$20*(1+($U$13+$V$13*$U$19/1000)*EXP($W$13*$U$20))*(1-EXP($X$13*Q31/$U$20))</f>
        <v>20.803885667356216</v>
      </c>
      <c r="T31" s="9">
        <f>$X$19*(Q31/100)^$Y$19*S31^$Z$19</f>
        <v>0.97896450984097882</v>
      </c>
      <c r="U31" s="3">
        <f t="shared" ref="U31:U33" si="6">T31*R31</f>
        <v>9.7896450984097889</v>
      </c>
    </row>
    <row r="32" spans="2:26" x14ac:dyDescent="0.3">
      <c r="B32" s="33">
        <f t="shared" si="2"/>
        <v>37.5</v>
      </c>
      <c r="C32" s="34">
        <f>B33</f>
        <v>42.5</v>
      </c>
      <c r="D32" s="38" t="str">
        <f>CONCATENATE("[ ",B32," - ",C32, " [")</f>
        <v>[ 37.5 - 42.5 [</v>
      </c>
      <c r="E32" s="14">
        <v>40</v>
      </c>
      <c r="F32" s="22">
        <v>3</v>
      </c>
      <c r="G32" s="51">
        <f>J10</f>
        <v>23</v>
      </c>
      <c r="H32" s="52"/>
      <c r="I32" s="3">
        <f t="shared" si="4"/>
        <v>23</v>
      </c>
      <c r="J32" s="4">
        <f>$X$19*(E32/100)^$Y$19*I32^$Z$19</f>
        <v>1.3990939665407089</v>
      </c>
      <c r="K32" s="3">
        <f t="shared" si="5"/>
        <v>4.1972818996221264</v>
      </c>
      <c r="N32" s="3" t="str">
        <f t="shared" si="0"/>
        <v>[ 37.5 - 42.5 [</v>
      </c>
      <c r="O32" s="33">
        <f t="shared" si="3"/>
        <v>37.5</v>
      </c>
      <c r="P32" s="34">
        <f t="shared" si="1"/>
        <v>42.5</v>
      </c>
      <c r="Q32" s="14">
        <v>40</v>
      </c>
      <c r="R32" s="22">
        <v>3</v>
      </c>
      <c r="S32" s="8">
        <f>$U$20*(1+($U$13+$V$13*$U$19/1000)*EXP($W$13*$U$20))*(1-EXP($X$13*Q32/$U$20))</f>
        <v>21.665588711366365</v>
      </c>
      <c r="T32" s="9">
        <f>$X$19*(Q32/100)^$Y$19*S32^$Z$19</f>
        <v>1.3335230986630093</v>
      </c>
      <c r="U32" s="3">
        <f t="shared" si="6"/>
        <v>4.0005692959890276</v>
      </c>
    </row>
    <row r="33" spans="1:22" x14ac:dyDescent="0.3">
      <c r="B33" s="35">
        <f t="shared" si="2"/>
        <v>42.5</v>
      </c>
      <c r="C33" s="36">
        <f>B34</f>
        <v>47.5</v>
      </c>
      <c r="D33" s="39" t="str">
        <f>CONCATENATE("[ ",B33," - ",C33, " [")</f>
        <v>[ 42.5 - 47.5 [</v>
      </c>
      <c r="E33" s="14">
        <v>45</v>
      </c>
      <c r="F33" s="22">
        <v>1</v>
      </c>
      <c r="G33" s="53">
        <f>J14</f>
        <v>23</v>
      </c>
      <c r="H33" s="52"/>
      <c r="I33" s="3">
        <f t="shared" si="4"/>
        <v>23</v>
      </c>
      <c r="J33" s="4">
        <f>$X$19*(E33/100)^$Y$19*I33^$Z$19</f>
        <v>1.785514151821094</v>
      </c>
      <c r="K33" s="3">
        <f t="shared" si="5"/>
        <v>1.785514151821094</v>
      </c>
      <c r="N33" s="3" t="str">
        <f t="shared" si="0"/>
        <v>[ 42.5 - 47.5 [</v>
      </c>
      <c r="O33" s="35">
        <f t="shared" si="3"/>
        <v>42.5</v>
      </c>
      <c r="P33" s="36">
        <f t="shared" si="1"/>
        <v>47.5</v>
      </c>
      <c r="Q33" s="14">
        <v>45</v>
      </c>
      <c r="R33" s="22">
        <v>1</v>
      </c>
      <c r="S33" s="8">
        <f>$U$20*(1+($U$13+$V$13*$U$19/1000)*EXP($W$13*$U$20))*(1-EXP($X$13*Q33/$U$20))</f>
        <v>22.321242992960304</v>
      </c>
      <c r="T33" s="9">
        <f>$X$19*(Q33/100)^$Y$19*S33^$Z$19</f>
        <v>1.7430722897915967</v>
      </c>
      <c r="U33" s="3">
        <f t="shared" si="6"/>
        <v>1.7430722897915967</v>
      </c>
    </row>
    <row r="34" spans="1:22" x14ac:dyDescent="0.3">
      <c r="B34" s="28">
        <f t="shared" si="2"/>
        <v>47.5</v>
      </c>
      <c r="C34" s="18">
        <f>B35</f>
        <v>52.5</v>
      </c>
      <c r="D34" s="3" t="str">
        <f>CONCATENATE("[ ",B34," - ",C34, " [")</f>
        <v>[ 47.5 - 52.5 [</v>
      </c>
      <c r="E34" s="14">
        <v>50</v>
      </c>
      <c r="F34" s="3"/>
      <c r="G34" s="3"/>
      <c r="H34" s="3"/>
      <c r="I34" s="3"/>
      <c r="J34" s="3"/>
      <c r="K34" s="3"/>
      <c r="N34" s="3" t="str">
        <f t="shared" si="0"/>
        <v>[ 47.5 - 52.5 [</v>
      </c>
      <c r="O34" s="28">
        <f t="shared" si="3"/>
        <v>47.5</v>
      </c>
      <c r="P34" s="18">
        <f t="shared" si="1"/>
        <v>52.5</v>
      </c>
      <c r="Q34" s="14">
        <v>50</v>
      </c>
      <c r="R34" s="3"/>
      <c r="S34" s="8">
        <f t="shared" ref="S34:S65" si="7">$U$20*(1+($U$13+$V$13*$U$19/1000)*EXP($W$13*$U$20))*(1-EXP($X$13*Q34/$U$20))</f>
        <v>22.820118493007165</v>
      </c>
      <c r="T34" s="3"/>
      <c r="U34" s="3"/>
    </row>
    <row r="35" spans="1:22" x14ac:dyDescent="0.3">
      <c r="B35" s="1">
        <f t="shared" si="2"/>
        <v>52.5</v>
      </c>
      <c r="K35" s="55">
        <f>SUM(K30:K34)</f>
        <v>20.19823835194526</v>
      </c>
      <c r="L35" s="10" t="s">
        <v>33</v>
      </c>
      <c r="O35" s="1">
        <f t="shared" si="3"/>
        <v>52.5</v>
      </c>
      <c r="S35" s="85"/>
      <c r="U35">
        <f>SUM(U30:U34)</f>
        <v>20.294546734204637</v>
      </c>
      <c r="V35" s="10" t="s">
        <v>33</v>
      </c>
    </row>
    <row r="36" spans="1:22" x14ac:dyDescent="0.3">
      <c r="K36" s="55">
        <f>K35*10000/1000</f>
        <v>201.98238351945261</v>
      </c>
      <c r="L36" s="10" t="s">
        <v>34</v>
      </c>
      <c r="S36" s="85"/>
      <c r="U36">
        <f>U35*10</f>
        <v>202.94546734204636</v>
      </c>
      <c r="V36" s="10" t="s">
        <v>34</v>
      </c>
    </row>
    <row r="37" spans="1:22" ht="14.4" customHeight="1" x14ac:dyDescent="0.3">
      <c r="S37" s="85"/>
    </row>
    <row r="38" spans="1:22" x14ac:dyDescent="0.3">
      <c r="S38" s="85"/>
    </row>
    <row r="39" spans="1:22" x14ac:dyDescent="0.3">
      <c r="S39" s="85"/>
    </row>
    <row r="40" spans="1:22" x14ac:dyDescent="0.3">
      <c r="S40" s="85"/>
    </row>
    <row r="41" spans="1:22" x14ac:dyDescent="0.3">
      <c r="A41" s="45"/>
      <c r="B41" s="46" t="s">
        <v>40</v>
      </c>
      <c r="C41" s="47">
        <v>2</v>
      </c>
      <c r="S41" s="85"/>
    </row>
    <row r="42" spans="1:22" x14ac:dyDescent="0.3">
      <c r="B42" s="7" t="s">
        <v>38</v>
      </c>
      <c r="C42" s="40">
        <v>1000</v>
      </c>
      <c r="S42" s="85"/>
    </row>
    <row r="43" spans="1:22" x14ac:dyDescent="0.3">
      <c r="B43" s="7" t="s">
        <v>28</v>
      </c>
      <c r="C43" s="6">
        <f>10000/C42</f>
        <v>10</v>
      </c>
      <c r="S43" s="85"/>
    </row>
    <row r="44" spans="1:22" x14ac:dyDescent="0.3">
      <c r="S44" s="85"/>
    </row>
    <row r="45" spans="1:22" ht="14.4" customHeight="1" x14ac:dyDescent="0.3">
      <c r="D45" s="12" t="s">
        <v>37</v>
      </c>
      <c r="E45" s="15" t="s">
        <v>5</v>
      </c>
      <c r="F45" s="16" t="s">
        <v>7</v>
      </c>
      <c r="G45" s="16"/>
      <c r="H45" s="16"/>
      <c r="I45" s="16"/>
      <c r="J45" s="17" t="s">
        <v>8</v>
      </c>
      <c r="K45" s="17"/>
      <c r="L45" s="18" t="s">
        <v>9</v>
      </c>
      <c r="S45" s="85"/>
    </row>
    <row r="46" spans="1:22" ht="14.4" customHeight="1" x14ac:dyDescent="0.3">
      <c r="D46" s="12"/>
      <c r="E46" s="13" t="s">
        <v>6</v>
      </c>
      <c r="F46" s="16" t="s">
        <v>10</v>
      </c>
      <c r="G46" s="16"/>
      <c r="H46" s="16"/>
      <c r="I46" s="16"/>
      <c r="J46" s="18" t="s">
        <v>6</v>
      </c>
      <c r="K46" s="18" t="s">
        <v>11</v>
      </c>
      <c r="L46" s="18" t="s">
        <v>11</v>
      </c>
      <c r="S46" s="85"/>
    </row>
    <row r="47" spans="1:22" x14ac:dyDescent="0.3">
      <c r="D47" s="27" t="s">
        <v>13</v>
      </c>
      <c r="E47" s="13">
        <v>5</v>
      </c>
      <c r="F47" s="63"/>
      <c r="G47" s="63"/>
      <c r="H47" s="63"/>
      <c r="I47" s="64"/>
      <c r="J47" s="71">
        <v>22</v>
      </c>
      <c r="K47" s="71">
        <v>16</v>
      </c>
      <c r="L47" s="22">
        <v>22</v>
      </c>
      <c r="S47" s="85"/>
    </row>
    <row r="48" spans="1:22" x14ac:dyDescent="0.3">
      <c r="D48" s="28" t="s">
        <v>14</v>
      </c>
      <c r="E48" s="13">
        <v>10</v>
      </c>
      <c r="F48" s="63"/>
      <c r="G48" s="63"/>
      <c r="H48" s="63"/>
      <c r="I48" s="64"/>
      <c r="J48" s="26">
        <v>26</v>
      </c>
      <c r="K48" s="26">
        <v>17.5</v>
      </c>
      <c r="L48" s="22">
        <v>20.5</v>
      </c>
      <c r="S48" s="85"/>
    </row>
    <row r="49" spans="2:21" x14ac:dyDescent="0.3">
      <c r="D49" s="28" t="s">
        <v>15</v>
      </c>
      <c r="E49" s="13">
        <v>15</v>
      </c>
      <c r="F49" s="63"/>
      <c r="G49" s="63"/>
      <c r="H49" s="63"/>
      <c r="I49" s="64"/>
      <c r="J49" s="24">
        <v>31</v>
      </c>
      <c r="K49" s="24">
        <v>17.5</v>
      </c>
      <c r="L49" s="22">
        <v>23</v>
      </c>
      <c r="S49" s="85"/>
    </row>
    <row r="50" spans="2:21" x14ac:dyDescent="0.3">
      <c r="D50" s="28" t="s">
        <v>16</v>
      </c>
      <c r="E50" s="13">
        <v>20</v>
      </c>
      <c r="F50" s="63" t="s">
        <v>1</v>
      </c>
      <c r="G50" s="63"/>
      <c r="H50" s="63"/>
      <c r="I50" s="64">
        <v>2</v>
      </c>
      <c r="J50" s="25">
        <v>33</v>
      </c>
      <c r="K50" s="25">
        <v>18.5</v>
      </c>
      <c r="L50" s="22">
        <v>20</v>
      </c>
      <c r="S50" s="85"/>
    </row>
    <row r="51" spans="2:21" x14ac:dyDescent="0.3">
      <c r="D51" s="35" t="s">
        <v>17</v>
      </c>
      <c r="E51" s="13">
        <v>25</v>
      </c>
      <c r="F51" s="65" t="s">
        <v>0</v>
      </c>
      <c r="G51" s="65" t="s">
        <v>0</v>
      </c>
      <c r="H51" s="63"/>
      <c r="I51" s="64">
        <v>10</v>
      </c>
      <c r="J51" s="24">
        <v>31</v>
      </c>
      <c r="K51" s="24">
        <v>22.5</v>
      </c>
      <c r="L51" s="22">
        <v>19.5</v>
      </c>
      <c r="S51" s="85"/>
    </row>
    <row r="52" spans="2:21" x14ac:dyDescent="0.3">
      <c r="D52" s="29" t="s">
        <v>18</v>
      </c>
      <c r="E52" s="13">
        <v>30</v>
      </c>
      <c r="F52" s="65" t="s">
        <v>0</v>
      </c>
      <c r="G52" s="65" t="s">
        <v>0</v>
      </c>
      <c r="H52" s="63" t="s">
        <v>0</v>
      </c>
      <c r="I52" s="64">
        <v>14</v>
      </c>
      <c r="J52" s="23">
        <v>42</v>
      </c>
      <c r="K52" s="23">
        <v>20</v>
      </c>
      <c r="L52" s="22">
        <v>22.5</v>
      </c>
      <c r="S52" s="85"/>
    </row>
    <row r="53" spans="2:21" x14ac:dyDescent="0.3">
      <c r="D53" s="31" t="s">
        <v>19</v>
      </c>
      <c r="E53" s="13">
        <v>35</v>
      </c>
      <c r="F53" s="65" t="s">
        <v>0</v>
      </c>
      <c r="G53" s="63"/>
      <c r="H53" s="63"/>
      <c r="I53" s="64">
        <v>5</v>
      </c>
      <c r="J53" s="24">
        <v>27.5</v>
      </c>
      <c r="K53" s="24">
        <v>18</v>
      </c>
      <c r="L53" s="22">
        <v>21</v>
      </c>
      <c r="S53" s="85"/>
    </row>
    <row r="54" spans="2:21" x14ac:dyDescent="0.3">
      <c r="D54" s="33" t="s">
        <v>20</v>
      </c>
      <c r="E54" s="13">
        <v>40</v>
      </c>
      <c r="F54" s="63" t="s">
        <v>3</v>
      </c>
      <c r="G54" s="63"/>
      <c r="H54" s="63"/>
      <c r="I54" s="64">
        <v>1</v>
      </c>
      <c r="J54" s="26">
        <v>24</v>
      </c>
      <c r="K54" s="26">
        <v>18.5</v>
      </c>
      <c r="L54" s="22">
        <v>20.5</v>
      </c>
      <c r="S54" s="85"/>
    </row>
    <row r="55" spans="2:21" x14ac:dyDescent="0.3">
      <c r="D55" s="66" t="s">
        <v>21</v>
      </c>
      <c r="E55" s="13">
        <v>45</v>
      </c>
      <c r="F55" s="63"/>
      <c r="G55" s="63"/>
      <c r="H55" s="63"/>
      <c r="I55" s="64"/>
      <c r="J55" s="22"/>
      <c r="K55" s="22"/>
      <c r="L55" s="22">
        <v>22</v>
      </c>
      <c r="S55" s="85"/>
    </row>
    <row r="56" spans="2:21" x14ac:dyDescent="0.3">
      <c r="D56" s="28" t="s">
        <v>22</v>
      </c>
      <c r="E56" s="13">
        <v>50</v>
      </c>
      <c r="F56" s="63"/>
      <c r="G56" s="63"/>
      <c r="H56" s="63"/>
      <c r="I56" s="64"/>
      <c r="J56" s="22"/>
      <c r="K56" s="22"/>
      <c r="L56" s="22">
        <v>23</v>
      </c>
      <c r="M56">
        <f>AVERAGE(L47:L56)</f>
        <v>21.4</v>
      </c>
      <c r="N56" s="10" t="s">
        <v>45</v>
      </c>
      <c r="S56" s="85"/>
    </row>
    <row r="57" spans="2:21" x14ac:dyDescent="0.3">
      <c r="M57">
        <f>SUM(I50:I54)*C43</f>
        <v>320</v>
      </c>
      <c r="N57" s="10" t="s">
        <v>46</v>
      </c>
      <c r="S57" s="85"/>
    </row>
    <row r="58" spans="2:21" x14ac:dyDescent="0.3">
      <c r="S58" s="85"/>
    </row>
    <row r="59" spans="2:21" x14ac:dyDescent="0.3">
      <c r="S59" s="85"/>
    </row>
    <row r="60" spans="2:21" ht="14.4" customHeight="1" x14ac:dyDescent="0.3">
      <c r="B60" s="12" t="s">
        <v>35</v>
      </c>
      <c r="C60" s="12" t="s">
        <v>36</v>
      </c>
      <c r="D60" s="12" t="s">
        <v>37</v>
      </c>
      <c r="E60" s="56" t="s">
        <v>42</v>
      </c>
      <c r="F60" s="12" t="s">
        <v>4</v>
      </c>
      <c r="G60" s="11" t="s">
        <v>12</v>
      </c>
      <c r="H60" s="11"/>
      <c r="I60" s="11"/>
      <c r="J60" s="11" t="s">
        <v>23</v>
      </c>
      <c r="K60" s="11" t="s">
        <v>24</v>
      </c>
      <c r="L60" s="56" t="s">
        <v>43</v>
      </c>
      <c r="P60" s="12" t="s">
        <v>37</v>
      </c>
      <c r="Q60" s="56" t="s">
        <v>42</v>
      </c>
      <c r="R60" s="81" t="s">
        <v>4</v>
      </c>
      <c r="S60" s="56" t="s">
        <v>23</v>
      </c>
      <c r="T60" s="83" t="s">
        <v>24</v>
      </c>
      <c r="U60" s="56" t="s">
        <v>43</v>
      </c>
    </row>
    <row r="61" spans="2:21" x14ac:dyDescent="0.3">
      <c r="B61" s="12"/>
      <c r="C61" s="12"/>
      <c r="D61" s="12"/>
      <c r="E61" s="57"/>
      <c r="F61" s="12"/>
      <c r="G61" s="11"/>
      <c r="H61" s="11"/>
      <c r="I61" s="11"/>
      <c r="J61" s="11"/>
      <c r="K61" s="11"/>
      <c r="L61" s="57"/>
      <c r="P61" s="12"/>
      <c r="Q61" s="57"/>
      <c r="R61" s="81"/>
      <c r="S61" s="57"/>
      <c r="T61" s="83"/>
      <c r="U61" s="57"/>
    </row>
    <row r="62" spans="2:21" x14ac:dyDescent="0.3">
      <c r="B62" s="27">
        <v>2.5</v>
      </c>
      <c r="C62" s="18">
        <f>B63</f>
        <v>7.5</v>
      </c>
      <c r="D62" s="3" t="str">
        <f>CONCATENATE("[ ",B62," - ",C62, " [")</f>
        <v>[ 2.5 - 7.5 [</v>
      </c>
      <c r="E62" s="14">
        <v>5</v>
      </c>
      <c r="F62" s="3"/>
      <c r="G62" s="3"/>
      <c r="H62" s="3"/>
      <c r="I62" s="3"/>
      <c r="J62" s="3"/>
      <c r="K62" s="3"/>
      <c r="L62" s="3"/>
      <c r="P62" s="3" t="str">
        <f>CONCATENATE("[ ",B62," - ",C62, " [")</f>
        <v>[ 2.5 - 7.5 [</v>
      </c>
      <c r="Q62" s="14">
        <v>5</v>
      </c>
      <c r="R62" s="82"/>
      <c r="S62" s="8"/>
      <c r="T62" s="5"/>
      <c r="U62" s="3"/>
    </row>
    <row r="63" spans="2:21" x14ac:dyDescent="0.3">
      <c r="B63" s="28">
        <f>B62+5</f>
        <v>7.5</v>
      </c>
      <c r="C63" s="18">
        <f>B64</f>
        <v>12.5</v>
      </c>
      <c r="D63" s="3" t="str">
        <f>CONCATENATE("[ ",B63," - ",C63, " [")</f>
        <v>[ 7.5 - 12.5 [</v>
      </c>
      <c r="E63" s="14">
        <v>10</v>
      </c>
      <c r="F63" s="3"/>
      <c r="G63" s="3"/>
      <c r="H63" s="3"/>
      <c r="I63" s="3"/>
      <c r="J63" s="3"/>
      <c r="K63" s="3"/>
      <c r="L63" s="3"/>
      <c r="P63" s="3" t="str">
        <f t="shared" ref="P63:P71" si="8">CONCATENATE("[ ",B63," - ",C63, " [")</f>
        <v>[ 7.5 - 12.5 [</v>
      </c>
      <c r="Q63" s="14">
        <v>10</v>
      </c>
      <c r="R63" s="82"/>
      <c r="S63" s="8"/>
      <c r="T63" s="5"/>
      <c r="U63" s="3"/>
    </row>
    <row r="64" spans="2:21" x14ac:dyDescent="0.3">
      <c r="B64" s="28">
        <f t="shared" ref="B64:B72" si="9">B63+5</f>
        <v>12.5</v>
      </c>
      <c r="C64" s="18">
        <f>B65</f>
        <v>17.5</v>
      </c>
      <c r="D64" s="3" t="str">
        <f>CONCATENATE("[ ",B64," - ",C64, " [")</f>
        <v>[ 12.5 - 17.5 [</v>
      </c>
      <c r="E64" s="14">
        <v>15</v>
      </c>
      <c r="F64" s="3"/>
      <c r="G64" s="3"/>
      <c r="H64" s="3"/>
      <c r="I64" s="3"/>
      <c r="J64" s="3"/>
      <c r="K64" s="3"/>
      <c r="L64" s="3"/>
      <c r="P64" s="3" t="str">
        <f t="shared" si="8"/>
        <v>[ 12.5 - 17.5 [</v>
      </c>
      <c r="Q64" s="14">
        <v>15</v>
      </c>
      <c r="R64" s="82"/>
      <c r="S64" s="8"/>
      <c r="T64" s="5"/>
      <c r="U64" s="3"/>
    </row>
    <row r="65" spans="2:22" x14ac:dyDescent="0.3">
      <c r="B65" s="28">
        <f t="shared" si="9"/>
        <v>17.5</v>
      </c>
      <c r="C65" s="18">
        <f>B66</f>
        <v>22.5</v>
      </c>
      <c r="D65" s="3" t="str">
        <f>CONCATENATE("[ ",B65," - ",C65, " [")</f>
        <v>[ 17.5 - 22.5 [</v>
      </c>
      <c r="E65" s="14">
        <v>20</v>
      </c>
      <c r="F65" s="64">
        <v>2</v>
      </c>
      <c r="G65" s="77">
        <f>K47</f>
        <v>16</v>
      </c>
      <c r="H65" s="78"/>
      <c r="I65" s="78"/>
      <c r="J65" s="3">
        <f>AVERAGE(G65:I65)</f>
        <v>16</v>
      </c>
      <c r="K65" s="4">
        <f>$X$19*(E65/100)^$Y$19*J65^$Z$19</f>
        <v>0.24886241294508682</v>
      </c>
      <c r="L65" s="3">
        <f t="shared" ref="L65:L66" si="10">K65*F65</f>
        <v>0.49772482589017364</v>
      </c>
      <c r="P65" s="3" t="str">
        <f t="shared" si="8"/>
        <v>[ 17.5 - 22.5 [</v>
      </c>
      <c r="Q65" s="14">
        <v>20</v>
      </c>
      <c r="R65" s="64">
        <v>2</v>
      </c>
      <c r="S65" s="84">
        <f>$M$56*(1+($U$13+$V$13*$M$57/1000)*EXP($W$13*$M$56))*(1-EXP($X$13*Q65/$M$56))</f>
        <v>16.311065974978106</v>
      </c>
      <c r="T65" s="4">
        <f>$X$19*(Q65/100)^$Y$19*S65^$Z$19</f>
        <v>0.25274066297234776</v>
      </c>
      <c r="U65" s="3">
        <f>T65*R65</f>
        <v>0.50548132594469553</v>
      </c>
    </row>
    <row r="66" spans="2:22" x14ac:dyDescent="0.3">
      <c r="B66" s="35">
        <f t="shared" si="9"/>
        <v>22.5</v>
      </c>
      <c r="C66" s="36">
        <f>B67</f>
        <v>27.5</v>
      </c>
      <c r="D66" s="39" t="str">
        <f>CONCATENATE("[ ",B66," - ",C66, " [")</f>
        <v>[ 22.5 - 27.5 [</v>
      </c>
      <c r="E66" s="14">
        <v>25</v>
      </c>
      <c r="F66" s="64">
        <v>10</v>
      </c>
      <c r="G66" s="79">
        <f>K48</f>
        <v>17.5</v>
      </c>
      <c r="H66" s="79">
        <f>K54</f>
        <v>18.5</v>
      </c>
      <c r="I66" s="78"/>
      <c r="J66" s="3">
        <f t="shared" ref="J66:J69" si="11">AVERAGE(G66:I66)</f>
        <v>18</v>
      </c>
      <c r="K66" s="4">
        <f t="shared" ref="K65:K66" si="12">$X$19*(E66/100)^$Y$19*J66^$Z$19</f>
        <v>0.43421194984221351</v>
      </c>
      <c r="L66" s="3">
        <f t="shared" si="10"/>
        <v>4.342119498422135</v>
      </c>
      <c r="P66" s="3" t="str">
        <f t="shared" si="8"/>
        <v>[ 22.5 - 27.5 [</v>
      </c>
      <c r="Q66" s="14">
        <v>25</v>
      </c>
      <c r="R66" s="64">
        <v>10</v>
      </c>
      <c r="S66" s="84">
        <f t="shared" ref="S66:S69" si="13">$M$56*(1+($U$13+$V$13*$M$57/1000)*EXP($W$13*$M$56))*(1-EXP($X$13*Q66/$M$56))</f>
        <v>18.282378266553931</v>
      </c>
      <c r="T66" s="4">
        <f>$X$19*(Q66/100)^$Y$19*S66^$Z$19</f>
        <v>0.43967409280877162</v>
      </c>
      <c r="U66" s="3">
        <f>T66*R66</f>
        <v>4.3967409280877163</v>
      </c>
    </row>
    <row r="67" spans="2:22" x14ac:dyDescent="0.3">
      <c r="B67" s="29">
        <f t="shared" si="9"/>
        <v>27.5</v>
      </c>
      <c r="C67" s="30">
        <f>B68</f>
        <v>32.5</v>
      </c>
      <c r="D67" s="37" t="str">
        <f>CONCATENATE("[ ",B67," - ",C67, " [")</f>
        <v>[ 27.5 - 32.5 [</v>
      </c>
      <c r="E67" s="14">
        <v>30</v>
      </c>
      <c r="F67" s="64">
        <v>14</v>
      </c>
      <c r="G67" s="72">
        <f>K49</f>
        <v>17.5</v>
      </c>
      <c r="H67" s="72">
        <f>K51</f>
        <v>22.5</v>
      </c>
      <c r="I67" s="80">
        <f>K53</f>
        <v>18</v>
      </c>
      <c r="J67" s="3">
        <f t="shared" si="11"/>
        <v>19.333333333333332</v>
      </c>
      <c r="K67" s="4">
        <f>$X$19*(E67/100)^$Y$19*J67^$Z$19</f>
        <v>0.67077682969632058</v>
      </c>
      <c r="L67" s="3">
        <f>K67*F67</f>
        <v>9.3908756157484881</v>
      </c>
      <c r="P67" s="3" t="str">
        <f t="shared" si="8"/>
        <v>[ 27.5 - 32.5 [</v>
      </c>
      <c r="Q67" s="14">
        <v>30</v>
      </c>
      <c r="R67" s="64">
        <v>14</v>
      </c>
      <c r="S67" s="84">
        <f t="shared" si="13"/>
        <v>19.783655569814009</v>
      </c>
      <c r="T67" s="4">
        <f>$X$19*(Q67/100)^$Y$19*S67^$Z$19</f>
        <v>0.68329602588938088</v>
      </c>
      <c r="U67" s="3">
        <f>T67*R67</f>
        <v>9.5661443624513325</v>
      </c>
    </row>
    <row r="68" spans="2:22" x14ac:dyDescent="0.3">
      <c r="B68" s="31">
        <f t="shared" si="9"/>
        <v>32.5</v>
      </c>
      <c r="C68" s="32">
        <f>B69</f>
        <v>37.5</v>
      </c>
      <c r="D68" s="48" t="str">
        <f>CONCATENATE("[ ",B68," - ",C68, " [")</f>
        <v>[ 32.5 - 37.5 [</v>
      </c>
      <c r="E68" s="14">
        <v>35</v>
      </c>
      <c r="F68" s="64">
        <v>5</v>
      </c>
      <c r="G68" s="73">
        <f>K50</f>
        <v>18.5</v>
      </c>
      <c r="H68" s="74"/>
      <c r="I68" s="78"/>
      <c r="J68" s="3">
        <f t="shared" si="11"/>
        <v>18.5</v>
      </c>
      <c r="K68" s="4">
        <f>$X$19*(E68/100)^$Y$19*J68^$Z$19</f>
        <v>0.89090367066983345</v>
      </c>
      <c r="L68" s="3">
        <f>K68*F68</f>
        <v>4.454518353349167</v>
      </c>
      <c r="P68" s="3" t="str">
        <f t="shared" si="8"/>
        <v>[ 32.5 - 37.5 [</v>
      </c>
      <c r="Q68" s="14">
        <v>35</v>
      </c>
      <c r="R68" s="64">
        <v>5</v>
      </c>
      <c r="S68" s="84">
        <f t="shared" si="13"/>
        <v>20.926971903261201</v>
      </c>
      <c r="T68" s="4">
        <f>$X$19*(Q68/100)^$Y$19*S68^$Z$19</f>
        <v>0.98361339866299657</v>
      </c>
      <c r="U68" s="3">
        <f>T68*R68</f>
        <v>4.9180669933149828</v>
      </c>
    </row>
    <row r="69" spans="2:22" x14ac:dyDescent="0.3">
      <c r="B69" s="33">
        <f t="shared" si="9"/>
        <v>37.5</v>
      </c>
      <c r="C69" s="34">
        <f>B70</f>
        <v>42.5</v>
      </c>
      <c r="D69" s="38" t="str">
        <f>CONCATENATE("[ ",B69," - ",C69, " [")</f>
        <v>[ 37.5 - 42.5 [</v>
      </c>
      <c r="E69" s="14">
        <v>40</v>
      </c>
      <c r="F69" s="64">
        <v>1</v>
      </c>
      <c r="G69" s="75">
        <f>K52</f>
        <v>20</v>
      </c>
      <c r="H69" s="76"/>
      <c r="I69" s="78"/>
      <c r="J69" s="3">
        <f t="shared" si="11"/>
        <v>20</v>
      </c>
      <c r="K69" s="4">
        <f>$X$19*(E69/100)^$Y$19*J69^$Z$19</f>
        <v>1.2505482365978022</v>
      </c>
      <c r="L69" s="3">
        <f>K69*F69</f>
        <v>1.2505482365978022</v>
      </c>
      <c r="P69" s="3" t="str">
        <f t="shared" si="8"/>
        <v>[ 37.5 - 42.5 [</v>
      </c>
      <c r="Q69" s="14">
        <v>40</v>
      </c>
      <c r="R69" s="64">
        <v>1</v>
      </c>
      <c r="S69" s="84">
        <f t="shared" si="13"/>
        <v>21.797678624456918</v>
      </c>
      <c r="T69" s="4">
        <f>$X$19*(Q69/100)^$Y$19*S69^$Z$19</f>
        <v>1.3400485297532008</v>
      </c>
      <c r="U69" s="3">
        <f>T69*R69</f>
        <v>1.3400485297532008</v>
      </c>
    </row>
    <row r="70" spans="2:22" x14ac:dyDescent="0.3">
      <c r="B70" s="66">
        <f t="shared" si="9"/>
        <v>42.5</v>
      </c>
      <c r="C70" s="67">
        <f>B71</f>
        <v>47.5</v>
      </c>
      <c r="D70" s="68" t="str">
        <f>CONCATENATE("[ ",B70," - ",C70, " [")</f>
        <v>[ 42.5 - 47.5 [</v>
      </c>
      <c r="E70" s="69">
        <v>45</v>
      </c>
      <c r="F70" s="70"/>
      <c r="G70" s="74"/>
      <c r="H70" s="74"/>
      <c r="I70" s="27"/>
      <c r="J70" s="3"/>
      <c r="K70" s="4"/>
      <c r="L70" s="3"/>
      <c r="P70" s="3" t="str">
        <f t="shared" si="8"/>
        <v>[ 42.5 - 47.5 [</v>
      </c>
      <c r="Q70" s="69">
        <v>45</v>
      </c>
      <c r="R70" s="70"/>
      <c r="S70" s="3"/>
      <c r="T70" s="4"/>
      <c r="U70" s="3"/>
    </row>
    <row r="71" spans="2:22" x14ac:dyDescent="0.3">
      <c r="B71" s="28">
        <f t="shared" si="9"/>
        <v>47.5</v>
      </c>
      <c r="C71" s="18">
        <f>B72</f>
        <v>52.5</v>
      </c>
      <c r="D71" s="3" t="str">
        <f>CONCATENATE("[ ",B71," - ",C71, " [")</f>
        <v>[ 47.5 - 52.5 [</v>
      </c>
      <c r="E71" s="14">
        <v>50</v>
      </c>
      <c r="F71" s="3"/>
      <c r="G71" s="3"/>
      <c r="H71" s="3"/>
      <c r="I71" s="3"/>
      <c r="J71" s="3"/>
      <c r="K71" s="3"/>
      <c r="L71" s="3"/>
      <c r="P71" s="3" t="str">
        <f t="shared" si="8"/>
        <v>[ 47.5 - 52.5 [</v>
      </c>
      <c r="Q71" s="14">
        <v>50</v>
      </c>
      <c r="R71" s="3"/>
      <c r="S71" s="3"/>
      <c r="T71" s="3"/>
      <c r="U71" s="3"/>
    </row>
    <row r="72" spans="2:22" x14ac:dyDescent="0.3">
      <c r="B72" s="1">
        <f t="shared" si="9"/>
        <v>52.5</v>
      </c>
      <c r="L72" s="55">
        <f>SUM(L67:L71)</f>
        <v>15.095942205695458</v>
      </c>
      <c r="M72" s="10" t="s">
        <v>33</v>
      </c>
      <c r="U72" s="55">
        <f>SUM(U67:U71)</f>
        <v>15.824259885519517</v>
      </c>
      <c r="V72" s="10" t="s">
        <v>33</v>
      </c>
    </row>
    <row r="73" spans="2:22" x14ac:dyDescent="0.3">
      <c r="L73" s="55">
        <f>L72*10000/1000</f>
        <v>150.95942205695459</v>
      </c>
      <c r="M73" s="10" t="s">
        <v>34</v>
      </c>
      <c r="U73" s="55">
        <f>U72*10000/1000</f>
        <v>158.24259885519515</v>
      </c>
      <c r="V73" s="10" t="s">
        <v>34</v>
      </c>
    </row>
  </sheetData>
  <mergeCells count="45">
    <mergeCell ref="T60:T61"/>
    <mergeCell ref="U60:U61"/>
    <mergeCell ref="S60:S61"/>
    <mergeCell ref="P60:P61"/>
    <mergeCell ref="Q60:Q61"/>
    <mergeCell ref="R60:R61"/>
    <mergeCell ref="J60:J61"/>
    <mergeCell ref="K60:K61"/>
    <mergeCell ref="L60:L61"/>
    <mergeCell ref="G60:I61"/>
    <mergeCell ref="B60:B61"/>
    <mergeCell ref="C60:C61"/>
    <mergeCell ref="D60:D61"/>
    <mergeCell ref="E60:E61"/>
    <mergeCell ref="F60:F61"/>
    <mergeCell ref="D45:D46"/>
    <mergeCell ref="J45:K45"/>
    <mergeCell ref="F46:I46"/>
    <mergeCell ref="F45:I45"/>
    <mergeCell ref="O23:O24"/>
    <mergeCell ref="P23:P24"/>
    <mergeCell ref="N23:N24"/>
    <mergeCell ref="O4:S5"/>
    <mergeCell ref="A1:L3"/>
    <mergeCell ref="A4:L4"/>
    <mergeCell ref="I8:J8"/>
    <mergeCell ref="F8:H8"/>
    <mergeCell ref="F9:H9"/>
    <mergeCell ref="B23:B24"/>
    <mergeCell ref="C23:C24"/>
    <mergeCell ref="D8:D9"/>
    <mergeCell ref="D23:D24"/>
    <mergeCell ref="E23:E24"/>
    <mergeCell ref="G23:H24"/>
    <mergeCell ref="I23:I24"/>
    <mergeCell ref="J23:J24"/>
    <mergeCell ref="K23:K24"/>
    <mergeCell ref="F23:F24"/>
    <mergeCell ref="P8:R8"/>
    <mergeCell ref="P9:R9"/>
    <mergeCell ref="Q23:Q24"/>
    <mergeCell ref="R23:R24"/>
    <mergeCell ref="S23:S24"/>
    <mergeCell ref="T23:T24"/>
    <mergeCell ref="U23:U24"/>
  </mergeCells>
  <pageMargins left="0.7" right="0.7" top="0.75" bottom="0.75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23</xdr:col>
                <xdr:colOff>426720</xdr:colOff>
                <xdr:row>14</xdr:row>
                <xdr:rowOff>7620</xdr:rowOff>
              </from>
              <to>
                <xdr:col>25</xdr:col>
                <xdr:colOff>342900</xdr:colOff>
                <xdr:row>16</xdr:row>
                <xdr:rowOff>99060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 sizeWithCells="1">
              <from>
                <xdr:col>20</xdr:col>
                <xdr:colOff>144780</xdr:colOff>
                <xdr:row>6</xdr:row>
                <xdr:rowOff>190500</xdr:rowOff>
              </from>
              <to>
                <xdr:col>26</xdr:col>
                <xdr:colOff>304800</xdr:colOff>
                <xdr:row>10</xdr:row>
                <xdr:rowOff>60960</xdr:rowOff>
              </to>
            </anchor>
          </objectPr>
        </oleObject>
      </mc:Choice>
      <mc:Fallback>
        <oleObject progId="Equation.3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Sheet1!_Toc36579245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smb</dc:creator>
  <cp:lastModifiedBy>smb</cp:lastModifiedBy>
  <dcterms:created xsi:type="dcterms:W3CDTF">2023-03-31T11:10:34Z</dcterms:created>
  <dcterms:modified xsi:type="dcterms:W3CDTF">2023-04-03T12:42:17Z</dcterms:modified>
</cp:coreProperties>
</file>