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LG_Backup\Susana\Aulas\2022-23_Inventario\Exercicios\"/>
    </mc:Choice>
  </mc:AlternateContent>
  <bookViews>
    <workbookView xWindow="0" yWindow="0" windowWidth="24000" windowHeight="9528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" l="1"/>
  <c r="F15" i="1"/>
  <c r="Q6" i="1"/>
  <c r="Q5" i="1"/>
  <c r="I5" i="1"/>
  <c r="Q12" i="1"/>
  <c r="Q7" i="1"/>
  <c r="Q8" i="1"/>
  <c r="Q9" i="1"/>
  <c r="Q10" i="1"/>
  <c r="Q11" i="1"/>
  <c r="D43" i="1"/>
  <c r="D26" i="1"/>
  <c r="H65" i="1" l="1"/>
  <c r="G65" i="1"/>
  <c r="D65" i="1"/>
  <c r="L54" i="1"/>
  <c r="K55" i="1"/>
  <c r="L55" i="1" s="1"/>
  <c r="K56" i="1"/>
  <c r="L56" i="1" s="1"/>
  <c r="K54" i="1"/>
  <c r="J55" i="1"/>
  <c r="J56" i="1"/>
  <c r="J54" i="1"/>
  <c r="J43" i="1" s="1"/>
  <c r="L43" i="1" s="1"/>
  <c r="L37" i="1" s="1"/>
  <c r="G55" i="1"/>
  <c r="G56" i="1"/>
  <c r="G54" i="1"/>
  <c r="D55" i="1"/>
  <c r="D56" i="1"/>
  <c r="D54" i="1"/>
  <c r="J44" i="1"/>
  <c r="K44" i="1"/>
  <c r="L44" i="1" s="1"/>
  <c r="J45" i="1"/>
  <c r="L45" i="1" s="1"/>
  <c r="K45" i="1"/>
  <c r="K43" i="1"/>
  <c r="G44" i="1"/>
  <c r="G45" i="1"/>
  <c r="F43" i="1"/>
  <c r="E43" i="1"/>
  <c r="G43" i="1" s="1"/>
  <c r="D44" i="1"/>
  <c r="D45" i="1"/>
  <c r="G25" i="1"/>
  <c r="H25" i="1"/>
  <c r="H26" i="1"/>
  <c r="I25" i="1" l="1"/>
  <c r="I65" i="1"/>
  <c r="I59" i="1" s="1"/>
  <c r="L48" i="1"/>
  <c r="G27" i="1" l="1"/>
  <c r="H27" i="1"/>
  <c r="G28" i="1"/>
  <c r="H28" i="1"/>
  <c r="I27" i="1" s="1"/>
  <c r="G29" i="1"/>
  <c r="H29" i="1"/>
  <c r="G30" i="1"/>
  <c r="H30" i="1"/>
  <c r="I29" i="1" s="1"/>
  <c r="G31" i="1"/>
  <c r="H31" i="1"/>
  <c r="G32" i="1"/>
  <c r="H32" i="1"/>
  <c r="G26" i="1"/>
  <c r="D27" i="1"/>
  <c r="D28" i="1"/>
  <c r="D29" i="1"/>
  <c r="D30" i="1"/>
  <c r="D31" i="1"/>
  <c r="D32" i="1"/>
  <c r="J29" i="1" l="1"/>
  <c r="J27" i="1"/>
  <c r="I28" i="1"/>
  <c r="J28" i="1" s="1"/>
  <c r="I31" i="1"/>
  <c r="J31" i="1" s="1"/>
  <c r="I32" i="1"/>
  <c r="J32" i="1" s="1"/>
  <c r="J26" i="1"/>
  <c r="I30" i="1"/>
  <c r="J30" i="1"/>
  <c r="J5" i="1"/>
  <c r="K5" i="1" s="1"/>
  <c r="L5" i="1" s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L12" i="1" s="1"/>
  <c r="U12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5" i="1"/>
  <c r="H5" i="1" s="1"/>
  <c r="D17" i="1" l="1"/>
  <c r="U5" i="1"/>
  <c r="L6" i="1"/>
  <c r="U6" i="1" s="1"/>
  <c r="I8" i="1"/>
  <c r="I10" i="1"/>
  <c r="L10" i="1"/>
  <c r="U10" i="1" s="1"/>
  <c r="I7" i="1"/>
  <c r="L8" i="1"/>
  <c r="U8" i="1" s="1"/>
  <c r="L7" i="1"/>
  <c r="U7" i="1" s="1"/>
  <c r="L9" i="1"/>
  <c r="U9" i="1" s="1"/>
  <c r="L11" i="1"/>
  <c r="U11" i="1" s="1"/>
  <c r="I12" i="1"/>
  <c r="I11" i="1"/>
  <c r="I9" i="1"/>
  <c r="I6" i="1"/>
  <c r="D15" i="1" s="1"/>
  <c r="U1" i="1" l="1"/>
  <c r="G17" i="1"/>
  <c r="D25" i="1" s="1"/>
  <c r="J25" i="1" s="1"/>
  <c r="J19" i="1" s="1"/>
</calcChain>
</file>

<file path=xl/sharedStrings.xml><?xml version="1.0" encoding="utf-8"?>
<sst xmlns="http://schemas.openxmlformats.org/spreadsheetml/2006/main" count="134" uniqueCount="73">
  <si>
    <t>toro</t>
  </si>
  <si>
    <t>d1</t>
  </si>
  <si>
    <t>d2</t>
  </si>
  <si>
    <t>com casca</t>
  </si>
  <si>
    <t>comp         (m)</t>
  </si>
  <si>
    <t>cepo</t>
  </si>
  <si>
    <t>toro dap</t>
  </si>
  <si>
    <t>toro1</t>
  </si>
  <si>
    <t>toro2</t>
  </si>
  <si>
    <t>toro3</t>
  </si>
  <si>
    <t>toro4</t>
  </si>
  <si>
    <t>toro5</t>
  </si>
  <si>
    <t>bicada</t>
  </si>
  <si>
    <t>sem casca</t>
  </si>
  <si>
    <t>d (cm)</t>
  </si>
  <si>
    <t>g (cm2)</t>
  </si>
  <si>
    <t>volume (cm3)</t>
  </si>
  <si>
    <t>CAMPO (ÁRVORE)</t>
  </si>
  <si>
    <t>RODELAS</t>
  </si>
  <si>
    <t>Peso seco (g)</t>
  </si>
  <si>
    <t>V            (cm3)</t>
  </si>
  <si>
    <t>massa volumica (g/cm3)</t>
  </si>
  <si>
    <t>toro peso seco (kg)</t>
  </si>
  <si>
    <t>paraboloide ordinário</t>
  </si>
  <si>
    <t>BIOMASSA DE CASCA (kg)</t>
  </si>
  <si>
    <t>p verde</t>
  </si>
  <si>
    <t>p seco</t>
  </si>
  <si>
    <t>(kg)</t>
  </si>
  <si>
    <t>(g)</t>
  </si>
  <si>
    <t xml:space="preserve">casca </t>
  </si>
  <si>
    <t>rodela</t>
  </si>
  <si>
    <t>campo peso verde</t>
  </si>
  <si>
    <t>casca toro</t>
  </si>
  <si>
    <t>sem rodela</t>
  </si>
  <si>
    <t>casca da rodela</t>
  </si>
  <si>
    <t>Laboratório</t>
  </si>
  <si>
    <t>BIOMASSA DE RAMOS (kg)</t>
  </si>
  <si>
    <t>ramos</t>
  </si>
  <si>
    <t>(Kg)</t>
  </si>
  <si>
    <t>Peso seco da casca do toro</t>
  </si>
  <si>
    <t>A massa volumica do cepo é igual à massa volumica da rodela do 1º toro</t>
  </si>
  <si>
    <t xml:space="preserve">A massa volumica de cada toro é obtida com base nas rodelas extraidas de cada extremidade de cada toro </t>
  </si>
  <si>
    <t>A massa volumica da bicada é obtida a partir da massa volumica da 7ª rodela</t>
  </si>
  <si>
    <t>Toro</t>
  </si>
  <si>
    <t>seco/verde</t>
  </si>
  <si>
    <t>razão pesos (%)</t>
  </si>
  <si>
    <t>estrato superior</t>
  </si>
  <si>
    <t>estrato médio</t>
  </si>
  <si>
    <t>estrato inferior</t>
  </si>
  <si>
    <t>ramos + vasilha</t>
  </si>
  <si>
    <t>vasilha/saco</t>
  </si>
  <si>
    <t>saco</t>
  </si>
  <si>
    <t>peso fresco (g)</t>
  </si>
  <si>
    <t>peso seco (g)</t>
  </si>
  <si>
    <t>peso fresco (Kg)</t>
  </si>
  <si>
    <t>peso seco (Kg)</t>
  </si>
  <si>
    <t>Amostras Estufa</t>
  </si>
  <si>
    <t>total do peso seco (Kg)</t>
  </si>
  <si>
    <t>campo  amostras ramos peso verde (kg)</t>
  </si>
  <si>
    <t>campo totalidade dos ramos  peso verde (kg)</t>
  </si>
  <si>
    <t>BIOMASSA DE FOLHAS (kg)</t>
  </si>
  <si>
    <t>BIOMASSA DE CAPSULAS (kg)</t>
  </si>
  <si>
    <t>estrato</t>
  </si>
  <si>
    <t>totalidade da copa</t>
  </si>
  <si>
    <t>capsulas</t>
  </si>
  <si>
    <t>folhas</t>
  </si>
  <si>
    <t>folhas + vasilha</t>
  </si>
  <si>
    <t>toro 1</t>
  </si>
  <si>
    <t>Vb (m3)</t>
  </si>
  <si>
    <t>Wb (Kg)</t>
  </si>
  <si>
    <t>? =</t>
  </si>
  <si>
    <t>vasilha/ saco</t>
  </si>
  <si>
    <t>BIOMASSA DE MADEIRA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</si>
</sst>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49998474074526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164" fontId="0" fillId="0" borderId="1" xfId="0" applyNumberFormat="1" applyBorder="1"/>
    <xf numFmtId="0" fontId="3" fillId="0" borderId="0" xfId="0" applyFont="1"/>
    <xf numFmtId="164" fontId="0" fillId="0" borderId="7" xfId="0" applyNumberFormat="1" applyBorder="1"/>
    <xf numFmtId="0" fontId="0" fillId="0" borderId="8" xfId="0" applyBorder="1"/>
    <xf numFmtId="164" fontId="0" fillId="0" borderId="8" xfId="0" applyNumberFormat="1" applyBorder="1"/>
    <xf numFmtId="164" fontId="0" fillId="0" borderId="9" xfId="0" applyNumberFormat="1" applyBorder="1"/>
    <xf numFmtId="0" fontId="0" fillId="0" borderId="14" xfId="0" applyBorder="1"/>
    <xf numFmtId="164" fontId="0" fillId="0" borderId="14" xfId="0" applyNumberFormat="1" applyBorder="1"/>
    <xf numFmtId="164" fontId="0" fillId="0" borderId="16" xfId="0" applyNumberFormat="1" applyBorder="1"/>
    <xf numFmtId="0" fontId="0" fillId="0" borderId="17" xfId="0" applyBorder="1" applyAlignment="1">
      <alignment vertical="center"/>
    </xf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2" borderId="15" xfId="0" applyFill="1" applyBorder="1"/>
    <xf numFmtId="0" fontId="0" fillId="2" borderId="2" xfId="0" applyFill="1" applyBorder="1"/>
    <xf numFmtId="0" fontId="0" fillId="2" borderId="14" xfId="0" applyFill="1" applyBorder="1"/>
    <xf numFmtId="0" fontId="0" fillId="2" borderId="1" xfId="0" applyFill="1" applyBorder="1"/>
    <xf numFmtId="0" fontId="0" fillId="2" borderId="14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8" xfId="0" applyFill="1" applyBorder="1"/>
    <xf numFmtId="0" fontId="0" fillId="2" borderId="9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0" borderId="0" xfId="0" applyFill="1" applyBorder="1"/>
    <xf numFmtId="0" fontId="7" fillId="2" borderId="0" xfId="0" applyFont="1" applyFill="1" applyBorder="1"/>
    <xf numFmtId="0" fontId="7" fillId="2" borderId="0" xfId="0" applyFont="1" applyFill="1"/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/>
    <xf numFmtId="165" fontId="2" fillId="0" borderId="0" xfId="0" applyNumberFormat="1" applyFont="1" applyFill="1" applyBorder="1"/>
    <xf numFmtId="0" fontId="3" fillId="0" borderId="0" xfId="0" applyFont="1" applyFill="1"/>
    <xf numFmtId="0" fontId="0" fillId="0" borderId="0" xfId="0" applyFill="1"/>
    <xf numFmtId="0" fontId="5" fillId="3" borderId="1" xfId="0" applyFont="1" applyFill="1" applyBorder="1" applyAlignment="1">
      <alignment horizontal="center"/>
    </xf>
    <xf numFmtId="165" fontId="4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right"/>
    </xf>
    <xf numFmtId="165" fontId="0" fillId="0" borderId="1" xfId="0" applyNumberFormat="1" applyBorder="1"/>
    <xf numFmtId="165" fontId="4" fillId="3" borderId="21" xfId="0" applyNumberFormat="1" applyFont="1" applyFill="1" applyBorder="1" applyAlignment="1">
      <alignment horizontal="center"/>
    </xf>
    <xf numFmtId="165" fontId="5" fillId="3" borderId="21" xfId="0" applyNumberFormat="1" applyFont="1" applyFill="1" applyBorder="1" applyAlignment="1">
      <alignment horizontal="center"/>
    </xf>
    <xf numFmtId="2" fontId="0" fillId="0" borderId="1" xfId="0" applyNumberFormat="1" applyBorder="1"/>
    <xf numFmtId="0" fontId="0" fillId="3" borderId="1" xfId="0" applyFill="1" applyBorder="1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10" fillId="0" borderId="0" xfId="0" applyFont="1" applyFill="1" applyBorder="1"/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3" borderId="2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9" fillId="0" borderId="0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vertical="center" wrapText="1" readingOrder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0" xfId="0" applyNumberFormat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5" fontId="0" fillId="0" borderId="0" xfId="0" applyNumberFormat="1" applyFill="1" applyBorder="1"/>
    <xf numFmtId="0" fontId="2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Border="1"/>
    <xf numFmtId="164" fontId="0" fillId="0" borderId="0" xfId="0" applyNumberFormat="1" applyFill="1"/>
    <xf numFmtId="165" fontId="0" fillId="0" borderId="1" xfId="0" applyNumberFormat="1" applyBorder="1" applyAlignment="1">
      <alignment horizontal="center"/>
    </xf>
    <xf numFmtId="165" fontId="2" fillId="4" borderId="0" xfId="0" applyNumberFormat="1" applyFont="1" applyFill="1" applyBorder="1"/>
    <xf numFmtId="0" fontId="0" fillId="4" borderId="0" xfId="0" applyFill="1"/>
    <xf numFmtId="0" fontId="2" fillId="4" borderId="0" xfId="0" applyFont="1" applyFill="1"/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right"/>
    </xf>
    <xf numFmtId="164" fontId="2" fillId="4" borderId="0" xfId="0" applyNumberFormat="1" applyFont="1" applyFill="1" applyBorder="1" applyAlignment="1">
      <alignment horizontal="center"/>
    </xf>
    <xf numFmtId="0" fontId="12" fillId="4" borderId="0" xfId="0" applyFont="1" applyFill="1" applyBorder="1"/>
    <xf numFmtId="0" fontId="13" fillId="4" borderId="0" xfId="0" applyFont="1" applyFill="1"/>
    <xf numFmtId="0" fontId="12" fillId="4" borderId="0" xfId="0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0" fillId="5" borderId="0" xfId="0" applyFill="1"/>
    <xf numFmtId="0" fontId="14" fillId="5" borderId="0" xfId="0" applyFont="1" applyFill="1" applyBorder="1" applyAlignment="1">
      <alignment horizontal="center"/>
    </xf>
    <xf numFmtId="0" fontId="2" fillId="5" borderId="0" xfId="0" applyFont="1" applyFill="1"/>
    <xf numFmtId="164" fontId="11" fillId="5" borderId="0" xfId="0" applyNumberFormat="1" applyFont="1" applyFill="1" applyAlignment="1">
      <alignment horizontal="right"/>
    </xf>
    <xf numFmtId="2" fontId="11" fillId="5" borderId="0" xfId="0" applyNumberFormat="1" applyFont="1" applyFill="1"/>
    <xf numFmtId="0" fontId="15" fillId="2" borderId="1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/>
    <xf numFmtId="0" fontId="0" fillId="0" borderId="2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1" xfId="0" applyNumberFormat="1" applyFont="1" applyFill="1" applyBorder="1"/>
    <xf numFmtId="165" fontId="11" fillId="5" borderId="0" xfId="0" applyNumberFormat="1" applyFont="1" applyFill="1"/>
    <xf numFmtId="0" fontId="11" fillId="5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160326</xdr:colOff>
      <xdr:row>22</xdr:row>
      <xdr:rowOff>60065</xdr:rowOff>
    </xdr:from>
    <xdr:to>
      <xdr:col>20</xdr:col>
      <xdr:colOff>71124</xdr:colOff>
      <xdr:row>31</xdr:row>
      <xdr:rowOff>178260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6" t="72826" r="15331" b="10078"/>
        <a:stretch/>
      </xdr:blipFill>
      <xdr:spPr>
        <a:xfrm>
          <a:off x="6674679" y="4243594"/>
          <a:ext cx="5947033" cy="1731842"/>
        </a:xfrm>
        <a:prstGeom prst="rect">
          <a:avLst/>
        </a:prstGeom>
        <a:ln w="38100">
          <a:solidFill>
            <a:schemeClr val="accent6"/>
          </a:solidFill>
        </a:ln>
      </xdr:spPr>
    </xdr:pic>
    <xdr:clientData/>
  </xdr:twoCellAnchor>
  <xdr:twoCellAnchor editAs="oneCell">
    <xdr:from>
      <xdr:col>12</xdr:col>
      <xdr:colOff>171822</xdr:colOff>
      <xdr:row>38</xdr:row>
      <xdr:rowOff>346755</xdr:rowOff>
    </xdr:from>
    <xdr:to>
      <xdr:col>20</xdr:col>
      <xdr:colOff>366059</xdr:colOff>
      <xdr:row>55</xdr:row>
      <xdr:rowOff>112762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7" b="38369"/>
        <a:stretch/>
      </xdr:blipFill>
      <xdr:spPr>
        <a:xfrm>
          <a:off x="7896410" y="7398990"/>
          <a:ext cx="5020237" cy="3030654"/>
        </a:xfrm>
        <a:prstGeom prst="rect">
          <a:avLst/>
        </a:prstGeom>
        <a:solidFill>
          <a:schemeClr val="accent6">
            <a:lumMod val="75000"/>
          </a:schemeClr>
        </a:solidFill>
        <a:ln w="28575">
          <a:solidFill>
            <a:schemeClr val="accent6"/>
          </a:solidFill>
        </a:ln>
      </xdr:spPr>
    </xdr:pic>
    <xdr:clientData/>
  </xdr:twoCellAnchor>
  <xdr:twoCellAnchor editAs="oneCell">
    <xdr:from>
      <xdr:col>19</xdr:col>
      <xdr:colOff>160731</xdr:colOff>
      <xdr:row>22</xdr:row>
      <xdr:rowOff>52295</xdr:rowOff>
    </xdr:from>
    <xdr:to>
      <xdr:col>25</xdr:col>
      <xdr:colOff>536061</xdr:colOff>
      <xdr:row>32</xdr:row>
      <xdr:rowOff>11382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8" t="11295" r="5760" b="62093"/>
        <a:stretch/>
      </xdr:blipFill>
      <xdr:spPr>
        <a:xfrm>
          <a:off x="12711319" y="4235824"/>
          <a:ext cx="4050859" cy="1752028"/>
        </a:xfrm>
        <a:prstGeom prst="rect">
          <a:avLst/>
        </a:prstGeom>
        <a:ln w="28575"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20</xdr:col>
      <xdr:colOff>428643</xdr:colOff>
      <xdr:row>38</xdr:row>
      <xdr:rowOff>348787</xdr:rowOff>
    </xdr:from>
    <xdr:to>
      <xdr:col>30</xdr:col>
      <xdr:colOff>710</xdr:colOff>
      <xdr:row>55</xdr:row>
      <xdr:rowOff>112057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25" b="31818"/>
        <a:stretch/>
      </xdr:blipFill>
      <xdr:spPr>
        <a:xfrm>
          <a:off x="12979231" y="7401022"/>
          <a:ext cx="5697950" cy="3027917"/>
        </a:xfrm>
        <a:prstGeom prst="rect">
          <a:avLst/>
        </a:prstGeom>
        <a:ln w="19050">
          <a:solidFill>
            <a:schemeClr val="accent2"/>
          </a:solidFill>
        </a:ln>
      </xdr:spPr>
    </xdr:pic>
    <xdr:clientData/>
  </xdr:twoCellAnchor>
  <xdr:twoCellAnchor editAs="oneCell">
    <xdr:from>
      <xdr:col>9</xdr:col>
      <xdr:colOff>440764</xdr:colOff>
      <xdr:row>60</xdr:row>
      <xdr:rowOff>89647</xdr:rowOff>
    </xdr:from>
    <xdr:to>
      <xdr:col>19</xdr:col>
      <xdr:colOff>104783</xdr:colOff>
      <xdr:row>64</xdr:row>
      <xdr:rowOff>298824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8260" b="70246"/>
        <a:stretch/>
      </xdr:blipFill>
      <xdr:spPr>
        <a:xfrm>
          <a:off x="6342529" y="11303000"/>
          <a:ext cx="5700254" cy="926353"/>
        </a:xfrm>
        <a:prstGeom prst="rect">
          <a:avLst/>
        </a:prstGeom>
        <a:ln w="19050">
          <a:solidFill>
            <a:schemeClr val="accent2"/>
          </a:solidFill>
        </a:ln>
      </xdr:spPr>
    </xdr:pic>
    <xdr:clientData/>
  </xdr:twoCellAnchor>
  <xdr:twoCellAnchor>
    <xdr:from>
      <xdr:col>4</xdr:col>
      <xdr:colOff>59764</xdr:colOff>
      <xdr:row>14</xdr:row>
      <xdr:rowOff>104589</xdr:rowOff>
    </xdr:from>
    <xdr:to>
      <xdr:col>5</xdr:col>
      <xdr:colOff>37353</xdr:colOff>
      <xdr:row>14</xdr:row>
      <xdr:rowOff>104589</xdr:rowOff>
    </xdr:to>
    <xdr:cxnSp macro="">
      <xdr:nvCxnSpPr>
        <xdr:cNvPr id="8" name="Straight Connector 7"/>
        <xdr:cNvCxnSpPr/>
      </xdr:nvCxnSpPr>
      <xdr:spPr>
        <a:xfrm>
          <a:off x="2898588" y="3033060"/>
          <a:ext cx="493059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32870</xdr:colOff>
      <xdr:row>16</xdr:row>
      <xdr:rowOff>107577</xdr:rowOff>
    </xdr:from>
    <xdr:to>
      <xdr:col>5</xdr:col>
      <xdr:colOff>298824</xdr:colOff>
      <xdr:row>16</xdr:row>
      <xdr:rowOff>107577</xdr:rowOff>
    </xdr:to>
    <xdr:cxnSp macro="">
      <xdr:nvCxnSpPr>
        <xdr:cNvPr id="9" name="Straight Connector 8"/>
        <xdr:cNvCxnSpPr/>
      </xdr:nvCxnSpPr>
      <xdr:spPr>
        <a:xfrm>
          <a:off x="2871694" y="3275106"/>
          <a:ext cx="781424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"/>
  <sheetViews>
    <sheetView tabSelected="1" topLeftCell="A25" zoomScale="102" zoomScaleNormal="102" workbookViewId="0">
      <selection activeCell="F68" sqref="F68"/>
    </sheetView>
  </sheetViews>
  <sheetFormatPr defaultRowHeight="14.4" x14ac:dyDescent="0.3"/>
  <cols>
    <col min="1" max="1" width="15.6640625" customWidth="1"/>
    <col min="2" max="2" width="10.6640625" customWidth="1"/>
    <col min="3" max="6" width="7.5546875" customWidth="1"/>
    <col min="8" max="8" width="12.77734375" bestFit="1" customWidth="1"/>
    <col min="9" max="9" width="8" customWidth="1"/>
    <col min="11" max="11" width="8.6640625" customWidth="1"/>
    <col min="14" max="14" width="9.88671875" customWidth="1"/>
    <col min="15" max="15" width="8.44140625" customWidth="1"/>
    <col min="16" max="16" width="7.33203125" customWidth="1"/>
  </cols>
  <sheetData>
    <row r="1" spans="1:27" ht="15" thickBot="1" x14ac:dyDescent="0.35">
      <c r="A1" s="132" t="s">
        <v>72</v>
      </c>
      <c r="B1" s="132"/>
      <c r="C1" s="132"/>
      <c r="D1" s="132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31">
        <f>SUM(U5:U12)</f>
        <v>52.059072679319193</v>
      </c>
      <c r="V1" s="39"/>
      <c r="W1" s="39"/>
      <c r="X1" s="39"/>
    </row>
    <row r="2" spans="1:27" x14ac:dyDescent="0.3">
      <c r="G2" s="88" t="s">
        <v>17</v>
      </c>
      <c r="H2" s="89"/>
      <c r="I2" s="89"/>
      <c r="J2" s="89"/>
      <c r="K2" s="89"/>
      <c r="L2" s="90"/>
      <c r="O2" s="92" t="s">
        <v>18</v>
      </c>
      <c r="P2" s="93"/>
      <c r="Q2" s="94" t="s">
        <v>43</v>
      </c>
      <c r="T2" s="53"/>
      <c r="V2" s="44"/>
      <c r="W2" s="39"/>
      <c r="X2" s="39"/>
    </row>
    <row r="3" spans="1:27" ht="15" thickBot="1" x14ac:dyDescent="0.35">
      <c r="C3" s="81" t="s">
        <v>3</v>
      </c>
      <c r="D3" s="81"/>
      <c r="E3" s="81" t="s">
        <v>13</v>
      </c>
      <c r="F3" s="82"/>
      <c r="G3" s="83" t="s">
        <v>3</v>
      </c>
      <c r="H3" s="84"/>
      <c r="I3" s="84"/>
      <c r="J3" s="84" t="s">
        <v>13</v>
      </c>
      <c r="K3" s="84"/>
      <c r="L3" s="85"/>
      <c r="O3" s="125"/>
      <c r="P3" s="126"/>
      <c r="Q3" s="127"/>
      <c r="U3" s="124"/>
      <c r="V3" s="39"/>
      <c r="W3" s="39"/>
      <c r="X3" s="39"/>
    </row>
    <row r="4" spans="1:27" ht="43.8" thickBot="1" x14ac:dyDescent="0.35">
      <c r="A4" s="13" t="s">
        <v>0</v>
      </c>
      <c r="B4" s="14" t="s">
        <v>4</v>
      </c>
      <c r="C4" s="15" t="s">
        <v>1</v>
      </c>
      <c r="D4" s="15" t="s">
        <v>2</v>
      </c>
      <c r="E4" s="15" t="s">
        <v>1</v>
      </c>
      <c r="F4" s="27" t="s">
        <v>2</v>
      </c>
      <c r="G4" s="16" t="s">
        <v>14</v>
      </c>
      <c r="H4" s="17" t="s">
        <v>15</v>
      </c>
      <c r="I4" s="18" t="s">
        <v>16</v>
      </c>
      <c r="J4" s="15" t="s">
        <v>14</v>
      </c>
      <c r="K4" s="17" t="s">
        <v>15</v>
      </c>
      <c r="L4" s="19" t="s">
        <v>16</v>
      </c>
      <c r="O4" s="128" t="s">
        <v>19</v>
      </c>
      <c r="P4" s="128" t="s">
        <v>20</v>
      </c>
      <c r="Q4" s="128" t="s">
        <v>21</v>
      </c>
      <c r="U4" s="129" t="s">
        <v>22</v>
      </c>
      <c r="V4" s="96"/>
      <c r="W4" s="39"/>
      <c r="X4" s="39"/>
    </row>
    <row r="5" spans="1:27" x14ac:dyDescent="0.3">
      <c r="A5" s="28" t="s">
        <v>5</v>
      </c>
      <c r="B5" s="24">
        <v>0.16</v>
      </c>
      <c r="C5" s="24">
        <v>14.2</v>
      </c>
      <c r="D5" s="24">
        <v>15.5</v>
      </c>
      <c r="E5" s="24">
        <v>12.5</v>
      </c>
      <c r="F5" s="29">
        <v>14</v>
      </c>
      <c r="G5" s="20">
        <f>AVERAGE(C5:D5)</f>
        <v>14.85</v>
      </c>
      <c r="H5" s="10">
        <f>PI()/4*G5^2</f>
        <v>173.19796648781377</v>
      </c>
      <c r="I5" s="11">
        <f>H5*B5*100</f>
        <v>2771.1674638050204</v>
      </c>
      <c r="J5" s="22">
        <f t="shared" ref="J5:J11" si="0">AVERAGE(E5:F5)</f>
        <v>13.25</v>
      </c>
      <c r="K5" s="10">
        <f t="shared" ref="K5:K11" si="1">PI()/4*J5^2</f>
        <v>137.88646506146452</v>
      </c>
      <c r="L5" s="12">
        <f>K5*B5*100</f>
        <v>2206.1834409834323</v>
      </c>
      <c r="M5" s="5" t="s">
        <v>5</v>
      </c>
      <c r="O5" s="1"/>
      <c r="P5" s="1"/>
      <c r="Q5" s="99">
        <f>O6/P6</f>
        <v>0.62177419354838703</v>
      </c>
      <c r="R5" s="86" t="s">
        <v>40</v>
      </c>
      <c r="S5" s="87"/>
      <c r="T5" s="87"/>
      <c r="U5" s="130">
        <f>L5*Q5/1000</f>
        <v>1.3717479298372792</v>
      </c>
      <c r="V5" s="95"/>
      <c r="W5" s="97"/>
      <c r="X5" s="39"/>
    </row>
    <row r="6" spans="1:27" x14ac:dyDescent="0.3">
      <c r="A6" s="2" t="s">
        <v>6</v>
      </c>
      <c r="B6" s="25">
        <v>1.1399999999999999</v>
      </c>
      <c r="C6" s="25">
        <v>11.9</v>
      </c>
      <c r="D6" s="25">
        <v>12</v>
      </c>
      <c r="E6" s="25">
        <v>10.7</v>
      </c>
      <c r="F6" s="30">
        <v>11</v>
      </c>
      <c r="G6" s="21">
        <f t="shared" ref="G6:G11" si="2">AVERAGE(C6:D6)</f>
        <v>11.95</v>
      </c>
      <c r="H6" s="1">
        <f t="shared" ref="H6:H11" si="3">PI()/4*G6^2</f>
        <v>112.1568212285641</v>
      </c>
      <c r="I6" s="4">
        <f t="shared" ref="I6:I11" si="4">(H6+H5)/2*B6*100</f>
        <v>16265.222899833538</v>
      </c>
      <c r="J6" s="23">
        <f t="shared" si="0"/>
        <v>10.85</v>
      </c>
      <c r="K6" s="1">
        <f t="shared" si="1"/>
        <v>92.459035290556102</v>
      </c>
      <c r="L6" s="6">
        <f>(K6+K5)/2*B6*100</f>
        <v>13129.693520065175</v>
      </c>
      <c r="M6" s="5" t="s">
        <v>23</v>
      </c>
      <c r="O6" s="58">
        <v>38.549999999999997</v>
      </c>
      <c r="P6" s="26">
        <v>62</v>
      </c>
      <c r="Q6" s="99">
        <f>(O6+O7)/(P6+P7)</f>
        <v>0.59775510204081628</v>
      </c>
      <c r="R6" s="86"/>
      <c r="S6" s="87"/>
      <c r="T6" s="87"/>
      <c r="U6" s="130">
        <f>L6*Q6/1000</f>
        <v>7.8483412898512031</v>
      </c>
      <c r="V6" s="95"/>
      <c r="W6" s="97"/>
      <c r="X6" s="39"/>
      <c r="Y6" s="91"/>
      <c r="Z6" s="52"/>
    </row>
    <row r="7" spans="1:27" x14ac:dyDescent="0.3">
      <c r="A7" s="2" t="s">
        <v>7</v>
      </c>
      <c r="B7" s="25">
        <v>3</v>
      </c>
      <c r="C7" s="25">
        <v>10.1</v>
      </c>
      <c r="D7" s="25">
        <v>10</v>
      </c>
      <c r="E7" s="25">
        <v>9.5</v>
      </c>
      <c r="F7" s="30">
        <v>9.6</v>
      </c>
      <c r="G7" s="21">
        <f t="shared" si="2"/>
        <v>10.050000000000001</v>
      </c>
      <c r="H7" s="1">
        <f t="shared" si="3"/>
        <v>79.327177998550781</v>
      </c>
      <c r="I7" s="4">
        <f t="shared" si="4"/>
        <v>28722.599884067233</v>
      </c>
      <c r="J7" s="23">
        <f t="shared" si="0"/>
        <v>9.5500000000000007</v>
      </c>
      <c r="K7" s="1">
        <f t="shared" si="1"/>
        <v>71.630275997255794</v>
      </c>
      <c r="L7" s="6">
        <f t="shared" ref="L7:L11" si="5">(K7+K6)/2*B7*100</f>
        <v>24613.39669317178</v>
      </c>
      <c r="M7" s="5" t="s">
        <v>23</v>
      </c>
      <c r="O7" s="58">
        <v>20.03</v>
      </c>
      <c r="P7" s="26">
        <v>36</v>
      </c>
      <c r="Q7" s="99">
        <f t="shared" ref="Q7:Q11" si="6">(O7+O8)/(P7+P8)</f>
        <v>0.57171875000000005</v>
      </c>
      <c r="R7" s="86" t="s">
        <v>41</v>
      </c>
      <c r="S7" s="87"/>
      <c r="T7" s="87"/>
      <c r="U7" s="130">
        <f t="shared" ref="U7:U12" si="7">L7*Q7/1000</f>
        <v>14.071940390674305</v>
      </c>
      <c r="V7" s="95"/>
      <c r="W7" s="97"/>
      <c r="X7" s="39"/>
      <c r="Y7" s="91"/>
      <c r="Z7" s="52"/>
    </row>
    <row r="8" spans="1:27" x14ac:dyDescent="0.3">
      <c r="A8" s="2" t="s">
        <v>8</v>
      </c>
      <c r="B8" s="25">
        <v>3</v>
      </c>
      <c r="C8" s="25">
        <v>8.4</v>
      </c>
      <c r="D8" s="25">
        <v>8.9</v>
      </c>
      <c r="E8" s="25">
        <v>8</v>
      </c>
      <c r="F8" s="30">
        <v>8.4</v>
      </c>
      <c r="G8" s="21">
        <f t="shared" si="2"/>
        <v>8.65</v>
      </c>
      <c r="H8" s="1">
        <f t="shared" si="3"/>
        <v>58.765454080805576</v>
      </c>
      <c r="I8" s="4">
        <f t="shared" si="4"/>
        <v>20713.894811903454</v>
      </c>
      <c r="J8" s="23">
        <f t="shared" si="0"/>
        <v>8.1999999999999993</v>
      </c>
      <c r="K8" s="1">
        <f t="shared" si="1"/>
        <v>52.810172506844417</v>
      </c>
      <c r="L8" s="6">
        <f t="shared" si="5"/>
        <v>18666.067275615031</v>
      </c>
      <c r="M8" s="5" t="s">
        <v>23</v>
      </c>
      <c r="O8" s="58">
        <v>16.559999999999999</v>
      </c>
      <c r="P8" s="26">
        <v>28</v>
      </c>
      <c r="Q8" s="99">
        <f t="shared" si="6"/>
        <v>0.58814814814814809</v>
      </c>
      <c r="R8" s="86"/>
      <c r="S8" s="87"/>
      <c r="T8" s="87"/>
      <c r="U8" s="130">
        <f t="shared" si="7"/>
        <v>10.978412901361727</v>
      </c>
      <c r="V8" s="95"/>
      <c r="W8" s="97"/>
      <c r="X8" s="39"/>
      <c r="Y8" s="91"/>
      <c r="Z8" s="52"/>
    </row>
    <row r="9" spans="1:27" x14ac:dyDescent="0.3">
      <c r="A9" s="2" t="s">
        <v>9</v>
      </c>
      <c r="B9" s="25">
        <v>3</v>
      </c>
      <c r="C9" s="25">
        <v>7.2</v>
      </c>
      <c r="D9" s="25">
        <v>7.4</v>
      </c>
      <c r="E9" s="25">
        <v>6.8</v>
      </c>
      <c r="F9" s="30">
        <v>7</v>
      </c>
      <c r="G9" s="21">
        <f t="shared" si="2"/>
        <v>7.3000000000000007</v>
      </c>
      <c r="H9" s="1">
        <f t="shared" si="3"/>
        <v>41.853868127450028</v>
      </c>
      <c r="I9" s="4">
        <f t="shared" si="4"/>
        <v>15092.898331238339</v>
      </c>
      <c r="J9" s="23">
        <f t="shared" si="0"/>
        <v>6.9</v>
      </c>
      <c r="K9" s="1">
        <f t="shared" si="1"/>
        <v>37.392806559352515</v>
      </c>
      <c r="L9" s="6">
        <f t="shared" si="5"/>
        <v>13530.44685992954</v>
      </c>
      <c r="M9" s="5" t="s">
        <v>23</v>
      </c>
      <c r="O9" s="58">
        <v>15.2</v>
      </c>
      <c r="P9" s="26">
        <v>26</v>
      </c>
      <c r="Q9" s="99">
        <f t="shared" si="6"/>
        <v>0.60642857142857143</v>
      </c>
      <c r="R9" s="86"/>
      <c r="S9" s="87"/>
      <c r="T9" s="87"/>
      <c r="U9" s="130">
        <f t="shared" si="7"/>
        <v>8.2052495600572719</v>
      </c>
      <c r="V9" s="95"/>
      <c r="W9" s="97"/>
      <c r="X9" s="39"/>
      <c r="Y9" s="91"/>
      <c r="Z9" s="52"/>
    </row>
    <row r="10" spans="1:27" x14ac:dyDescent="0.3">
      <c r="A10" s="2" t="s">
        <v>10</v>
      </c>
      <c r="B10" s="25">
        <v>3</v>
      </c>
      <c r="C10" s="25">
        <v>6</v>
      </c>
      <c r="D10" s="25">
        <v>5.9</v>
      </c>
      <c r="E10" s="25">
        <v>5.5</v>
      </c>
      <c r="F10" s="30">
        <v>5.6</v>
      </c>
      <c r="G10" s="21">
        <f t="shared" si="2"/>
        <v>5.95</v>
      </c>
      <c r="H10" s="1">
        <f t="shared" si="3"/>
        <v>27.805058479678166</v>
      </c>
      <c r="I10" s="4">
        <f t="shared" si="4"/>
        <v>10448.838991069229</v>
      </c>
      <c r="J10" s="23">
        <f t="shared" si="0"/>
        <v>5.55</v>
      </c>
      <c r="K10" s="1">
        <f t="shared" si="1"/>
        <v>24.192226928049898</v>
      </c>
      <c r="L10" s="6">
        <f t="shared" si="5"/>
        <v>9237.7550231103614</v>
      </c>
      <c r="M10" s="5" t="s">
        <v>23</v>
      </c>
      <c r="O10" s="58">
        <v>10.27</v>
      </c>
      <c r="P10" s="26">
        <v>16</v>
      </c>
      <c r="Q10" s="99">
        <f t="shared" si="6"/>
        <v>0.6164705882352941</v>
      </c>
      <c r="R10" s="86"/>
      <c r="S10" s="87"/>
      <c r="T10" s="87"/>
      <c r="U10" s="130">
        <f t="shared" si="7"/>
        <v>5.6948042730703872</v>
      </c>
      <c r="V10" s="95"/>
      <c r="W10" s="97"/>
      <c r="X10" s="39"/>
      <c r="Y10" s="91"/>
      <c r="Z10" s="52"/>
    </row>
    <row r="11" spans="1:27" x14ac:dyDescent="0.3">
      <c r="A11" s="2" t="s">
        <v>11</v>
      </c>
      <c r="B11" s="25">
        <v>3</v>
      </c>
      <c r="C11" s="25">
        <v>4.0999999999999996</v>
      </c>
      <c r="D11" s="25">
        <v>4.0999999999999996</v>
      </c>
      <c r="E11" s="25">
        <v>3.7</v>
      </c>
      <c r="F11" s="30">
        <v>3.7</v>
      </c>
      <c r="G11" s="21">
        <f t="shared" si="2"/>
        <v>4.0999999999999996</v>
      </c>
      <c r="H11" s="1">
        <f t="shared" si="3"/>
        <v>13.202543126711104</v>
      </c>
      <c r="I11" s="4">
        <f t="shared" si="4"/>
        <v>6151.1402409583907</v>
      </c>
      <c r="J11" s="23">
        <f t="shared" si="0"/>
        <v>3.7</v>
      </c>
      <c r="K11" s="1">
        <f t="shared" si="1"/>
        <v>10.752100856911069</v>
      </c>
      <c r="L11" s="6">
        <f t="shared" si="5"/>
        <v>5241.6491677441454</v>
      </c>
      <c r="M11" s="5" t="s">
        <v>23</v>
      </c>
      <c r="O11" s="58">
        <v>10.69</v>
      </c>
      <c r="P11" s="26">
        <v>18</v>
      </c>
      <c r="Q11" s="99">
        <f t="shared" si="6"/>
        <v>0.60911764705882354</v>
      </c>
      <c r="R11" s="86"/>
      <c r="S11" s="87"/>
      <c r="T11" s="87"/>
      <c r="U11" s="130">
        <f t="shared" si="7"/>
        <v>3.1927810077641543</v>
      </c>
      <c r="V11" s="95"/>
      <c r="W11" s="97"/>
      <c r="X11" s="39"/>
      <c r="Y11" s="91"/>
      <c r="Z11" s="52"/>
    </row>
    <row r="12" spans="1:27" ht="15" thickBot="1" x14ac:dyDescent="0.35">
      <c r="A12" s="31" t="s">
        <v>12</v>
      </c>
      <c r="B12" s="32">
        <v>3.1</v>
      </c>
      <c r="C12" s="33"/>
      <c r="D12" s="33"/>
      <c r="E12" s="33"/>
      <c r="F12" s="34"/>
      <c r="G12" s="3"/>
      <c r="H12" s="7"/>
      <c r="I12" s="8">
        <f>1/3*H11*B12*100</f>
        <v>1364.2627897601474</v>
      </c>
      <c r="J12" s="7"/>
      <c r="K12" s="7"/>
      <c r="L12" s="9">
        <f>1/3*K11*B12*100</f>
        <v>1111.0504218808105</v>
      </c>
      <c r="M12" s="5" t="s">
        <v>12</v>
      </c>
      <c r="O12" s="58">
        <v>10.02</v>
      </c>
      <c r="P12" s="26">
        <v>16</v>
      </c>
      <c r="Q12" s="99">
        <f>O12/P12</f>
        <v>0.62624999999999997</v>
      </c>
      <c r="R12" s="87" t="s">
        <v>42</v>
      </c>
      <c r="S12" s="87"/>
      <c r="T12" s="87"/>
      <c r="U12" s="130">
        <f t="shared" si="7"/>
        <v>0.6957953267028576</v>
      </c>
      <c r="V12" s="95"/>
      <c r="W12" s="39"/>
      <c r="X12" s="39"/>
      <c r="Y12" s="91"/>
      <c r="Z12" s="52"/>
    </row>
    <row r="13" spans="1:27" s="46" customFormat="1" x14ac:dyDescent="0.3">
      <c r="A13" s="42"/>
      <c r="B13" s="42"/>
      <c r="C13" s="39"/>
      <c r="E13" s="39"/>
      <c r="F13" s="39"/>
      <c r="G13" s="39"/>
      <c r="H13" s="39"/>
      <c r="I13" s="43"/>
      <c r="J13" s="39"/>
      <c r="K13" s="39"/>
      <c r="L13" s="43"/>
      <c r="M13" s="39"/>
      <c r="N13" s="42"/>
      <c r="O13" s="39"/>
      <c r="P13" s="44"/>
      <c r="Q13" s="45"/>
      <c r="R13" s="87"/>
      <c r="S13" s="87"/>
      <c r="T13" s="87"/>
      <c r="V13" s="39"/>
      <c r="Y13" s="91"/>
      <c r="Z13" s="52"/>
    </row>
    <row r="14" spans="1:27" s="46" customFormat="1" x14ac:dyDescent="0.3">
      <c r="A14" s="42"/>
      <c r="B14" s="42"/>
      <c r="C14" s="102"/>
      <c r="D14" s="108" t="s">
        <v>68</v>
      </c>
      <c r="E14" s="107"/>
      <c r="F14" s="110" t="s">
        <v>69</v>
      </c>
      <c r="G14" s="106"/>
      <c r="H14" s="39"/>
      <c r="I14" s="43"/>
      <c r="J14" s="39"/>
      <c r="K14" s="39"/>
      <c r="L14" s="43"/>
      <c r="M14" s="39"/>
      <c r="N14" s="42"/>
      <c r="O14" s="39"/>
      <c r="P14" s="44"/>
      <c r="Q14" s="45"/>
      <c r="AA14" s="98"/>
    </row>
    <row r="15" spans="1:27" s="46" customFormat="1" x14ac:dyDescent="0.3">
      <c r="A15" s="42"/>
      <c r="B15" s="42"/>
      <c r="C15" s="108" t="s">
        <v>67</v>
      </c>
      <c r="D15" s="105">
        <f>(I6-L6)</f>
        <v>3135.5293797683626</v>
      </c>
      <c r="E15" s="101"/>
      <c r="F15" s="103">
        <f>D26</f>
        <v>2.6060000000000003</v>
      </c>
      <c r="G15" s="101"/>
      <c r="H15" s="39"/>
      <c r="I15" s="43"/>
      <c r="J15" s="39"/>
      <c r="K15" s="39"/>
      <c r="L15" s="43"/>
      <c r="M15" s="39"/>
      <c r="N15" s="42"/>
      <c r="O15" s="39"/>
      <c r="P15" s="44"/>
      <c r="Q15" s="45"/>
      <c r="AA15" s="98"/>
    </row>
    <row r="16" spans="1:27" ht="4.8" customHeight="1" x14ac:dyDescent="0.3">
      <c r="C16" s="109"/>
      <c r="D16" s="101"/>
      <c r="E16" s="101"/>
      <c r="F16" s="101"/>
      <c r="G16" s="101"/>
      <c r="AA16" s="98"/>
    </row>
    <row r="17" spans="1:27" x14ac:dyDescent="0.3">
      <c r="C17" s="108" t="s">
        <v>5</v>
      </c>
      <c r="D17" s="105">
        <f>(I5-L5)</f>
        <v>564.98402282158804</v>
      </c>
      <c r="E17" s="101"/>
      <c r="F17" s="104" t="s">
        <v>70</v>
      </c>
      <c r="G17" s="100">
        <f>F15*D17/D15</f>
        <v>0.46956930876591835</v>
      </c>
      <c r="AA17" s="98"/>
    </row>
    <row r="18" spans="1:27" x14ac:dyDescent="0.3">
      <c r="C18" s="111"/>
      <c r="D18" s="112"/>
      <c r="E18" s="46"/>
      <c r="F18" s="113"/>
      <c r="G18" s="114"/>
      <c r="AA18" s="98"/>
    </row>
    <row r="19" spans="1:27" x14ac:dyDescent="0.3">
      <c r="A19" s="116" t="s">
        <v>24</v>
      </c>
      <c r="B19" s="116"/>
      <c r="C19" s="116"/>
      <c r="D19" s="116"/>
      <c r="E19" s="117"/>
      <c r="F19" s="117"/>
      <c r="G19" s="117"/>
      <c r="H19" s="117"/>
      <c r="I19" s="117"/>
      <c r="J19" s="118">
        <f>SUM(J25:J32)</f>
        <v>4.998508381449005</v>
      </c>
      <c r="AA19" s="98"/>
    </row>
    <row r="20" spans="1:27" x14ac:dyDescent="0.3">
      <c r="AA20" s="98"/>
    </row>
    <row r="21" spans="1:27" x14ac:dyDescent="0.3">
      <c r="A21" s="77" t="s">
        <v>0</v>
      </c>
      <c r="B21" s="76" t="s">
        <v>31</v>
      </c>
      <c r="C21" s="76"/>
      <c r="D21" s="76"/>
      <c r="E21" s="78" t="s">
        <v>35</v>
      </c>
      <c r="F21" s="79"/>
      <c r="G21" s="79"/>
      <c r="H21" s="79"/>
      <c r="I21" s="72" t="s">
        <v>45</v>
      </c>
      <c r="J21" s="75" t="s">
        <v>39</v>
      </c>
      <c r="AA21" s="98"/>
    </row>
    <row r="22" spans="1:27" ht="14.4" customHeight="1" x14ac:dyDescent="0.3">
      <c r="A22" s="77"/>
      <c r="B22" s="37" t="s">
        <v>32</v>
      </c>
      <c r="C22" s="37" t="s">
        <v>29</v>
      </c>
      <c r="D22" s="37" t="s">
        <v>29</v>
      </c>
      <c r="E22" s="73" t="s">
        <v>34</v>
      </c>
      <c r="F22" s="73"/>
      <c r="G22" s="73" t="s">
        <v>34</v>
      </c>
      <c r="H22" s="74"/>
      <c r="I22" s="72"/>
      <c r="J22" s="75"/>
      <c r="AA22" s="98"/>
    </row>
    <row r="23" spans="1:27" x14ac:dyDescent="0.3">
      <c r="A23" s="77"/>
      <c r="B23" s="38" t="s">
        <v>33</v>
      </c>
      <c r="C23" s="37" t="s">
        <v>30</v>
      </c>
      <c r="D23" s="37" t="s">
        <v>0</v>
      </c>
      <c r="E23" s="47" t="s">
        <v>25</v>
      </c>
      <c r="F23" s="48" t="s">
        <v>26</v>
      </c>
      <c r="G23" s="47" t="s">
        <v>25</v>
      </c>
      <c r="H23" s="55" t="s">
        <v>26</v>
      </c>
      <c r="I23" s="72"/>
      <c r="J23" s="75"/>
      <c r="AA23" s="98"/>
    </row>
    <row r="24" spans="1:27" x14ac:dyDescent="0.3">
      <c r="A24" s="77"/>
      <c r="B24" s="38" t="s">
        <v>27</v>
      </c>
      <c r="C24" s="38" t="s">
        <v>27</v>
      </c>
      <c r="D24" s="38" t="s">
        <v>27</v>
      </c>
      <c r="E24" s="47" t="s">
        <v>28</v>
      </c>
      <c r="F24" s="49" t="s">
        <v>28</v>
      </c>
      <c r="G24" s="47" t="s">
        <v>38</v>
      </c>
      <c r="H24" s="56" t="s">
        <v>38</v>
      </c>
      <c r="I24" s="1" t="s">
        <v>44</v>
      </c>
      <c r="J24" s="25" t="s">
        <v>38</v>
      </c>
      <c r="AA24" s="98"/>
    </row>
    <row r="25" spans="1:27" x14ac:dyDescent="0.3">
      <c r="A25" s="36" t="s">
        <v>5</v>
      </c>
      <c r="B25" s="35"/>
      <c r="C25" s="35"/>
      <c r="D25" s="100">
        <f>G17</f>
        <v>0.46956930876591835</v>
      </c>
      <c r="E25" s="50">
        <v>120.6</v>
      </c>
      <c r="F25" s="51">
        <v>51.02</v>
      </c>
      <c r="G25" s="58">
        <f>E25/1000</f>
        <v>0.1206</v>
      </c>
      <c r="H25" s="58">
        <f>F25/1000</f>
        <v>5.1020000000000003E-2</v>
      </c>
      <c r="I25" s="99">
        <f>H25/G25</f>
        <v>0.42305140961857385</v>
      </c>
      <c r="J25" s="57">
        <f t="shared" ref="J25:J32" si="8">D25*I25</f>
        <v>0.19865195798704111</v>
      </c>
      <c r="AA25" s="98"/>
    </row>
    <row r="26" spans="1:27" x14ac:dyDescent="0.3">
      <c r="A26" s="36" t="s">
        <v>6</v>
      </c>
      <c r="B26" s="40">
        <v>2.4860000000000002</v>
      </c>
      <c r="C26" s="40">
        <v>0.12</v>
      </c>
      <c r="D26" s="41">
        <f>B26+C26</f>
        <v>2.6060000000000003</v>
      </c>
      <c r="E26" s="50">
        <v>120.6</v>
      </c>
      <c r="F26" s="51">
        <v>51.02</v>
      </c>
      <c r="G26" s="58">
        <f>E26/1000</f>
        <v>0.1206</v>
      </c>
      <c r="H26" s="58">
        <f>F26/1000</f>
        <v>5.1020000000000003E-2</v>
      </c>
      <c r="I26" s="99">
        <f>(H27+H26)/(G26+G27)</f>
        <v>0.41929425156516792</v>
      </c>
      <c r="J26" s="57">
        <f t="shared" si="8"/>
        <v>1.0926808195788278</v>
      </c>
      <c r="AA26" s="98"/>
    </row>
    <row r="27" spans="1:27" x14ac:dyDescent="0.3">
      <c r="A27" s="36" t="s">
        <v>7</v>
      </c>
      <c r="B27" s="40">
        <v>3.6179999999999999</v>
      </c>
      <c r="C27" s="40">
        <v>5.5E-2</v>
      </c>
      <c r="D27" s="41">
        <f t="shared" ref="D27:D32" si="9">B27+C27</f>
        <v>3.673</v>
      </c>
      <c r="E27" s="50">
        <v>55.1</v>
      </c>
      <c r="F27" s="51">
        <v>22.65</v>
      </c>
      <c r="G27" s="58">
        <f t="shared" ref="G27:G32" si="10">E27/1000</f>
        <v>5.5100000000000003E-2</v>
      </c>
      <c r="H27" s="58">
        <f t="shared" ref="H27:H32" si="11">F27/1000</f>
        <v>2.265E-2</v>
      </c>
      <c r="I27" s="99">
        <f t="shared" ref="I27:I31" si="12">(H28+H27)/(G27+G28)</f>
        <v>0.40347826086956523</v>
      </c>
      <c r="J27" s="57">
        <f t="shared" si="8"/>
        <v>1.4819756521739131</v>
      </c>
    </row>
    <row r="28" spans="1:27" x14ac:dyDescent="0.3">
      <c r="A28" s="36" t="s">
        <v>8</v>
      </c>
      <c r="B28" s="40">
        <v>1.92</v>
      </c>
      <c r="C28" s="40">
        <v>2.5000000000000001E-2</v>
      </c>
      <c r="D28" s="41">
        <f t="shared" si="9"/>
        <v>1.9449999999999998</v>
      </c>
      <c r="E28" s="50">
        <v>25.4</v>
      </c>
      <c r="F28" s="51">
        <v>9.83</v>
      </c>
      <c r="G28" s="58">
        <f t="shared" si="10"/>
        <v>2.5399999999999999E-2</v>
      </c>
      <c r="H28" s="58">
        <f t="shared" si="11"/>
        <v>9.8300000000000002E-3</v>
      </c>
      <c r="I28" s="99">
        <f t="shared" si="12"/>
        <v>0.38611111111111113</v>
      </c>
      <c r="J28" s="57">
        <f t="shared" si="8"/>
        <v>0.75098611111111113</v>
      </c>
    </row>
    <row r="29" spans="1:27" x14ac:dyDescent="0.3">
      <c r="A29" s="36" t="s">
        <v>9</v>
      </c>
      <c r="B29" s="40">
        <v>1.3939999999999999</v>
      </c>
      <c r="C29" s="40">
        <v>1.7999999999999999E-2</v>
      </c>
      <c r="D29" s="41">
        <f t="shared" si="9"/>
        <v>1.4119999999999999</v>
      </c>
      <c r="E29" s="50">
        <v>17.8</v>
      </c>
      <c r="F29" s="51">
        <v>6.85</v>
      </c>
      <c r="G29" s="58">
        <f t="shared" si="10"/>
        <v>1.78E-2</v>
      </c>
      <c r="H29" s="58">
        <f t="shared" si="11"/>
        <v>6.8499999999999993E-3</v>
      </c>
      <c r="I29" s="99">
        <f t="shared" si="12"/>
        <v>0.39510086455331417</v>
      </c>
      <c r="J29" s="57">
        <f t="shared" si="8"/>
        <v>0.55788242074927963</v>
      </c>
    </row>
    <row r="30" spans="1:27" x14ac:dyDescent="0.3">
      <c r="A30" s="36" t="s">
        <v>10</v>
      </c>
      <c r="B30" s="40">
        <v>1.157</v>
      </c>
      <c r="C30" s="40">
        <v>1.7000000000000001E-2</v>
      </c>
      <c r="D30" s="41">
        <f t="shared" si="9"/>
        <v>1.1739999999999999</v>
      </c>
      <c r="E30" s="50">
        <v>16.899999999999999</v>
      </c>
      <c r="F30" s="51">
        <v>6.86</v>
      </c>
      <c r="G30" s="58">
        <f t="shared" si="10"/>
        <v>1.6899999999999998E-2</v>
      </c>
      <c r="H30" s="58">
        <f t="shared" si="11"/>
        <v>6.8600000000000006E-3</v>
      </c>
      <c r="I30" s="99">
        <f t="shared" si="12"/>
        <v>0.40519031141868511</v>
      </c>
      <c r="J30" s="57">
        <f t="shared" si="8"/>
        <v>0.47569342560553629</v>
      </c>
    </row>
    <row r="31" spans="1:27" x14ac:dyDescent="0.3">
      <c r="A31" s="36" t="s">
        <v>11</v>
      </c>
      <c r="B31" s="40">
        <v>0.82399999999999995</v>
      </c>
      <c r="C31" s="40">
        <v>1.2E-2</v>
      </c>
      <c r="D31" s="41">
        <f t="shared" si="9"/>
        <v>0.83599999999999997</v>
      </c>
      <c r="E31" s="50">
        <v>12</v>
      </c>
      <c r="F31" s="51">
        <v>4.8499999999999996</v>
      </c>
      <c r="G31" s="58">
        <f t="shared" si="10"/>
        <v>1.2E-2</v>
      </c>
      <c r="H31" s="58">
        <f t="shared" si="11"/>
        <v>4.8499999999999993E-3</v>
      </c>
      <c r="I31" s="99">
        <f t="shared" si="12"/>
        <v>0.4024844720496894</v>
      </c>
      <c r="J31" s="57">
        <f t="shared" si="8"/>
        <v>0.33647701863354035</v>
      </c>
    </row>
    <row r="32" spans="1:27" x14ac:dyDescent="0.3">
      <c r="A32" s="36" t="s">
        <v>12</v>
      </c>
      <c r="B32" s="40">
        <v>0.25800000000000001</v>
      </c>
      <c r="C32" s="40">
        <v>4.0000000000000001E-3</v>
      </c>
      <c r="D32" s="41">
        <f t="shared" si="9"/>
        <v>0.26200000000000001</v>
      </c>
      <c r="E32" s="50">
        <v>4.0999999999999996</v>
      </c>
      <c r="F32" s="51">
        <v>1.63</v>
      </c>
      <c r="G32" s="58">
        <f t="shared" si="10"/>
        <v>4.0999999999999995E-3</v>
      </c>
      <c r="H32" s="58">
        <f t="shared" si="11"/>
        <v>1.6299999999999999E-3</v>
      </c>
      <c r="I32" s="99">
        <f>H32/G32</f>
        <v>0.39756097560975612</v>
      </c>
      <c r="J32" s="57">
        <f t="shared" si="8"/>
        <v>0.10416097560975611</v>
      </c>
    </row>
    <row r="33" spans="1:12" x14ac:dyDescent="0.3">
      <c r="A33" s="35"/>
      <c r="B33" s="35"/>
      <c r="C33" s="35"/>
      <c r="D33" s="35"/>
      <c r="E33" s="35"/>
    </row>
    <row r="37" spans="1:12" x14ac:dyDescent="0.3">
      <c r="A37" s="116" t="s">
        <v>36</v>
      </c>
      <c r="B37" s="116"/>
      <c r="C37" s="116"/>
      <c r="D37" s="116"/>
      <c r="E37" s="117"/>
      <c r="F37" s="117"/>
      <c r="G37" s="117"/>
      <c r="H37" s="117"/>
      <c r="I37" s="117"/>
      <c r="J37" s="117"/>
      <c r="K37" s="117"/>
      <c r="L37" s="119">
        <f>SUM(L43:L45)</f>
        <v>1.3060558983837516</v>
      </c>
    </row>
    <row r="39" spans="1:12" ht="31.2" customHeight="1" x14ac:dyDescent="0.3">
      <c r="A39" s="66" t="s">
        <v>62</v>
      </c>
      <c r="B39" s="68" t="s">
        <v>59</v>
      </c>
      <c r="C39" s="68"/>
      <c r="D39" s="68"/>
      <c r="E39" s="72" t="s">
        <v>58</v>
      </c>
      <c r="F39" s="72"/>
      <c r="G39" s="72"/>
      <c r="H39" s="64" t="s">
        <v>56</v>
      </c>
      <c r="I39" s="64"/>
      <c r="J39" s="64"/>
      <c r="K39" s="64"/>
      <c r="L39" s="63" t="s">
        <v>57</v>
      </c>
    </row>
    <row r="40" spans="1:12" x14ac:dyDescent="0.3">
      <c r="A40" s="66"/>
      <c r="B40" s="69" t="s">
        <v>49</v>
      </c>
      <c r="C40" s="71" t="s">
        <v>50</v>
      </c>
      <c r="D40" s="68" t="s">
        <v>37</v>
      </c>
      <c r="E40" s="80" t="s">
        <v>49</v>
      </c>
      <c r="F40" s="63" t="s">
        <v>51</v>
      </c>
      <c r="G40" s="63" t="s">
        <v>37</v>
      </c>
      <c r="H40" s="64" t="s">
        <v>52</v>
      </c>
      <c r="I40" s="64" t="s">
        <v>53</v>
      </c>
      <c r="J40" s="64" t="s">
        <v>54</v>
      </c>
      <c r="K40" s="64" t="s">
        <v>55</v>
      </c>
      <c r="L40" s="63"/>
    </row>
    <row r="41" spans="1:12" x14ac:dyDescent="0.3">
      <c r="A41" s="66"/>
      <c r="B41" s="69"/>
      <c r="C41" s="71"/>
      <c r="D41" s="68"/>
      <c r="E41" s="80"/>
      <c r="F41" s="63"/>
      <c r="G41" s="63"/>
      <c r="H41" s="64"/>
      <c r="I41" s="64"/>
      <c r="J41" s="64"/>
      <c r="K41" s="64"/>
      <c r="L41" s="63"/>
    </row>
    <row r="42" spans="1:12" x14ac:dyDescent="0.3">
      <c r="A42" s="66"/>
      <c r="B42" s="69"/>
      <c r="C42" s="71"/>
      <c r="D42" s="68"/>
      <c r="E42" s="80"/>
      <c r="F42" s="63"/>
      <c r="G42" s="63"/>
      <c r="H42" s="64"/>
      <c r="I42" s="64"/>
      <c r="J42" s="64"/>
      <c r="K42" s="64"/>
      <c r="L42" s="63"/>
    </row>
    <row r="43" spans="1:12" ht="14.4" customHeight="1" x14ac:dyDescent="0.3">
      <c r="A43" s="60" t="s">
        <v>46</v>
      </c>
      <c r="B43" s="23">
        <v>0.12</v>
      </c>
      <c r="C43" s="23">
        <v>1.2999999999999999E-2</v>
      </c>
      <c r="D43" s="23">
        <f>B43-C43</f>
        <v>0.107</v>
      </c>
      <c r="E43" s="1">
        <f>B43</f>
        <v>0.12</v>
      </c>
      <c r="F43" s="1">
        <f>C43</f>
        <v>1.2999999999999999E-2</v>
      </c>
      <c r="G43" s="1">
        <f>E43-F43</f>
        <v>0.107</v>
      </c>
      <c r="H43" s="58">
        <v>106.8</v>
      </c>
      <c r="I43" s="58">
        <v>50.86</v>
      </c>
      <c r="J43" s="58">
        <f>J54:K54</f>
        <v>0.1237</v>
      </c>
      <c r="K43" s="58">
        <f>I43/1000</f>
        <v>5.0860000000000002E-2</v>
      </c>
      <c r="L43" s="54">
        <f>K43/J43*D43</f>
        <v>4.399369442198868E-2</v>
      </c>
    </row>
    <row r="44" spans="1:12" x14ac:dyDescent="0.3">
      <c r="A44" s="60" t="s">
        <v>47</v>
      </c>
      <c r="B44" s="23">
        <v>2.6909999999999998</v>
      </c>
      <c r="C44" s="23">
        <v>1.0409999999999999</v>
      </c>
      <c r="D44" s="23">
        <f t="shared" ref="D44:D45" si="13">B44-C44</f>
        <v>1.65</v>
      </c>
      <c r="E44" s="1">
        <v>0.28599999999999998</v>
      </c>
      <c r="F44" s="1">
        <v>1.2999999999999999E-2</v>
      </c>
      <c r="G44" s="1">
        <f t="shared" ref="G44:G45" si="14">E44-F44</f>
        <v>0.27299999999999996</v>
      </c>
      <c r="H44" s="58">
        <v>272.89999999999998</v>
      </c>
      <c r="I44" s="58">
        <v>143.52000000000001</v>
      </c>
      <c r="J44" s="58">
        <f t="shared" ref="J44:J45" si="15">H44/1000</f>
        <v>0.27289999999999998</v>
      </c>
      <c r="K44" s="58">
        <f t="shared" ref="K44:K45" si="16">I44/1000</f>
        <v>0.14352000000000001</v>
      </c>
      <c r="L44" s="54">
        <f t="shared" ref="L44:L45" si="17">K44/J44*D44</f>
        <v>0.86774642726273377</v>
      </c>
    </row>
    <row r="45" spans="1:12" ht="14.4" customHeight="1" x14ac:dyDescent="0.3">
      <c r="A45" s="60" t="s">
        <v>48</v>
      </c>
      <c r="B45" s="23">
        <v>2.0720000000000001</v>
      </c>
      <c r="C45" s="23">
        <v>1.323</v>
      </c>
      <c r="D45" s="23">
        <f t="shared" si="13"/>
        <v>0.74900000000000011</v>
      </c>
      <c r="E45" s="1">
        <v>0.13700000000000001</v>
      </c>
      <c r="F45" s="1">
        <v>1.2999999999999999E-2</v>
      </c>
      <c r="G45" s="1">
        <f t="shared" si="14"/>
        <v>0.12400000000000001</v>
      </c>
      <c r="H45" s="58">
        <v>123.6</v>
      </c>
      <c r="I45" s="58">
        <v>65.069999999999993</v>
      </c>
      <c r="J45" s="58">
        <f t="shared" si="15"/>
        <v>0.12359999999999999</v>
      </c>
      <c r="K45" s="58">
        <f t="shared" si="16"/>
        <v>6.5069999999999989E-2</v>
      </c>
      <c r="L45" s="54">
        <f t="shared" si="17"/>
        <v>0.39431577669902917</v>
      </c>
    </row>
    <row r="46" spans="1:12" x14ac:dyDescent="0.3">
      <c r="A46" s="59"/>
    </row>
    <row r="47" spans="1:12" ht="14.4" customHeight="1" x14ac:dyDescent="0.3"/>
    <row r="48" spans="1:12" x14ac:dyDescent="0.3">
      <c r="A48" s="116" t="s">
        <v>60</v>
      </c>
      <c r="B48" s="116"/>
      <c r="C48" s="116"/>
      <c r="D48" s="116"/>
      <c r="E48" s="115"/>
      <c r="F48" s="115"/>
      <c r="G48" s="115"/>
      <c r="H48" s="115"/>
      <c r="I48" s="115"/>
      <c r="J48" s="115"/>
      <c r="K48" s="115"/>
      <c r="L48" s="119">
        <f>SUM(L54:L56)</f>
        <v>1.2748053968722</v>
      </c>
    </row>
    <row r="50" spans="1:12" x14ac:dyDescent="0.3">
      <c r="A50" s="66" t="s">
        <v>62</v>
      </c>
      <c r="B50" s="68" t="s">
        <v>59</v>
      </c>
      <c r="C50" s="68"/>
      <c r="D50" s="68"/>
      <c r="E50" s="72" t="s">
        <v>58</v>
      </c>
      <c r="F50" s="72"/>
      <c r="G50" s="72"/>
      <c r="H50" s="64" t="s">
        <v>56</v>
      </c>
      <c r="I50" s="64"/>
      <c r="J50" s="64"/>
      <c r="K50" s="64"/>
      <c r="L50" s="63" t="s">
        <v>57</v>
      </c>
    </row>
    <row r="51" spans="1:12" ht="14.4" customHeight="1" x14ac:dyDescent="0.3">
      <c r="A51" s="66"/>
      <c r="B51" s="69" t="s">
        <v>66</v>
      </c>
      <c r="C51" s="71" t="s">
        <v>50</v>
      </c>
      <c r="D51" s="68" t="s">
        <v>65</v>
      </c>
      <c r="E51" s="69" t="s">
        <v>66</v>
      </c>
      <c r="F51" s="71" t="s">
        <v>50</v>
      </c>
      <c r="G51" s="68" t="s">
        <v>65</v>
      </c>
      <c r="H51" s="64" t="s">
        <v>52</v>
      </c>
      <c r="I51" s="64" t="s">
        <v>53</v>
      </c>
      <c r="J51" s="64" t="s">
        <v>54</v>
      </c>
      <c r="K51" s="64" t="s">
        <v>55</v>
      </c>
      <c r="L51" s="63"/>
    </row>
    <row r="52" spans="1:12" x14ac:dyDescent="0.3">
      <c r="A52" s="66"/>
      <c r="B52" s="69"/>
      <c r="C52" s="71"/>
      <c r="D52" s="68"/>
      <c r="E52" s="69"/>
      <c r="F52" s="71"/>
      <c r="G52" s="68"/>
      <c r="H52" s="64"/>
      <c r="I52" s="64"/>
      <c r="J52" s="64"/>
      <c r="K52" s="64"/>
      <c r="L52" s="63"/>
    </row>
    <row r="53" spans="1:12" x14ac:dyDescent="0.3">
      <c r="A53" s="66"/>
      <c r="B53" s="69"/>
      <c r="C53" s="71"/>
      <c r="D53" s="68"/>
      <c r="E53" s="69"/>
      <c r="F53" s="71"/>
      <c r="G53" s="68"/>
      <c r="H53" s="64"/>
      <c r="I53" s="64"/>
      <c r="J53" s="64"/>
      <c r="K53" s="64"/>
      <c r="L53" s="63"/>
    </row>
    <row r="54" spans="1:12" x14ac:dyDescent="0.3">
      <c r="A54" s="60" t="s">
        <v>46</v>
      </c>
      <c r="B54" s="23">
        <v>1.585</v>
      </c>
      <c r="C54" s="23">
        <v>1.323</v>
      </c>
      <c r="D54" s="23">
        <f>B54-C54</f>
        <v>0.26200000000000001</v>
      </c>
      <c r="E54" s="1">
        <v>0.13700000000000001</v>
      </c>
      <c r="F54" s="1">
        <v>1.2999999999999999E-2</v>
      </c>
      <c r="G54" s="1">
        <f>E54-F54</f>
        <v>0.12400000000000001</v>
      </c>
      <c r="H54" s="58">
        <v>123.7</v>
      </c>
      <c r="I54" s="58">
        <v>59.7</v>
      </c>
      <c r="J54" s="58">
        <f>H54/1000</f>
        <v>0.1237</v>
      </c>
      <c r="K54" s="58">
        <f>I54/1000</f>
        <v>5.9700000000000003E-2</v>
      </c>
      <c r="L54" s="1">
        <f>K54/J54*D54</f>
        <v>0.12644624090541634</v>
      </c>
    </row>
    <row r="55" spans="1:12" x14ac:dyDescent="0.3">
      <c r="A55" s="60" t="s">
        <v>47</v>
      </c>
      <c r="B55" s="23">
        <v>2.58</v>
      </c>
      <c r="C55" s="23">
        <v>0.84699999999999998</v>
      </c>
      <c r="D55" s="23">
        <f t="shared" ref="D55:D56" si="18">B55-C55</f>
        <v>1.7330000000000001</v>
      </c>
      <c r="E55" s="1">
        <v>0.189</v>
      </c>
      <c r="F55" s="1">
        <v>1.2999999999999999E-2</v>
      </c>
      <c r="G55" s="1">
        <f t="shared" ref="G55:G56" si="19">E55-F55</f>
        <v>0.17599999999999999</v>
      </c>
      <c r="H55" s="58">
        <v>176.6</v>
      </c>
      <c r="I55" s="58">
        <v>86.96</v>
      </c>
      <c r="J55" s="58">
        <f t="shared" ref="J55:J56" si="20">H55/1000</f>
        <v>0.17660000000000001</v>
      </c>
      <c r="K55" s="58">
        <f t="shared" ref="K55:K56" si="21">I55/1000</f>
        <v>8.6959999999999996E-2</v>
      </c>
      <c r="L55" s="1">
        <f t="shared" ref="L55:L56" si="22">K55/J55*D55</f>
        <v>0.85335039637599086</v>
      </c>
    </row>
    <row r="56" spans="1:12" x14ac:dyDescent="0.3">
      <c r="A56" s="60" t="s">
        <v>48</v>
      </c>
      <c r="B56" s="23">
        <v>0.66</v>
      </c>
      <c r="C56" s="23">
        <v>6.9000000000000006E-2</v>
      </c>
      <c r="D56" s="23">
        <f t="shared" si="18"/>
        <v>0.59099999999999997</v>
      </c>
      <c r="E56" s="1">
        <v>0.16900000000000001</v>
      </c>
      <c r="F56" s="1">
        <v>1.2999999999999999E-2</v>
      </c>
      <c r="G56" s="1">
        <f t="shared" si="19"/>
        <v>0.156</v>
      </c>
      <c r="H56" s="58">
        <v>156.4</v>
      </c>
      <c r="I56" s="58">
        <v>78.069999999999993</v>
      </c>
      <c r="J56" s="58">
        <f t="shared" si="20"/>
        <v>0.15640000000000001</v>
      </c>
      <c r="K56" s="58">
        <f t="shared" si="21"/>
        <v>7.8069999999999987E-2</v>
      </c>
      <c r="L56" s="1">
        <f t="shared" si="22"/>
        <v>0.29500875959079276</v>
      </c>
    </row>
    <row r="59" spans="1:12" x14ac:dyDescent="0.3">
      <c r="A59" s="116" t="s">
        <v>61</v>
      </c>
      <c r="B59" s="116"/>
      <c r="C59" s="116"/>
      <c r="D59" s="116"/>
      <c r="E59" s="117"/>
      <c r="F59" s="117"/>
      <c r="G59" s="117"/>
      <c r="H59" s="117"/>
      <c r="I59" s="119">
        <f>I65</f>
        <v>1.07587786259542E-2</v>
      </c>
    </row>
    <row r="61" spans="1:12" x14ac:dyDescent="0.3">
      <c r="A61" s="66" t="s">
        <v>62</v>
      </c>
      <c r="B61" s="68" t="s">
        <v>59</v>
      </c>
      <c r="C61" s="68"/>
      <c r="D61" s="68"/>
      <c r="E61" s="64" t="s">
        <v>56</v>
      </c>
      <c r="F61" s="64"/>
      <c r="G61" s="64"/>
      <c r="H61" s="64"/>
      <c r="I61" s="63" t="s">
        <v>57</v>
      </c>
    </row>
    <row r="62" spans="1:12" ht="14.4" customHeight="1" x14ac:dyDescent="0.3">
      <c r="A62" s="66"/>
      <c r="B62" s="69" t="s">
        <v>49</v>
      </c>
      <c r="C62" s="120" t="s">
        <v>71</v>
      </c>
      <c r="D62" s="121" t="s">
        <v>64</v>
      </c>
      <c r="E62" s="64" t="s">
        <v>52</v>
      </c>
      <c r="F62" s="64" t="s">
        <v>53</v>
      </c>
      <c r="G62" s="64" t="s">
        <v>54</v>
      </c>
      <c r="H62" s="64" t="s">
        <v>55</v>
      </c>
      <c r="I62" s="63"/>
    </row>
    <row r="63" spans="1:12" x14ac:dyDescent="0.3">
      <c r="A63" s="66"/>
      <c r="B63" s="69"/>
      <c r="C63" s="120"/>
      <c r="D63" s="121"/>
      <c r="E63" s="64"/>
      <c r="F63" s="64"/>
      <c r="G63" s="64"/>
      <c r="H63" s="64"/>
      <c r="I63" s="63"/>
    </row>
    <row r="64" spans="1:12" x14ac:dyDescent="0.3">
      <c r="A64" s="67"/>
      <c r="B64" s="70"/>
      <c r="C64" s="122"/>
      <c r="D64" s="123"/>
      <c r="E64" s="65"/>
      <c r="F64" s="65"/>
      <c r="G64" s="65"/>
      <c r="H64" s="65"/>
      <c r="I64" s="63"/>
    </row>
    <row r="65" spans="1:9" ht="28.8" x14ac:dyDescent="0.3">
      <c r="A65" s="60" t="s">
        <v>63</v>
      </c>
      <c r="B65" s="23">
        <v>0.04</v>
      </c>
      <c r="C65" s="23">
        <v>1.2999999999999999E-2</v>
      </c>
      <c r="D65" s="23">
        <f>B65-C65</f>
        <v>2.7000000000000003E-2</v>
      </c>
      <c r="E65" s="58">
        <v>26.2</v>
      </c>
      <c r="F65" s="58">
        <v>10.44</v>
      </c>
      <c r="G65" s="58">
        <f>E65/1000</f>
        <v>2.6199999999999998E-2</v>
      </c>
      <c r="H65" s="58">
        <f>F65/1000</f>
        <v>1.044E-2</v>
      </c>
      <c r="I65" s="1">
        <f>H65/G65*D65</f>
        <v>1.07587786259542E-2</v>
      </c>
    </row>
    <row r="66" spans="1:9" x14ac:dyDescent="0.3">
      <c r="A66" s="61"/>
      <c r="E66" s="62"/>
      <c r="F66" s="62"/>
      <c r="G66" s="62"/>
      <c r="H66" s="62"/>
    </row>
    <row r="67" spans="1:9" x14ac:dyDescent="0.3">
      <c r="A67" s="61"/>
      <c r="E67" s="62"/>
      <c r="F67" s="62"/>
      <c r="G67" s="62"/>
      <c r="H67" s="62"/>
    </row>
  </sheetData>
  <mergeCells count="63">
    <mergeCell ref="A1:D1"/>
    <mergeCell ref="R7:T11"/>
    <mergeCell ref="R5:T6"/>
    <mergeCell ref="R12:T13"/>
    <mergeCell ref="G2:L2"/>
    <mergeCell ref="O2:P3"/>
    <mergeCell ref="Q2:Q3"/>
    <mergeCell ref="C3:D3"/>
    <mergeCell ref="E3:F3"/>
    <mergeCell ref="G3:I3"/>
    <mergeCell ref="J3:L3"/>
    <mergeCell ref="A37:D37"/>
    <mergeCell ref="G22:H22"/>
    <mergeCell ref="J21:J23"/>
    <mergeCell ref="A19:D19"/>
    <mergeCell ref="E22:F22"/>
    <mergeCell ref="B21:D21"/>
    <mergeCell ref="A21:A24"/>
    <mergeCell ref="E21:H21"/>
    <mergeCell ref="I21:I23"/>
    <mergeCell ref="J40:J42"/>
    <mergeCell ref="K40:K42"/>
    <mergeCell ref="H39:K39"/>
    <mergeCell ref="L39:L42"/>
    <mergeCell ref="A48:D48"/>
    <mergeCell ref="G40:G42"/>
    <mergeCell ref="H40:H42"/>
    <mergeCell ref="I40:I42"/>
    <mergeCell ref="B39:D39"/>
    <mergeCell ref="E39:G39"/>
    <mergeCell ref="B40:B42"/>
    <mergeCell ref="C40:C42"/>
    <mergeCell ref="A39:A42"/>
    <mergeCell ref="D40:D42"/>
    <mergeCell ref="E40:E42"/>
    <mergeCell ref="F40:F42"/>
    <mergeCell ref="A50:A53"/>
    <mergeCell ref="B50:D50"/>
    <mergeCell ref="E50:G50"/>
    <mergeCell ref="H50:K50"/>
    <mergeCell ref="L50:L53"/>
    <mergeCell ref="B51:B53"/>
    <mergeCell ref="C51:C53"/>
    <mergeCell ref="D51:D53"/>
    <mergeCell ref="E51:E53"/>
    <mergeCell ref="F51:F53"/>
    <mergeCell ref="G51:G53"/>
    <mergeCell ref="H51:H53"/>
    <mergeCell ref="I51:I53"/>
    <mergeCell ref="J51:J53"/>
    <mergeCell ref="K51:K53"/>
    <mergeCell ref="A59:D59"/>
    <mergeCell ref="A61:A64"/>
    <mergeCell ref="B61:D61"/>
    <mergeCell ref="B62:B64"/>
    <mergeCell ref="C62:C64"/>
    <mergeCell ref="D62:D64"/>
    <mergeCell ref="I61:I64"/>
    <mergeCell ref="E61:H61"/>
    <mergeCell ref="E62:E64"/>
    <mergeCell ref="F62:F64"/>
    <mergeCell ref="G62:G64"/>
    <mergeCell ref="H62:H64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Miguel Barreiro</dc:creator>
  <cp:lastModifiedBy>smb</cp:lastModifiedBy>
  <dcterms:created xsi:type="dcterms:W3CDTF">2023-04-19T10:35:06Z</dcterms:created>
  <dcterms:modified xsi:type="dcterms:W3CDTF">2023-04-27T15:54:22Z</dcterms:modified>
</cp:coreProperties>
</file>