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1_InventarioFlorestal\"/>
    </mc:Choice>
  </mc:AlternateContent>
  <bookViews>
    <workbookView xWindow="0" yWindow="0" windowWidth="23040" windowHeight="9192" activeTab="1"/>
  </bookViews>
  <sheets>
    <sheet name="123" sheetId="2" r:id="rId1"/>
    <sheet name="123_m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" i="4" l="1"/>
  <c r="AJ7" i="4"/>
  <c r="AJ6" i="4"/>
  <c r="AL16" i="4" l="1"/>
  <c r="AK16" i="4"/>
  <c r="AW52" i="4"/>
  <c r="AX52" i="4" s="1"/>
  <c r="AW51" i="4"/>
  <c r="AX51" i="4" s="1"/>
  <c r="AW50" i="4"/>
  <c r="AX50" i="4" s="1"/>
  <c r="AX49" i="4"/>
  <c r="AW49" i="4"/>
  <c r="AW48" i="4"/>
  <c r="AX48" i="4" s="1"/>
  <c r="AW47" i="4"/>
  <c r="AX47" i="4" s="1"/>
  <c r="AW46" i="4"/>
  <c r="AX46" i="4" s="1"/>
  <c r="AX45" i="4"/>
  <c r="AW45" i="4"/>
  <c r="AW44" i="4"/>
  <c r="AX44" i="4" s="1"/>
  <c r="AW43" i="4"/>
  <c r="AX43" i="4" s="1"/>
  <c r="AW42" i="4"/>
  <c r="AX42" i="4" s="1"/>
  <c r="AX41" i="4"/>
  <c r="AW41" i="4"/>
  <c r="AW40" i="4"/>
  <c r="AX40" i="4" s="1"/>
  <c r="AW39" i="4"/>
  <c r="AX39" i="4" s="1"/>
  <c r="AW38" i="4"/>
  <c r="AX38" i="4" s="1"/>
  <c r="AX37" i="4"/>
  <c r="AW37" i="4"/>
  <c r="AW36" i="4"/>
  <c r="AX36" i="4" s="1"/>
  <c r="AE36" i="4"/>
  <c r="AF36" i="4" s="1"/>
  <c r="M36" i="4"/>
  <c r="N36" i="4" s="1"/>
  <c r="AX35" i="4"/>
  <c r="AW35" i="4"/>
  <c r="AE35" i="4"/>
  <c r="AF35" i="4" s="1"/>
  <c r="M35" i="4"/>
  <c r="N35" i="4" s="1"/>
  <c r="AW34" i="4"/>
  <c r="AX34" i="4" s="1"/>
  <c r="AF34" i="4"/>
  <c r="AE34" i="4"/>
  <c r="M34" i="4"/>
  <c r="N34" i="4" s="1"/>
  <c r="AW33" i="4"/>
  <c r="AX33" i="4" s="1"/>
  <c r="AE33" i="4"/>
  <c r="AF33" i="4" s="1"/>
  <c r="N33" i="4"/>
  <c r="M33" i="4"/>
  <c r="AW32" i="4"/>
  <c r="AX32" i="4" s="1"/>
  <c r="AE32" i="4"/>
  <c r="AF32" i="4" s="1"/>
  <c r="M32" i="4"/>
  <c r="N32" i="4" s="1"/>
  <c r="AX31" i="4"/>
  <c r="AW31" i="4"/>
  <c r="AE31" i="4"/>
  <c r="AF31" i="4" s="1"/>
  <c r="M31" i="4"/>
  <c r="N31" i="4" s="1"/>
  <c r="AW30" i="4"/>
  <c r="AX30" i="4" s="1"/>
  <c r="AF30" i="4"/>
  <c r="AE30" i="4"/>
  <c r="M30" i="4"/>
  <c r="N30" i="4" s="1"/>
  <c r="AW29" i="4"/>
  <c r="AX29" i="4" s="1"/>
  <c r="AE29" i="4"/>
  <c r="AF29" i="4" s="1"/>
  <c r="N29" i="4"/>
  <c r="M29" i="4"/>
  <c r="AW28" i="4"/>
  <c r="AX28" i="4" s="1"/>
  <c r="AE28" i="4"/>
  <c r="AF28" i="4" s="1"/>
  <c r="M28" i="4"/>
  <c r="N28" i="4" s="1"/>
  <c r="AX27" i="4"/>
  <c r="AW27" i="4"/>
  <c r="AE27" i="4"/>
  <c r="AF27" i="4" s="1"/>
  <c r="M27" i="4"/>
  <c r="N27" i="4" s="1"/>
  <c r="AW26" i="4"/>
  <c r="AX26" i="4" s="1"/>
  <c r="AF26" i="4"/>
  <c r="AE26" i="4"/>
  <c r="M26" i="4"/>
  <c r="N26" i="4" s="1"/>
  <c r="AW25" i="4"/>
  <c r="AX25" i="4" s="1"/>
  <c r="AE25" i="4"/>
  <c r="AF25" i="4" s="1"/>
  <c r="N25" i="4"/>
  <c r="M25" i="4"/>
  <c r="AW24" i="4"/>
  <c r="AX24" i="4" s="1"/>
  <c r="AE24" i="4"/>
  <c r="AF24" i="4" s="1"/>
  <c r="M24" i="4"/>
  <c r="N24" i="4" s="1"/>
  <c r="AX23" i="4"/>
  <c r="AW23" i="4"/>
  <c r="AE23" i="4"/>
  <c r="AF23" i="4" s="1"/>
  <c r="M23" i="4"/>
  <c r="N23" i="4" s="1"/>
  <c r="AW22" i="4"/>
  <c r="AX22" i="4" s="1"/>
  <c r="AF22" i="4"/>
  <c r="AE22" i="4"/>
  <c r="M22" i="4"/>
  <c r="N22" i="4" s="1"/>
  <c r="AW21" i="4"/>
  <c r="AX21" i="4" s="1"/>
  <c r="AE21" i="4"/>
  <c r="AF21" i="4" s="1"/>
  <c r="N21" i="4"/>
  <c r="M21" i="4"/>
  <c r="AW20" i="4"/>
  <c r="AX20" i="4" s="1"/>
  <c r="AE20" i="4"/>
  <c r="AF20" i="4" s="1"/>
  <c r="M20" i="4"/>
  <c r="N20" i="4" s="1"/>
  <c r="AX19" i="4"/>
  <c r="AW19" i="4"/>
  <c r="AE19" i="4"/>
  <c r="AF19" i="4" s="1"/>
  <c r="M19" i="4"/>
  <c r="N19" i="4" s="1"/>
  <c r="AW18" i="4"/>
  <c r="AX18" i="4" s="1"/>
  <c r="AE18" i="4"/>
  <c r="AF18" i="4" s="1"/>
  <c r="M18" i="4"/>
  <c r="N18" i="4" s="1"/>
  <c r="AW17" i="4"/>
  <c r="AX17" i="4" s="1"/>
  <c r="AL17" i="4"/>
  <c r="AK17" i="4"/>
  <c r="AK18" i="4" s="1"/>
  <c r="AE17" i="4"/>
  <c r="AF17" i="4" s="1"/>
  <c r="M17" i="4"/>
  <c r="N17" i="4" s="1"/>
  <c r="AW16" i="4"/>
  <c r="AX16" i="4" s="1"/>
  <c r="AE16" i="4"/>
  <c r="AF16" i="4" s="1"/>
  <c r="M16" i="4"/>
  <c r="N16" i="4" s="1"/>
  <c r="AW15" i="4"/>
  <c r="AX15" i="4" s="1"/>
  <c r="AE15" i="4"/>
  <c r="AF15" i="4" s="1"/>
  <c r="M15" i="4"/>
  <c r="N15" i="4" s="1"/>
  <c r="AW14" i="4"/>
  <c r="AX14" i="4" s="1"/>
  <c r="AF14" i="4"/>
  <c r="AE14" i="4"/>
  <c r="M14" i="4"/>
  <c r="N14" i="4" s="1"/>
  <c r="AW13" i="4"/>
  <c r="AX13" i="4" s="1"/>
  <c r="AE13" i="4"/>
  <c r="AF13" i="4" s="1"/>
  <c r="N13" i="4"/>
  <c r="M13" i="4"/>
  <c r="AW12" i="4"/>
  <c r="AX12" i="4" s="1"/>
  <c r="AF12" i="4"/>
  <c r="AE12" i="4"/>
  <c r="M12" i="4"/>
  <c r="N12" i="4" s="1"/>
  <c r="AX11" i="4"/>
  <c r="AW11" i="4"/>
  <c r="AK11" i="4"/>
  <c r="AK12" i="4" s="1"/>
  <c r="AE11" i="4"/>
  <c r="AF11" i="4" s="1"/>
  <c r="M11" i="4"/>
  <c r="N11" i="4" s="1"/>
  <c r="AX10" i="4"/>
  <c r="AW10" i="4"/>
  <c r="AE10" i="4"/>
  <c r="AF10" i="4" s="1"/>
  <c r="N10" i="4"/>
  <c r="M10" i="4"/>
  <c r="AW9" i="4"/>
  <c r="AX9" i="4" s="1"/>
  <c r="AF9" i="4"/>
  <c r="AE9" i="4"/>
  <c r="N9" i="4"/>
  <c r="M9" i="4"/>
  <c r="AW8" i="4"/>
  <c r="AX8" i="4" s="1"/>
  <c r="AF8" i="4"/>
  <c r="AE8" i="4"/>
  <c r="N8" i="4"/>
  <c r="M8" i="4"/>
  <c r="AX7" i="4"/>
  <c r="AW7" i="4"/>
  <c r="AF7" i="4"/>
  <c r="AE7" i="4"/>
  <c r="M7" i="4"/>
  <c r="N7" i="4" s="1"/>
  <c r="AW6" i="4"/>
  <c r="AX6" i="4" s="1"/>
  <c r="AE6" i="4"/>
  <c r="AF6" i="4" s="1"/>
  <c r="M6" i="4"/>
  <c r="N6" i="4" s="1"/>
  <c r="R5" i="4"/>
  <c r="R10" i="4" s="1"/>
  <c r="R7" i="4" l="1"/>
  <c r="R9" i="4" s="1"/>
  <c r="V9" i="4" s="1"/>
  <c r="AK15" i="4"/>
  <c r="AL18" i="4"/>
  <c r="AL15" i="4"/>
  <c r="AM7" i="4" s="1"/>
  <c r="G16" i="2" l="1"/>
  <c r="G15" i="2"/>
  <c r="G13" i="2"/>
  <c r="K21" i="2" l="1"/>
  <c r="K24" i="2"/>
  <c r="K27" i="2"/>
  <c r="K29" i="2"/>
  <c r="K32" i="2"/>
  <c r="K33" i="2"/>
  <c r="K34" i="2"/>
  <c r="K37" i="2"/>
  <c r="K44" i="2"/>
  <c r="K49" i="2"/>
  <c r="K62" i="2"/>
  <c r="K71" i="2"/>
  <c r="K74" i="2"/>
  <c r="K82" i="2"/>
  <c r="K90" i="2"/>
  <c r="K92" i="2"/>
  <c r="K93" i="2"/>
  <c r="F6" i="2"/>
  <c r="F7" i="2"/>
  <c r="F20" i="2"/>
  <c r="F5" i="2" l="1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B5" i="2" l="1"/>
  <c r="E20" i="2"/>
  <c r="F8" i="2" s="1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B4" i="2"/>
  <c r="H28" i="2" l="1"/>
  <c r="I25" i="2"/>
  <c r="I33" i="2"/>
  <c r="I41" i="2"/>
  <c r="I49" i="2"/>
  <c r="I57" i="2"/>
  <c r="I65" i="2"/>
  <c r="I73" i="2"/>
  <c r="I81" i="2"/>
  <c r="I89" i="2"/>
  <c r="I97" i="2"/>
  <c r="I99" i="2"/>
  <c r="I31" i="2"/>
  <c r="I71" i="2"/>
  <c r="I26" i="2"/>
  <c r="I34" i="2"/>
  <c r="I42" i="2"/>
  <c r="I50" i="2"/>
  <c r="I58" i="2"/>
  <c r="I66" i="2"/>
  <c r="I74" i="2"/>
  <c r="I82" i="2"/>
  <c r="I90" i="2"/>
  <c r="I98" i="2"/>
  <c r="I83" i="2"/>
  <c r="I23" i="2"/>
  <c r="I79" i="2"/>
  <c r="I27" i="2"/>
  <c r="I35" i="2"/>
  <c r="I43" i="2"/>
  <c r="I51" i="2"/>
  <c r="I59" i="2"/>
  <c r="I67" i="2"/>
  <c r="I75" i="2"/>
  <c r="I91" i="2"/>
  <c r="I28" i="2"/>
  <c r="I36" i="2"/>
  <c r="I44" i="2"/>
  <c r="I52" i="2"/>
  <c r="I60" i="2"/>
  <c r="I68" i="2"/>
  <c r="I76" i="2"/>
  <c r="I84" i="2"/>
  <c r="I92" i="2"/>
  <c r="I20" i="2"/>
  <c r="I47" i="2"/>
  <c r="I87" i="2"/>
  <c r="I21" i="2"/>
  <c r="I29" i="2"/>
  <c r="I37" i="2"/>
  <c r="I45" i="2"/>
  <c r="I53" i="2"/>
  <c r="I61" i="2"/>
  <c r="I69" i="2"/>
  <c r="I77" i="2"/>
  <c r="I85" i="2"/>
  <c r="I93" i="2"/>
  <c r="H20" i="2"/>
  <c r="I63" i="2"/>
  <c r="I22" i="2"/>
  <c r="I30" i="2"/>
  <c r="I38" i="2"/>
  <c r="I46" i="2"/>
  <c r="I54" i="2"/>
  <c r="I62" i="2"/>
  <c r="I70" i="2"/>
  <c r="I78" i="2"/>
  <c r="I86" i="2"/>
  <c r="I94" i="2"/>
  <c r="I55" i="2"/>
  <c r="I24" i="2"/>
  <c r="I32" i="2"/>
  <c r="I40" i="2"/>
  <c r="I48" i="2"/>
  <c r="I56" i="2"/>
  <c r="I64" i="2"/>
  <c r="I72" i="2"/>
  <c r="I80" i="2"/>
  <c r="I88" i="2"/>
  <c r="I96" i="2"/>
  <c r="I39" i="2"/>
  <c r="I95" i="2"/>
  <c r="G8" i="2"/>
  <c r="H82" i="2"/>
  <c r="H75" i="2"/>
  <c r="H50" i="2"/>
  <c r="H43" i="2"/>
  <c r="H99" i="2"/>
  <c r="H67" i="2"/>
  <c r="H35" i="2"/>
  <c r="H98" i="2"/>
  <c r="H66" i="2"/>
  <c r="H34" i="2"/>
  <c r="H27" i="2"/>
  <c r="H74" i="2"/>
  <c r="H90" i="2"/>
  <c r="H58" i="2"/>
  <c r="H26" i="2"/>
  <c r="H42" i="2"/>
  <c r="H91" i="2"/>
  <c r="H59" i="2"/>
  <c r="H83" i="2"/>
  <c r="H51" i="2"/>
  <c r="H97" i="2"/>
  <c r="H89" i="2"/>
  <c r="H81" i="2"/>
  <c r="H73" i="2"/>
  <c r="H65" i="2"/>
  <c r="H57" i="2"/>
  <c r="H49" i="2"/>
  <c r="H41" i="2"/>
  <c r="H33" i="2"/>
  <c r="H25" i="2"/>
  <c r="H96" i="2"/>
  <c r="H88" i="2"/>
  <c r="H80" i="2"/>
  <c r="H72" i="2"/>
  <c r="H64" i="2"/>
  <c r="H56" i="2"/>
  <c r="H48" i="2"/>
  <c r="H40" i="2"/>
  <c r="H32" i="2"/>
  <c r="H24" i="2"/>
  <c r="H95" i="2"/>
  <c r="H87" i="2"/>
  <c r="H79" i="2"/>
  <c r="H71" i="2"/>
  <c r="H63" i="2"/>
  <c r="H55" i="2"/>
  <c r="H47" i="2"/>
  <c r="H39" i="2"/>
  <c r="H31" i="2"/>
  <c r="H23" i="2"/>
  <c r="H94" i="2"/>
  <c r="H86" i="2"/>
  <c r="H78" i="2"/>
  <c r="H70" i="2"/>
  <c r="H62" i="2"/>
  <c r="H54" i="2"/>
  <c r="H46" i="2"/>
  <c r="H38" i="2"/>
  <c r="H30" i="2"/>
  <c r="H22" i="2"/>
  <c r="H93" i="2"/>
  <c r="H85" i="2"/>
  <c r="H77" i="2"/>
  <c r="H69" i="2"/>
  <c r="H61" i="2"/>
  <c r="H53" i="2"/>
  <c r="H45" i="2"/>
  <c r="H37" i="2"/>
  <c r="H29" i="2"/>
  <c r="H21" i="2"/>
  <c r="H92" i="2"/>
  <c r="H84" i="2"/>
  <c r="H76" i="2"/>
  <c r="H68" i="2"/>
  <c r="H60" i="2"/>
  <c r="H52" i="2"/>
  <c r="H44" i="2"/>
  <c r="H36" i="2"/>
  <c r="G10" i="2" l="1"/>
  <c r="G11" i="2"/>
  <c r="G7" i="2"/>
  <c r="G14" i="2" l="1"/>
  <c r="G12" i="2"/>
  <c r="G5" i="2"/>
  <c r="F9" i="2" l="1"/>
  <c r="G6" i="2"/>
  <c r="G9" i="2" l="1"/>
  <c r="J82" i="2"/>
  <c r="J51" i="2"/>
  <c r="K51" i="2" s="1"/>
  <c r="J64" i="2"/>
  <c r="K64" i="2" s="1"/>
  <c r="J84" i="2"/>
  <c r="K84" i="2" s="1"/>
  <c r="J61" i="2"/>
  <c r="K61" i="2" s="1"/>
  <c r="J80" i="2"/>
  <c r="K80" i="2" s="1"/>
  <c r="J78" i="2"/>
  <c r="K78" i="2" s="1"/>
  <c r="J55" i="2"/>
  <c r="K55" i="2" s="1"/>
  <c r="J33" i="2"/>
  <c r="J97" i="2"/>
  <c r="K97" i="2" s="1"/>
  <c r="J54" i="2"/>
  <c r="K54" i="2" s="1"/>
  <c r="J35" i="2"/>
  <c r="K35" i="2" s="1"/>
  <c r="J62" i="2"/>
  <c r="J89" i="2"/>
  <c r="K89" i="2" s="1"/>
  <c r="J26" i="2"/>
  <c r="K26" i="2" s="1"/>
  <c r="J90" i="2"/>
  <c r="J59" i="2"/>
  <c r="K59" i="2" s="1"/>
  <c r="J28" i="2"/>
  <c r="K28" i="2" s="1"/>
  <c r="J92" i="2"/>
  <c r="J69" i="2"/>
  <c r="K69" i="2" s="1"/>
  <c r="J22" i="2"/>
  <c r="K22" i="2" s="1"/>
  <c r="J86" i="2"/>
  <c r="K86" i="2" s="1"/>
  <c r="J63" i="2"/>
  <c r="K63" i="2" s="1"/>
  <c r="J41" i="2"/>
  <c r="K41" i="2" s="1"/>
  <c r="J56" i="2"/>
  <c r="K56" i="2" s="1"/>
  <c r="J96" i="2"/>
  <c r="K96" i="2" s="1"/>
  <c r="J57" i="2"/>
  <c r="K57" i="2" s="1"/>
  <c r="J93" i="2"/>
  <c r="J65" i="2"/>
  <c r="K65" i="2" s="1"/>
  <c r="J73" i="2"/>
  <c r="K73" i="2" s="1"/>
  <c r="J99" i="2"/>
  <c r="K99" i="2" s="1"/>
  <c r="J39" i="2"/>
  <c r="K39" i="2" s="1"/>
  <c r="J34" i="2"/>
  <c r="J98" i="2"/>
  <c r="K98" i="2" s="1"/>
  <c r="J67" i="2"/>
  <c r="K67" i="2" s="1"/>
  <c r="J36" i="2"/>
  <c r="K36" i="2" s="1"/>
  <c r="J20" i="2"/>
  <c r="K20" i="2" s="1"/>
  <c r="J77" i="2"/>
  <c r="K77" i="2" s="1"/>
  <c r="J30" i="2"/>
  <c r="K30" i="2" s="1"/>
  <c r="J94" i="2"/>
  <c r="K94" i="2" s="1"/>
  <c r="J71" i="2"/>
  <c r="J49" i="2"/>
  <c r="J52" i="2"/>
  <c r="K52" i="2" s="1"/>
  <c r="J23" i="2"/>
  <c r="K23" i="2" s="1"/>
  <c r="J42" i="2"/>
  <c r="K42" i="2" s="1"/>
  <c r="J40" i="2"/>
  <c r="K40" i="2" s="1"/>
  <c r="J75" i="2"/>
  <c r="K75" i="2" s="1"/>
  <c r="J44" i="2"/>
  <c r="J21" i="2"/>
  <c r="J85" i="2"/>
  <c r="K85" i="2" s="1"/>
  <c r="J38" i="2"/>
  <c r="K38" i="2" s="1"/>
  <c r="J79" i="2"/>
  <c r="K79" i="2" s="1"/>
  <c r="J46" i="2"/>
  <c r="K46" i="2" s="1"/>
  <c r="J31" i="2"/>
  <c r="K31" i="2" s="1"/>
  <c r="J66" i="2"/>
  <c r="K66" i="2" s="1"/>
  <c r="J24" i="2"/>
  <c r="J25" i="2"/>
  <c r="K25" i="2" s="1"/>
  <c r="J50" i="2"/>
  <c r="K50" i="2" s="1"/>
  <c r="J72" i="2"/>
  <c r="K72" i="2" s="1"/>
  <c r="J83" i="2"/>
  <c r="K83" i="2" s="1"/>
  <c r="J29" i="2"/>
  <c r="J87" i="2"/>
  <c r="K87" i="2" s="1"/>
  <c r="J45" i="2"/>
  <c r="K45" i="2" s="1"/>
  <c r="J88" i="2"/>
  <c r="K88" i="2" s="1"/>
  <c r="J58" i="2"/>
  <c r="K58" i="2" s="1"/>
  <c r="J27" i="2"/>
  <c r="J91" i="2"/>
  <c r="K91" i="2" s="1"/>
  <c r="J60" i="2"/>
  <c r="K60" i="2" s="1"/>
  <c r="J37" i="2"/>
  <c r="J95" i="2"/>
  <c r="K95" i="2" s="1"/>
  <c r="J68" i="2"/>
  <c r="K68" i="2" s="1"/>
  <c r="J81" i="2"/>
  <c r="K81" i="2" s="1"/>
  <c r="J74" i="2"/>
  <c r="J43" i="2"/>
  <c r="K43" i="2" s="1"/>
  <c r="J32" i="2"/>
  <c r="J76" i="2"/>
  <c r="K76" i="2" s="1"/>
  <c r="J53" i="2"/>
  <c r="K53" i="2" s="1"/>
  <c r="J48" i="2"/>
  <c r="K48" i="2" s="1"/>
  <c r="J70" i="2"/>
  <c r="K70" i="2" s="1"/>
  <c r="J47" i="2"/>
  <c r="K47" i="2" s="1"/>
</calcChain>
</file>

<file path=xl/sharedStrings.xml><?xml version="1.0" encoding="utf-8"?>
<sst xmlns="http://schemas.openxmlformats.org/spreadsheetml/2006/main" count="246" uniqueCount="103">
  <si>
    <t>Arv nº</t>
  </si>
  <si>
    <t>Altura</t>
  </si>
  <si>
    <t>(m)</t>
  </si>
  <si>
    <t>h_est</t>
  </si>
  <si>
    <t>h</t>
  </si>
  <si>
    <t xml:space="preserve">d     </t>
  </si>
  <si>
    <t xml:space="preserve">     (cm)</t>
  </si>
  <si>
    <t>parcela</t>
  </si>
  <si>
    <t>povoamento</t>
  </si>
  <si>
    <t>(1ha)</t>
  </si>
  <si>
    <t>g</t>
  </si>
  <si>
    <t>n_ord</t>
  </si>
  <si>
    <t>Area parcela =</t>
  </si>
  <si>
    <t>fexp_area =</t>
  </si>
  <si>
    <t>n_dom =</t>
  </si>
  <si>
    <t>(diametro)</t>
  </si>
  <si>
    <t>N_total =</t>
  </si>
  <si>
    <t>N_vivas =</t>
  </si>
  <si>
    <t>N_mortas =</t>
  </si>
  <si>
    <t>G =</t>
  </si>
  <si>
    <t xml:space="preserve">dg = </t>
  </si>
  <si>
    <t>ddom =</t>
  </si>
  <si>
    <t>hdom =</t>
  </si>
  <si>
    <t>codigo</t>
  </si>
  <si>
    <t xml:space="preserve"> estado</t>
  </si>
  <si>
    <r>
      <t xml:space="preserve">Dados da Figura 10 ( </t>
    </r>
    <r>
      <rPr>
        <b/>
        <sz val="11"/>
        <color rgb="FF0066FF"/>
        <rFont val="Calibri"/>
        <family val="2"/>
        <scheme val="minor"/>
      </rPr>
      <t xml:space="preserve">a azul </t>
    </r>
    <r>
      <rPr>
        <b/>
        <sz val="11"/>
        <color theme="1"/>
        <rFont val="Calibri"/>
        <family val="2"/>
        <scheme val="minor"/>
      </rPr>
      <t>); Exercicio 1.2.3</t>
    </r>
  </si>
  <si>
    <r>
      <t>(1600 m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)</t>
    </r>
  </si>
  <si>
    <t>hdom_aux</t>
  </si>
  <si>
    <t>ddom_aux</t>
  </si>
  <si>
    <r>
      <t>(m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)</t>
    </r>
  </si>
  <si>
    <t>rotação =</t>
  </si>
  <si>
    <t xml:space="preserve">Região globulus = </t>
  </si>
  <si>
    <t>idade =</t>
  </si>
  <si>
    <t>3CL</t>
  </si>
  <si>
    <t>A</t>
  </si>
  <si>
    <t>n</t>
  </si>
  <si>
    <t>tp</t>
  </si>
  <si>
    <t xml:space="preserve">S = </t>
  </si>
  <si>
    <t>Anexo I, Tabela 15</t>
  </si>
  <si>
    <t>Anexo I, Tabela 2</t>
  </si>
  <si>
    <r>
      <t>β</t>
    </r>
    <r>
      <rPr>
        <b/>
        <vertAlign val="subscript"/>
        <sz val="9"/>
        <color theme="1"/>
        <rFont val="Arial"/>
        <family val="2"/>
      </rPr>
      <t>0</t>
    </r>
  </si>
  <si>
    <r>
      <t>β</t>
    </r>
    <r>
      <rPr>
        <b/>
        <vertAlign val="subscript"/>
        <sz val="9"/>
        <color theme="1"/>
        <rFont val="Arial"/>
        <family val="2"/>
      </rPr>
      <t>1</t>
    </r>
  </si>
  <si>
    <r>
      <t>β</t>
    </r>
    <r>
      <rPr>
        <b/>
        <vertAlign val="subscript"/>
        <sz val="9"/>
        <color theme="1"/>
        <rFont val="Arial"/>
        <family val="2"/>
      </rPr>
      <t>2</t>
    </r>
  </si>
  <si>
    <r>
      <t>β</t>
    </r>
    <r>
      <rPr>
        <b/>
        <vertAlign val="subscript"/>
        <sz val="9"/>
        <color theme="1"/>
        <rFont val="Arial"/>
        <family val="2"/>
      </rPr>
      <t>3</t>
    </r>
  </si>
  <si>
    <t>(pag 7)</t>
  </si>
  <si>
    <t>SDI =</t>
  </si>
  <si>
    <t>Parcelas permanentes da herdade do Chaparro - Parcela 8</t>
  </si>
  <si>
    <t>Narv</t>
  </si>
  <si>
    <t>Esp</t>
  </si>
  <si>
    <t>d (cm)</t>
  </si>
  <si>
    <t>Raios da Copa (m)</t>
  </si>
  <si>
    <t>N</t>
  </si>
  <si>
    <t>S</t>
  </si>
  <si>
    <t>E</t>
  </si>
  <si>
    <t>W</t>
  </si>
  <si>
    <t>Sb</t>
  </si>
  <si>
    <t>Pm</t>
  </si>
  <si>
    <t>area copa</t>
  </si>
  <si>
    <t>a)</t>
  </si>
  <si>
    <t>b)</t>
  </si>
  <si>
    <t>c)</t>
  </si>
  <si>
    <t>d)</t>
  </si>
  <si>
    <t>e)</t>
  </si>
  <si>
    <t>f)</t>
  </si>
  <si>
    <t>g)</t>
  </si>
  <si>
    <t>h)</t>
  </si>
  <si>
    <t>Fw=</t>
  </si>
  <si>
    <t>i)</t>
  </si>
  <si>
    <t>j)</t>
  </si>
  <si>
    <r>
      <t>N</t>
    </r>
    <r>
      <rPr>
        <vertAlign val="subscript"/>
        <sz val="11"/>
        <color theme="1"/>
        <rFont val="Calibri"/>
        <family val="2"/>
        <scheme val="minor"/>
      </rPr>
      <t xml:space="preserve"> desbastar</t>
    </r>
    <r>
      <rPr>
        <sz val="11"/>
        <color theme="1"/>
        <rFont val="Calibri"/>
        <family val="2"/>
        <scheme val="minor"/>
      </rPr>
      <t xml:space="preserve"> =</t>
    </r>
  </si>
  <si>
    <t>l)</t>
  </si>
  <si>
    <t>o povoamento ainda se encontra longe de atingir o autodesbaste</t>
  </si>
  <si>
    <r>
      <t>N</t>
    </r>
    <r>
      <rPr>
        <b/>
        <vertAlign val="subscript"/>
        <sz val="11"/>
        <color theme="7"/>
        <rFont val="Calibri"/>
        <family val="2"/>
        <scheme val="minor"/>
      </rPr>
      <t xml:space="preserve"> FW_0.27</t>
    </r>
    <r>
      <rPr>
        <b/>
        <sz val="11"/>
        <color theme="7"/>
        <rFont val="Calibri"/>
        <family val="2"/>
        <scheme val="minor"/>
      </rPr>
      <t xml:space="preserve"> =</t>
    </r>
  </si>
  <si>
    <t>Parcelas permanentes da herdade do Chaparro - Parcela 13</t>
  </si>
  <si>
    <t>Alturas (m)</t>
  </si>
  <si>
    <t>raio médio</t>
  </si>
  <si>
    <t>area copa i</t>
  </si>
  <si>
    <t>raio da parcela =</t>
  </si>
  <si>
    <t>total</t>
  </si>
  <si>
    <t>copa</t>
  </si>
  <si>
    <t>tronco</t>
  </si>
  <si>
    <t>descort.</t>
  </si>
  <si>
    <t>area =</t>
  </si>
  <si>
    <t>Parcela 8</t>
  </si>
  <si>
    <t>Cspac =</t>
  </si>
  <si>
    <t>Cc =</t>
  </si>
  <si>
    <t>Sum areas de copa=</t>
  </si>
  <si>
    <t>Parcela 13</t>
  </si>
  <si>
    <t xml:space="preserve">Cc = </t>
  </si>
  <si>
    <t>x</t>
  </si>
  <si>
    <t>=</t>
  </si>
  <si>
    <t>Cálculos auxiliares:</t>
  </si>
  <si>
    <t>parcela raio =</t>
  </si>
  <si>
    <t>f_exp =</t>
  </si>
  <si>
    <t>sum area copa =</t>
  </si>
  <si>
    <t>N_p =</t>
  </si>
  <si>
    <t>N =</t>
  </si>
  <si>
    <t xml:space="preserve">Nota: </t>
  </si>
  <si>
    <t>-</t>
  </si>
  <si>
    <t>Pb</t>
  </si>
  <si>
    <r>
      <t xml:space="preserve">cw </t>
    </r>
    <r>
      <rPr>
        <b/>
        <i/>
        <sz val="8"/>
        <color theme="1"/>
        <rFont val="Calibri"/>
        <family val="2"/>
        <scheme val="minor"/>
      </rPr>
      <t xml:space="preserve">(diametro médio copa) </t>
    </r>
    <r>
      <rPr>
        <b/>
        <sz val="11"/>
        <color theme="1"/>
        <rFont val="Calibri"/>
        <family val="2"/>
        <scheme val="minor"/>
      </rPr>
      <t>=</t>
    </r>
  </si>
  <si>
    <t>m) % de coberto e coeficiente de espaçamento para as parcelas 8 e 13 das Figura 12 eFigura 13</t>
  </si>
  <si>
    <t>As percentagens de coberto recomendadas por Natividade para o montado rondam os 58%. Segundo este autor esta é a percentagem de coberto maxima e acima dela deverá realizar-se desbaste. Notem que a 58% de coberto corresponde um coef de espaçamento de 1.2. CONTUDO, na pratica os gestores florestais praticam % muito inferiores, como as obtidas para as parcelas 8 e 13.  No caso da gestão com vista a produção de cortiça e simultânea exploração cinegética (veado) os valores de % Coberto recomendados devem ficar abaixo dos 35%.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</si>
</sst>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0066FF"/>
      <name val="Calibri"/>
      <family val="2"/>
      <scheme val="minor"/>
    </font>
    <font>
      <sz val="10"/>
      <color rgb="FF0066FF"/>
      <name val="Arial"/>
      <family val="2"/>
    </font>
    <font>
      <b/>
      <sz val="11"/>
      <color rgb="FF0066FF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i/>
      <sz val="11"/>
      <color rgb="FF0066FF"/>
      <name val="Calibri"/>
      <family val="2"/>
      <scheme val="minor"/>
    </font>
    <font>
      <i/>
      <sz val="8"/>
      <color rgb="FF0066FF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vertAlign val="subscript"/>
      <sz val="11"/>
      <color theme="7"/>
      <name val="Calibri"/>
      <family val="2"/>
      <scheme val="minor"/>
    </font>
    <font>
      <sz val="10"/>
      <color rgb="FF0000FF"/>
      <name val="Arial"/>
      <family val="2"/>
    </font>
    <font>
      <sz val="11"/>
      <color rgb="FFF79646"/>
      <name val="Arial"/>
      <family val="2"/>
    </font>
    <font>
      <b/>
      <i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/>
    <xf numFmtId="0" fontId="0" fillId="2" borderId="0" xfId="0" applyFill="1"/>
    <xf numFmtId="2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164" fontId="11" fillId="4" borderId="1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0" fillId="0" borderId="3" xfId="0" applyBorder="1"/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4" borderId="0" xfId="0" applyFont="1" applyFill="1" applyAlignment="1">
      <alignment horizontal="right"/>
    </xf>
    <xf numFmtId="0" fontId="8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16" fillId="5" borderId="1" xfId="0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0" fontId="8" fillId="0" borderId="3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9" fillId="0" borderId="0" xfId="0" applyFont="1"/>
    <xf numFmtId="0" fontId="21" fillId="0" borderId="4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0" fillId="0" borderId="0" xfId="0" applyFon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20" fillId="0" borderId="3" xfId="0" applyFont="1" applyFill="1" applyBorder="1" applyAlignment="1">
      <alignment horizontal="right"/>
    </xf>
    <xf numFmtId="1" fontId="0" fillId="0" borderId="1" xfId="0" applyNumberFormat="1" applyBorder="1" applyAlignment="1">
      <alignment horizontal="center"/>
    </xf>
    <xf numFmtId="0" fontId="23" fillId="0" borderId="8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left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0" fontId="24" fillId="0" borderId="0" xfId="0" applyFont="1"/>
    <xf numFmtId="0" fontId="0" fillId="0" borderId="0" xfId="0" applyBorder="1" applyAlignment="1">
      <alignment horizontal="center"/>
    </xf>
    <xf numFmtId="0" fontId="27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0" fillId="0" borderId="16" xfId="0" applyBorder="1"/>
    <xf numFmtId="0" fontId="0" fillId="0" borderId="17" xfId="0" applyBorder="1" applyAlignment="1">
      <alignment horizontal="left"/>
    </xf>
    <xf numFmtId="0" fontId="0" fillId="0" borderId="18" xfId="0" applyBorder="1"/>
    <xf numFmtId="0" fontId="0" fillId="0" borderId="8" xfId="0" applyBorder="1"/>
    <xf numFmtId="0" fontId="23" fillId="7" borderId="8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left"/>
    </xf>
    <xf numFmtId="0" fontId="23" fillId="7" borderId="6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0" fillId="2" borderId="0" xfId="0" applyFill="1" applyAlignment="1">
      <alignment horizontal="right"/>
    </xf>
    <xf numFmtId="1" fontId="0" fillId="2" borderId="21" xfId="0" applyNumberFormat="1" applyFill="1" applyBorder="1" applyAlignment="1">
      <alignment horizontal="center"/>
    </xf>
    <xf numFmtId="0" fontId="0" fillId="2" borderId="0" xfId="0" quotePrefix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left"/>
    </xf>
    <xf numFmtId="0" fontId="0" fillId="0" borderId="21" xfId="0" applyBorder="1"/>
    <xf numFmtId="1" fontId="0" fillId="2" borderId="0" xfId="0" applyNumberFormat="1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30" fillId="0" borderId="0" xfId="0" applyFont="1" applyAlignment="1">
      <alignment horizontal="justify" vertic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23" fillId="8" borderId="8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844728</xdr:colOff>
      <xdr:row>8</xdr:row>
      <xdr:rowOff>54342</xdr:rowOff>
    </xdr:from>
    <xdr:to>
      <xdr:col>3</xdr:col>
      <xdr:colOff>342093</xdr:colOff>
      <xdr:row>11</xdr:row>
      <xdr:rowOff>9565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5491" y="1496907"/>
          <a:ext cx="974831" cy="496185"/>
        </a:xfrm>
        <a:prstGeom prst="rect">
          <a:avLst/>
        </a:prstGeom>
        <a:ln>
          <a:solidFill>
            <a:schemeClr val="accent2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121920</xdr:colOff>
          <xdr:row>0</xdr:row>
          <xdr:rowOff>160020</xdr:rowOff>
        </xdr:from>
        <xdr:to>
          <xdr:col>10</xdr:col>
          <xdr:colOff>175260</xdr:colOff>
          <xdr:row>5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solidFill>
                <a:srgbClr val="78944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8</xdr:row>
          <xdr:rowOff>167640</xdr:rowOff>
        </xdr:from>
        <xdr:to>
          <xdr:col>13</xdr:col>
          <xdr:colOff>45720</xdr:colOff>
          <xdr:row>11</xdr:row>
          <xdr:rowOff>91440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C0504D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13300</xdr:colOff>
      <xdr:row>14</xdr:row>
      <xdr:rowOff>5818</xdr:rowOff>
    </xdr:from>
    <xdr:to>
      <xdr:col>1</xdr:col>
      <xdr:colOff>860886</xdr:colOff>
      <xdr:row>15</xdr:row>
      <xdr:rowOff>178858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29632"/>
        <a:stretch/>
      </xdr:blipFill>
      <xdr:spPr>
        <a:xfrm>
          <a:off x="624063" y="2553574"/>
          <a:ext cx="847586" cy="370811"/>
        </a:xfrm>
        <a:prstGeom prst="rect">
          <a:avLst/>
        </a:prstGeom>
      </xdr:spPr>
    </xdr:pic>
    <xdr:clientData/>
  </xdr:twoCellAnchor>
  <xdr:twoCellAnchor editAs="oneCell">
    <xdr:from>
      <xdr:col>1</xdr:col>
      <xdr:colOff>639847</xdr:colOff>
      <xdr:row>12</xdr:row>
      <xdr:rowOff>12681</xdr:rowOff>
    </xdr:from>
    <xdr:to>
      <xdr:col>3</xdr:col>
      <xdr:colOff>327500</xdr:colOff>
      <xdr:row>13</xdr:row>
      <xdr:rowOff>179490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0610" y="2176528"/>
          <a:ext cx="1165119" cy="347130"/>
        </a:xfrm>
        <a:prstGeom prst="rect">
          <a:avLst/>
        </a:prstGeom>
        <a:ln>
          <a:solidFill>
            <a:schemeClr val="accent4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426720</xdr:colOff>
      <xdr:row>0</xdr:row>
      <xdr:rowOff>45720</xdr:rowOff>
    </xdr:from>
    <xdr:to>
      <xdr:col>36</xdr:col>
      <xdr:colOff>359684</xdr:colOff>
      <xdr:row>4</xdr:row>
      <xdr:rowOff>123586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Rectangle 1"/>
            <xdr:cNvSpPr/>
          </xdr:nvSpPr>
          <xdr:spPr>
            <a:xfrm>
              <a:off x="18958560" y="45720"/>
              <a:ext cx="1723664" cy="664606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pt-PT" altLang="en-US" i="0">
                        <a:latin typeface="Cambria Math" panose="02040503050406030204" pitchFamily="18" charset="0"/>
                      </a:rPr>
                      <m:t>Cspac</m:t>
                    </m:r>
                    <m:r>
                      <a:rPr lang="pt-PT" altLang="en-US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altLang="en-US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altLang="en-US" i="0">
                            <a:latin typeface="Cambria Math" panose="02040503050406030204" pitchFamily="18" charset="0"/>
                          </a:rPr>
                          <m:t>100</m:t>
                        </m:r>
                      </m:num>
                      <m:den>
                        <m:acc>
                          <m:accPr>
                            <m:chr m:val="̅"/>
                            <m:ctrlPr>
                              <a:rPr lang="pt-PT" altLang="en-US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pt-PT" altLang="en-US" i="0">
                                <a:latin typeface="Cambria Math" panose="02040503050406030204" pitchFamily="18" charset="0"/>
                              </a:rPr>
                              <m:t>cw</m:t>
                            </m:r>
                          </m:e>
                        </m:acc>
                        <m:rad>
                          <m:radPr>
                            <m:degHide m:val="on"/>
                            <m:ctrlPr>
                              <a:rPr lang="pt-PT" altLang="en-US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m:rPr>
                                <m:sty m:val="p"/>
                              </m:rPr>
                              <a:rPr lang="pt-PT" altLang="en-US" i="0">
                                <a:latin typeface="Cambria Math" panose="02040503050406030204" pitchFamily="18" charset="0"/>
                              </a:rPr>
                              <m:t>N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2" name="Rectangle 1"/>
            <xdr:cNvSpPr/>
          </xdr:nvSpPr>
          <xdr:spPr>
            <a:xfrm>
              <a:off x="18958560" y="45720"/>
              <a:ext cx="1723664" cy="664606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PT" altLang="en-US" i="0">
                  <a:latin typeface="Cambria Math" panose="02040503050406030204" pitchFamily="18" charset="0"/>
                </a:rPr>
                <a:t>Cspac=100/((cw) ̅√N)</a:t>
              </a:r>
              <a:endParaRPr lang="en-US"/>
            </a:p>
          </xdr:txBody>
        </xdr:sp>
      </mc:Fallback>
    </mc:AlternateContent>
    <xdr:clientData/>
  </xdr:twoCellAnchor>
  <xdr:twoCellAnchor>
    <xdr:from>
      <xdr:col>36</xdr:col>
      <xdr:colOff>373380</xdr:colOff>
      <xdr:row>0</xdr:row>
      <xdr:rowOff>68580</xdr:rowOff>
    </xdr:from>
    <xdr:to>
      <xdr:col>40</xdr:col>
      <xdr:colOff>398731</xdr:colOff>
      <xdr:row>4</xdr:row>
      <xdr:rowOff>115540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Rectangle 2"/>
            <xdr:cNvSpPr/>
          </xdr:nvSpPr>
          <xdr:spPr>
            <a:xfrm>
              <a:off x="20695920" y="68580"/>
              <a:ext cx="2623771" cy="633700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400050" lvl="1" indent="0">
                <a:buNone/>
              </a:pPr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pt-PT" altLang="en-US" i="0">
                        <a:latin typeface="Cambria Math" panose="02040503050406030204" pitchFamily="18" charset="0"/>
                      </a:rPr>
                      <m:t>Cc</m:t>
                    </m:r>
                    <m:r>
                      <a:rPr lang="pt-PT" altLang="en-US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altLang="en-US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ctrlPr>
                              <a:rPr lang="pt-PT" altLang="en-US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sty m:val="p"/>
                                <m:brk m:alnAt="23"/>
                              </m:rPr>
                              <a:rPr lang="pt-PT" altLang="en-US" i="0">
                                <a:latin typeface="Cambria Math" panose="02040503050406030204" pitchFamily="18" charset="0"/>
                              </a:rPr>
                              <m:t>i</m:t>
                            </m:r>
                            <m:r>
                              <a:rPr lang="pt-PT" altLang="en-US" i="0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m:rPr>
                                <m:sty m:val="p"/>
                              </m:rPr>
                              <a:rPr lang="pt-PT" altLang="en-US" i="0">
                                <a:latin typeface="Cambria Math" panose="02040503050406030204" pitchFamily="18" charset="0"/>
                              </a:rPr>
                              <m:t>n</m:t>
                            </m:r>
                          </m:sup>
                          <m:e>
                            <m:sSub>
                              <m:sSubPr>
                                <m:ctrlPr>
                                  <a:rPr lang="pt-PT" altLang="en-US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pt-PT" altLang="en-US" i="0">
                                    <a:latin typeface="Cambria Math" panose="02040503050406030204" pitchFamily="18" charset="0"/>
                                  </a:rPr>
                                  <m:t>ca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pt-PT" altLang="en-US" i="0">
                                    <a:latin typeface="Cambria Math" panose="02040503050406030204" pitchFamily="18" charset="0"/>
                                  </a:rPr>
                                  <m:t>i</m:t>
                                </m:r>
                              </m:sub>
                            </m:sSub>
                          </m:e>
                        </m:nary>
                      </m:num>
                      <m:den>
                        <m:r>
                          <m:rPr>
                            <m:sty m:val="p"/>
                          </m:rPr>
                          <a:rPr lang="pt-PT" altLang="en-US" i="0">
                            <a:latin typeface="Cambria Math" panose="02040503050406030204" pitchFamily="18" charset="0"/>
                          </a:rPr>
                          <m:t>A</m:t>
                        </m:r>
                      </m:den>
                    </m:f>
                    <m:r>
                      <a:rPr lang="pt-PT" altLang="en-US" i="0">
                        <a:latin typeface="Cambria Math" panose="02040503050406030204" pitchFamily="18" charset="0"/>
                      </a:rPr>
                      <m:t> 100</m:t>
                    </m:r>
                  </m:oMath>
                </m:oMathPara>
              </a14:m>
              <a:endParaRPr lang="pt-PT" altLang="en-US"/>
            </a:p>
          </xdr:txBody>
        </xdr:sp>
      </mc:Choice>
      <mc:Fallback xmlns="">
        <xdr:sp macro="" textlink="">
          <xdr:nvSpPr>
            <xdr:cNvPr id="3" name="Rectangle 2"/>
            <xdr:cNvSpPr/>
          </xdr:nvSpPr>
          <xdr:spPr>
            <a:xfrm>
              <a:off x="20695920" y="68580"/>
              <a:ext cx="2623771" cy="633700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400050" lvl="1" indent="0">
                <a:buNone/>
              </a:pPr>
              <a:r>
                <a:rPr lang="pt-PT" altLang="en-US" i="0">
                  <a:latin typeface="Cambria Math" panose="02040503050406030204" pitchFamily="18" charset="0"/>
                </a:rPr>
                <a:t>Cc=(∑_(i=1)^n▒ca_i )/A  100</a:t>
              </a:r>
              <a:endParaRPr lang="pt-PT" altLang="en-US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9"/>
  <sheetViews>
    <sheetView zoomScale="131" zoomScaleNormal="131" workbookViewId="0">
      <selection activeCell="N11" sqref="N11"/>
    </sheetView>
  </sheetViews>
  <sheetFormatPr defaultRowHeight="14.4" x14ac:dyDescent="0.3"/>
  <cols>
    <col min="2" max="2" width="12.6640625" bestFit="1" customWidth="1"/>
    <col min="5" max="5" width="12.6640625" bestFit="1" customWidth="1"/>
    <col min="6" max="6" width="7.88671875" style="5" customWidth="1"/>
    <col min="7" max="7" width="13.44140625" bestFit="1" customWidth="1"/>
    <col min="8" max="9" width="10.5546875" bestFit="1" customWidth="1"/>
    <col min="10" max="10" width="12.21875" bestFit="1" customWidth="1"/>
  </cols>
  <sheetData>
    <row r="1" spans="1:13" x14ac:dyDescent="0.3">
      <c r="A1" s="29" t="s">
        <v>25</v>
      </c>
      <c r="I1" s="48" t="s">
        <v>38</v>
      </c>
    </row>
    <row r="2" spans="1:13" x14ac:dyDescent="0.3">
      <c r="A2" s="16"/>
      <c r="I2" s="2"/>
      <c r="J2" s="2"/>
      <c r="K2" s="2"/>
    </row>
    <row r="3" spans="1:13" x14ac:dyDescent="0.3">
      <c r="A3" s="35" t="s">
        <v>12</v>
      </c>
      <c r="B3" s="28">
        <v>1600</v>
      </c>
      <c r="C3" s="51" t="s">
        <v>44</v>
      </c>
      <c r="F3" s="9" t="s">
        <v>7</v>
      </c>
      <c r="G3" s="34" t="s">
        <v>8</v>
      </c>
      <c r="I3" s="2"/>
      <c r="J3" s="2"/>
      <c r="K3" s="2"/>
    </row>
    <row r="4" spans="1:13" x14ac:dyDescent="0.3">
      <c r="A4" s="35" t="s">
        <v>13</v>
      </c>
      <c r="B4" s="16">
        <f>10000/B3</f>
        <v>6.25</v>
      </c>
      <c r="F4" s="30" t="s">
        <v>26</v>
      </c>
      <c r="G4" s="39" t="s">
        <v>9</v>
      </c>
      <c r="I4" s="2"/>
      <c r="J4" s="2"/>
      <c r="K4" s="2"/>
    </row>
    <row r="5" spans="1:13" x14ac:dyDescent="0.3">
      <c r="A5" s="36" t="s">
        <v>14</v>
      </c>
      <c r="B5" s="17">
        <f>B3/100</f>
        <v>16</v>
      </c>
      <c r="E5" s="12" t="s">
        <v>16</v>
      </c>
      <c r="F5" s="6">
        <f>F6+F7</f>
        <v>80</v>
      </c>
      <c r="G5" s="40">
        <f>F5*$B$4</f>
        <v>500</v>
      </c>
      <c r="I5" s="2"/>
      <c r="J5" s="2"/>
      <c r="K5" s="2"/>
    </row>
    <row r="6" spans="1:13" x14ac:dyDescent="0.3">
      <c r="A6" s="35" t="s">
        <v>30</v>
      </c>
      <c r="B6" s="28">
        <v>1</v>
      </c>
      <c r="C6" s="51" t="s">
        <v>44</v>
      </c>
      <c r="D6" s="71" t="s">
        <v>58</v>
      </c>
      <c r="E6" s="12" t="s">
        <v>17</v>
      </c>
      <c r="F6" s="14">
        <f>COUNTIF(F20:F99,1)</f>
        <v>74</v>
      </c>
      <c r="G6" s="41">
        <f>F6*$B$4</f>
        <v>462.5</v>
      </c>
      <c r="I6" s="37" t="s">
        <v>34</v>
      </c>
      <c r="J6" s="37" t="s">
        <v>35</v>
      </c>
      <c r="K6" s="37" t="s">
        <v>36</v>
      </c>
    </row>
    <row r="7" spans="1:13" x14ac:dyDescent="0.3">
      <c r="A7" s="35" t="s">
        <v>31</v>
      </c>
      <c r="B7" s="28" t="s">
        <v>33</v>
      </c>
      <c r="C7" s="51" t="s">
        <v>44</v>
      </c>
      <c r="D7" s="71" t="s">
        <v>59</v>
      </c>
      <c r="E7" s="12" t="s">
        <v>18</v>
      </c>
      <c r="F7" s="6">
        <f>COUNTIF(F20:F99,0)</f>
        <v>6</v>
      </c>
      <c r="G7" s="42">
        <f>F7*$B$4</f>
        <v>37.5</v>
      </c>
      <c r="I7" s="38">
        <v>61.1372</v>
      </c>
      <c r="J7" s="38">
        <v>0.48049999999999998</v>
      </c>
      <c r="K7" s="26">
        <v>10</v>
      </c>
    </row>
    <row r="8" spans="1:13" x14ac:dyDescent="0.3">
      <c r="A8" s="35" t="s">
        <v>32</v>
      </c>
      <c r="B8" s="28">
        <v>13</v>
      </c>
      <c r="C8" s="51" t="s">
        <v>44</v>
      </c>
      <c r="D8" s="71" t="s">
        <v>60</v>
      </c>
      <c r="E8" s="13" t="s">
        <v>19</v>
      </c>
      <c r="F8" s="15">
        <f>SUM(E20:E99)</f>
        <v>3.1713733811494986</v>
      </c>
      <c r="G8" s="43">
        <f>F8*$B$4</f>
        <v>19.821083632184365</v>
      </c>
    </row>
    <row r="9" spans="1:13" x14ac:dyDescent="0.3">
      <c r="D9" s="71" t="s">
        <v>61</v>
      </c>
      <c r="E9" s="45" t="s">
        <v>20</v>
      </c>
      <c r="F9" s="3">
        <f>SQRT((4*F8)/(PI()*F6))*100</f>
        <v>23.359464775430851</v>
      </c>
      <c r="G9" s="11">
        <f>SQRT((4*G8)/(PI()*G6))*100</f>
        <v>23.359464775430851</v>
      </c>
      <c r="I9" s="48" t="s">
        <v>39</v>
      </c>
    </row>
    <row r="10" spans="1:13" x14ac:dyDescent="0.3">
      <c r="D10" s="71" t="s">
        <v>62</v>
      </c>
      <c r="E10" s="13" t="s">
        <v>21</v>
      </c>
      <c r="G10" s="40">
        <f>AVERAGE(I20:I99)</f>
        <v>28.049999999999997</v>
      </c>
      <c r="I10" s="2"/>
      <c r="J10" s="2"/>
      <c r="K10" s="2"/>
      <c r="L10" s="2"/>
      <c r="M10" s="2"/>
    </row>
    <row r="11" spans="1:13" x14ac:dyDescent="0.3">
      <c r="D11" s="71" t="s">
        <v>63</v>
      </c>
      <c r="E11" s="13" t="s">
        <v>22</v>
      </c>
      <c r="G11" s="44">
        <f>AVERAGE(H20:H99)</f>
        <v>23.328571428571429</v>
      </c>
      <c r="I11" s="2"/>
      <c r="J11" s="2"/>
      <c r="K11" s="2"/>
      <c r="L11" s="2"/>
      <c r="M11" s="2"/>
    </row>
    <row r="12" spans="1:13" x14ac:dyDescent="0.3">
      <c r="D12" s="71" t="s">
        <v>65</v>
      </c>
      <c r="E12" s="64" t="s">
        <v>37</v>
      </c>
      <c r="G12" s="74">
        <f>I7*(G11/I7)^((B8/K7)^J7)</f>
        <v>20.496080132356497</v>
      </c>
    </row>
    <row r="13" spans="1:13" x14ac:dyDescent="0.3">
      <c r="D13" s="71" t="s">
        <v>67</v>
      </c>
      <c r="E13" s="13" t="s">
        <v>66</v>
      </c>
      <c r="G13" s="74">
        <f>100/(G11*SQRT(G6))</f>
        <v>0.19932234444745497</v>
      </c>
      <c r="I13" s="46" t="s">
        <v>40</v>
      </c>
      <c r="J13" s="46" t="s">
        <v>41</v>
      </c>
      <c r="K13" s="46" t="s">
        <v>42</v>
      </c>
      <c r="L13" s="46" t="s">
        <v>43</v>
      </c>
    </row>
    <row r="14" spans="1:13" ht="16.2" thickBot="1" x14ac:dyDescent="0.4">
      <c r="E14" s="77" t="s">
        <v>72</v>
      </c>
      <c r="G14" s="65">
        <f>100^2/(G11^2*0.27^2)</f>
        <v>252.05550220389333</v>
      </c>
      <c r="I14" s="47">
        <v>-1.770086</v>
      </c>
      <c r="J14" s="10">
        <v>-0.233239</v>
      </c>
      <c r="K14" s="10">
        <v>0.54879800000000001</v>
      </c>
      <c r="L14" s="10">
        <v>-5.5273999999999997E-2</v>
      </c>
    </row>
    <row r="15" spans="1:13" ht="15.6" x14ac:dyDescent="0.35">
      <c r="B15" s="79"/>
      <c r="C15" s="80">
        <v>1.6</v>
      </c>
      <c r="D15" s="71" t="s">
        <v>68</v>
      </c>
      <c r="E15" s="13" t="s">
        <v>69</v>
      </c>
      <c r="G15" s="65">
        <f>G6-G14</f>
        <v>210.44449779610667</v>
      </c>
    </row>
    <row r="16" spans="1:13" ht="15" thickBot="1" x14ac:dyDescent="0.35">
      <c r="B16" s="81"/>
      <c r="C16" s="82"/>
      <c r="D16" s="73" t="s">
        <v>70</v>
      </c>
      <c r="E16" s="78" t="s">
        <v>45</v>
      </c>
      <c r="F16" s="76"/>
      <c r="G16" s="65">
        <f>G6*(G9/25)^C15</f>
        <v>414.90468960947948</v>
      </c>
      <c r="H16" s="75" t="s">
        <v>71</v>
      </c>
    </row>
    <row r="17" spans="2:16" ht="15.6" x14ac:dyDescent="0.3">
      <c r="C17" s="58"/>
      <c r="D17" s="58"/>
      <c r="E17" s="59"/>
      <c r="J17" s="72" t="s">
        <v>64</v>
      </c>
      <c r="N17" s="63"/>
      <c r="P17" s="62"/>
    </row>
    <row r="18" spans="2:16" ht="15" customHeight="1" x14ac:dyDescent="0.3">
      <c r="C18" s="8" t="s">
        <v>2</v>
      </c>
      <c r="D18" s="4" t="s">
        <v>6</v>
      </c>
      <c r="E18" s="6" t="s">
        <v>29</v>
      </c>
      <c r="F18" s="53" t="s">
        <v>23</v>
      </c>
      <c r="G18" s="32" t="s">
        <v>15</v>
      </c>
      <c r="H18" s="31"/>
      <c r="I18" s="31"/>
      <c r="J18" s="49" t="s">
        <v>2</v>
      </c>
      <c r="K18" s="49" t="s">
        <v>2</v>
      </c>
    </row>
    <row r="19" spans="2:16" ht="15.6" customHeight="1" x14ac:dyDescent="0.3">
      <c r="B19" s="56" t="s">
        <v>0</v>
      </c>
      <c r="C19" s="56" t="s">
        <v>1</v>
      </c>
      <c r="D19" s="57" t="s">
        <v>5</v>
      </c>
      <c r="E19" s="6" t="s">
        <v>10</v>
      </c>
      <c r="F19" s="54" t="s">
        <v>24</v>
      </c>
      <c r="G19" s="33" t="s">
        <v>11</v>
      </c>
      <c r="H19" s="27" t="s">
        <v>27</v>
      </c>
      <c r="I19" s="27" t="s">
        <v>28</v>
      </c>
      <c r="J19" s="52" t="s">
        <v>3</v>
      </c>
      <c r="K19" s="50" t="s">
        <v>4</v>
      </c>
    </row>
    <row r="20" spans="2:16" x14ac:dyDescent="0.3">
      <c r="B20" s="22">
        <v>78</v>
      </c>
      <c r="C20" s="23"/>
      <c r="D20" s="24">
        <v>29.75</v>
      </c>
      <c r="E20" s="7">
        <f>PI()/40000*D20^2</f>
        <v>6.9512646199195408E-2</v>
      </c>
      <c r="F20" s="55">
        <f>IF(D20&gt;0,1,0)</f>
        <v>1</v>
      </c>
      <c r="G20" s="6">
        <v>1</v>
      </c>
      <c r="H20" s="27" t="str">
        <f t="shared" ref="H20:H51" si="0">IF(AND(C20&lt;&gt;"",G20&lt;=$B$5),C20,"")</f>
        <v/>
      </c>
      <c r="I20" s="27">
        <f t="shared" ref="I20:I51" si="1">IF(AND(D20&lt;&gt;"",G20&lt;=$B$5),D20,"")</f>
        <v>29.75</v>
      </c>
      <c r="J20" s="60">
        <f>$G$11*EXP(($I$14+$J$14*$G$11+$K$14*$G$6/1000+$L$14*$G$9)*(1/D20-1/$G$10))</f>
        <v>23.723892478272571</v>
      </c>
      <c r="K20">
        <f>IF(C20="",J20,C20)</f>
        <v>23.723892478272571</v>
      </c>
    </row>
    <row r="21" spans="2:16" x14ac:dyDescent="0.3">
      <c r="B21" s="22">
        <v>11</v>
      </c>
      <c r="C21" s="18">
        <v>23.5</v>
      </c>
      <c r="D21" s="24">
        <v>29.4</v>
      </c>
      <c r="E21" s="7">
        <f t="shared" ref="E21:E84" si="2">PI()/40000*D21^2</f>
        <v>6.7886675651421827E-2</v>
      </c>
      <c r="F21" s="55">
        <f t="shared" ref="F21:F84" si="3">IF(D21&gt;0,1,0)</f>
        <v>1</v>
      </c>
      <c r="G21" s="6">
        <v>2</v>
      </c>
      <c r="H21" s="6">
        <f t="shared" si="0"/>
        <v>23.5</v>
      </c>
      <c r="I21" s="27">
        <f t="shared" si="1"/>
        <v>29.4</v>
      </c>
      <c r="J21" s="60">
        <f t="shared" ref="J21:J84" si="4">$G$11*EXP(($I$14+$J$14*$G$11+$K$14*$G$6/1000+$L$14*$G$9)*(1/D21-1/$G$10))</f>
        <v>23.645714967459359</v>
      </c>
      <c r="K21" s="61">
        <f>IF(C21="",J21,C21)</f>
        <v>23.5</v>
      </c>
    </row>
    <row r="22" spans="2:16" x14ac:dyDescent="0.3">
      <c r="B22" s="22">
        <v>66</v>
      </c>
      <c r="C22" s="19"/>
      <c r="D22" s="24">
        <v>28.95</v>
      </c>
      <c r="E22" s="7">
        <f t="shared" si="2"/>
        <v>6.5824416423880983E-2</v>
      </c>
      <c r="F22" s="55">
        <f t="shared" si="3"/>
        <v>1</v>
      </c>
      <c r="G22" s="6">
        <v>3</v>
      </c>
      <c r="H22" s="6" t="str">
        <f t="shared" si="0"/>
        <v/>
      </c>
      <c r="I22" s="27">
        <f t="shared" si="1"/>
        <v>28.95</v>
      </c>
      <c r="J22" s="60">
        <f t="shared" si="4"/>
        <v>23.542818347463658</v>
      </c>
      <c r="K22">
        <f t="shared" ref="K22:K84" si="5">IF(C22="",J22,C22)</f>
        <v>23.542818347463658</v>
      </c>
    </row>
    <row r="23" spans="2:16" x14ac:dyDescent="0.3">
      <c r="B23" s="22">
        <v>53</v>
      </c>
      <c r="C23" s="19"/>
      <c r="D23" s="24">
        <v>28.75</v>
      </c>
      <c r="E23" s="7">
        <f t="shared" si="2"/>
        <v>6.4918066943320335E-2</v>
      </c>
      <c r="F23" s="55">
        <f t="shared" si="3"/>
        <v>1</v>
      </c>
      <c r="G23" s="6">
        <v>4</v>
      </c>
      <c r="H23" s="6" t="str">
        <f t="shared" si="0"/>
        <v/>
      </c>
      <c r="I23" s="27">
        <f t="shared" si="1"/>
        <v>28.75</v>
      </c>
      <c r="J23" s="60">
        <f t="shared" si="4"/>
        <v>23.496200695443768</v>
      </c>
      <c r="K23">
        <f t="shared" si="5"/>
        <v>23.496200695443768</v>
      </c>
    </row>
    <row r="24" spans="2:16" x14ac:dyDescent="0.3">
      <c r="B24" s="22">
        <v>71</v>
      </c>
      <c r="C24" s="18">
        <v>25.5</v>
      </c>
      <c r="D24" s="24">
        <v>28.65</v>
      </c>
      <c r="E24" s="7">
        <f t="shared" si="2"/>
        <v>6.4467248397530194E-2</v>
      </c>
      <c r="F24" s="55">
        <f t="shared" si="3"/>
        <v>1</v>
      </c>
      <c r="G24" s="6">
        <v>5</v>
      </c>
      <c r="H24" s="6">
        <f t="shared" si="0"/>
        <v>25.5</v>
      </c>
      <c r="I24" s="27">
        <f t="shared" si="1"/>
        <v>28.65</v>
      </c>
      <c r="J24" s="60">
        <f t="shared" si="4"/>
        <v>23.472682909723726</v>
      </c>
      <c r="K24" s="61">
        <f t="shared" si="5"/>
        <v>25.5</v>
      </c>
    </row>
    <row r="25" spans="2:16" x14ac:dyDescent="0.3">
      <c r="B25" s="22">
        <v>41</v>
      </c>
      <c r="C25" s="19"/>
      <c r="D25" s="24">
        <v>28.5</v>
      </c>
      <c r="E25" s="7">
        <f t="shared" si="2"/>
        <v>6.3793965821957732E-2</v>
      </c>
      <c r="F25" s="55">
        <f t="shared" si="3"/>
        <v>1</v>
      </c>
      <c r="G25" s="6">
        <v>6</v>
      </c>
      <c r="H25" s="6" t="str">
        <f t="shared" si="0"/>
        <v/>
      </c>
      <c r="I25" s="27">
        <f t="shared" si="1"/>
        <v>28.5</v>
      </c>
      <c r="J25" s="60">
        <f t="shared" si="4"/>
        <v>23.437141536783464</v>
      </c>
      <c r="K25">
        <f t="shared" si="5"/>
        <v>23.437141536783464</v>
      </c>
    </row>
    <row r="26" spans="2:16" x14ac:dyDescent="0.3">
      <c r="B26" s="22">
        <v>16</v>
      </c>
      <c r="C26" s="19"/>
      <c r="D26" s="24">
        <v>28.35</v>
      </c>
      <c r="E26" s="7">
        <f t="shared" si="2"/>
        <v>6.3124217538120572E-2</v>
      </c>
      <c r="F26" s="55">
        <f t="shared" si="3"/>
        <v>1</v>
      </c>
      <c r="G26" s="6">
        <v>7</v>
      </c>
      <c r="H26" s="6" t="str">
        <f t="shared" si="0"/>
        <v/>
      </c>
      <c r="I26" s="27">
        <f t="shared" si="1"/>
        <v>28.35</v>
      </c>
      <c r="J26" s="60">
        <f t="shared" si="4"/>
        <v>23.401278736878531</v>
      </c>
      <c r="K26">
        <f t="shared" si="5"/>
        <v>23.401278736878531</v>
      </c>
    </row>
    <row r="27" spans="2:16" x14ac:dyDescent="0.3">
      <c r="B27" s="22">
        <v>58</v>
      </c>
      <c r="C27" s="18">
        <v>23.5</v>
      </c>
      <c r="D27" s="24">
        <v>28.15</v>
      </c>
      <c r="E27" s="7">
        <f t="shared" si="2"/>
        <v>6.2236717613481436E-2</v>
      </c>
      <c r="F27" s="55">
        <f t="shared" si="3"/>
        <v>1</v>
      </c>
      <c r="G27" s="6">
        <v>8</v>
      </c>
      <c r="H27" s="6">
        <f t="shared" si="0"/>
        <v>23.5</v>
      </c>
      <c r="I27" s="27">
        <f t="shared" si="1"/>
        <v>28.15</v>
      </c>
      <c r="J27" s="60">
        <f t="shared" si="4"/>
        <v>23.352954164741142</v>
      </c>
      <c r="K27" s="61">
        <f t="shared" si="5"/>
        <v>23.5</v>
      </c>
    </row>
    <row r="28" spans="2:16" x14ac:dyDescent="0.3">
      <c r="B28" s="22">
        <v>62</v>
      </c>
      <c r="C28" s="19"/>
      <c r="D28" s="24">
        <v>28.15</v>
      </c>
      <c r="E28" s="7">
        <f t="shared" si="2"/>
        <v>6.2236717613481436E-2</v>
      </c>
      <c r="F28" s="55">
        <f t="shared" si="3"/>
        <v>1</v>
      </c>
      <c r="G28" s="6">
        <v>9</v>
      </c>
      <c r="H28" s="6" t="str">
        <f t="shared" si="0"/>
        <v/>
      </c>
      <c r="I28" s="27">
        <f t="shared" si="1"/>
        <v>28.15</v>
      </c>
      <c r="J28" s="60">
        <f t="shared" si="4"/>
        <v>23.352954164741142</v>
      </c>
      <c r="K28">
        <f t="shared" si="5"/>
        <v>23.352954164741142</v>
      </c>
    </row>
    <row r="29" spans="2:16" x14ac:dyDescent="0.3">
      <c r="B29" s="22">
        <v>64</v>
      </c>
      <c r="C29" s="18">
        <v>23.3</v>
      </c>
      <c r="D29" s="24">
        <v>28</v>
      </c>
      <c r="E29" s="7">
        <f t="shared" si="2"/>
        <v>6.1575216010359944E-2</v>
      </c>
      <c r="F29" s="55">
        <f t="shared" si="3"/>
        <v>1</v>
      </c>
      <c r="G29" s="6">
        <v>10</v>
      </c>
      <c r="H29" s="6">
        <f t="shared" si="0"/>
        <v>23.3</v>
      </c>
      <c r="I29" s="27">
        <f t="shared" si="1"/>
        <v>28</v>
      </c>
      <c r="J29" s="60">
        <f t="shared" si="4"/>
        <v>23.316324366256133</v>
      </c>
      <c r="K29" s="61">
        <f t="shared" si="5"/>
        <v>23.3</v>
      </c>
    </row>
    <row r="30" spans="2:16" x14ac:dyDescent="0.3">
      <c r="B30" s="22">
        <v>2</v>
      </c>
      <c r="C30" s="19"/>
      <c r="D30" s="24">
        <v>27.2</v>
      </c>
      <c r="E30" s="7">
        <f t="shared" si="2"/>
        <v>5.8106897720796809E-2</v>
      </c>
      <c r="F30" s="55">
        <f t="shared" si="3"/>
        <v>1</v>
      </c>
      <c r="G30" s="6">
        <v>11</v>
      </c>
      <c r="H30" s="6" t="str">
        <f t="shared" si="0"/>
        <v/>
      </c>
      <c r="I30" s="27">
        <f t="shared" si="1"/>
        <v>27.2</v>
      </c>
      <c r="J30" s="60">
        <f t="shared" si="4"/>
        <v>23.115173580911879</v>
      </c>
      <c r="K30">
        <f t="shared" si="5"/>
        <v>23.115173580911879</v>
      </c>
    </row>
    <row r="31" spans="2:16" x14ac:dyDescent="0.3">
      <c r="B31" s="22">
        <v>67</v>
      </c>
      <c r="C31" s="19"/>
      <c r="D31" s="24">
        <v>27.2</v>
      </c>
      <c r="E31" s="7">
        <f t="shared" si="2"/>
        <v>5.8106897720796809E-2</v>
      </c>
      <c r="F31" s="55">
        <f t="shared" si="3"/>
        <v>1</v>
      </c>
      <c r="G31" s="6">
        <v>12</v>
      </c>
      <c r="H31" s="6" t="str">
        <f t="shared" si="0"/>
        <v/>
      </c>
      <c r="I31" s="27">
        <f t="shared" si="1"/>
        <v>27.2</v>
      </c>
      <c r="J31" s="60">
        <f t="shared" si="4"/>
        <v>23.115173580911879</v>
      </c>
      <c r="K31">
        <f t="shared" si="5"/>
        <v>23.115173580911879</v>
      </c>
    </row>
    <row r="32" spans="2:16" x14ac:dyDescent="0.3">
      <c r="B32" s="22">
        <v>73</v>
      </c>
      <c r="C32" s="18">
        <v>22.5</v>
      </c>
      <c r="D32" s="24">
        <v>27.1</v>
      </c>
      <c r="E32" s="7">
        <f t="shared" si="2"/>
        <v>5.7680426518072002E-2</v>
      </c>
      <c r="F32" s="55">
        <f t="shared" si="3"/>
        <v>1</v>
      </c>
      <c r="G32" s="6">
        <v>13</v>
      </c>
      <c r="H32" s="6">
        <f t="shared" si="0"/>
        <v>22.5</v>
      </c>
      <c r="I32" s="27">
        <f t="shared" si="1"/>
        <v>27.1</v>
      </c>
      <c r="J32" s="60">
        <f t="shared" si="4"/>
        <v>23.089321548490844</v>
      </c>
      <c r="K32" s="61">
        <f t="shared" si="5"/>
        <v>22.5</v>
      </c>
    </row>
    <row r="33" spans="2:11" x14ac:dyDescent="0.3">
      <c r="B33" s="22">
        <v>31</v>
      </c>
      <c r="C33" s="18">
        <v>23</v>
      </c>
      <c r="D33" s="24">
        <v>26.9</v>
      </c>
      <c r="E33" s="7">
        <f t="shared" si="2"/>
        <v>5.6832196501602747E-2</v>
      </c>
      <c r="F33" s="55">
        <f t="shared" si="3"/>
        <v>1</v>
      </c>
      <c r="G33" s="6">
        <v>14</v>
      </c>
      <c r="H33" s="6">
        <f t="shared" si="0"/>
        <v>23</v>
      </c>
      <c r="I33" s="27">
        <f t="shared" si="1"/>
        <v>26.9</v>
      </c>
      <c r="J33" s="60">
        <f t="shared" si="4"/>
        <v>23.037129182967558</v>
      </c>
      <c r="K33" s="61">
        <f t="shared" si="5"/>
        <v>23</v>
      </c>
    </row>
    <row r="34" spans="2:11" x14ac:dyDescent="0.3">
      <c r="B34" s="22">
        <v>52</v>
      </c>
      <c r="C34" s="18">
        <v>22</v>
      </c>
      <c r="D34" s="24">
        <v>26.9</v>
      </c>
      <c r="E34" s="7">
        <f t="shared" si="2"/>
        <v>5.6832196501602747E-2</v>
      </c>
      <c r="F34" s="55">
        <f t="shared" si="3"/>
        <v>1</v>
      </c>
      <c r="G34" s="6">
        <v>15</v>
      </c>
      <c r="H34" s="6">
        <f t="shared" si="0"/>
        <v>22</v>
      </c>
      <c r="I34" s="27">
        <f t="shared" si="1"/>
        <v>26.9</v>
      </c>
      <c r="J34" s="60">
        <f t="shared" si="4"/>
        <v>23.037129182967558</v>
      </c>
      <c r="K34" s="61">
        <f t="shared" si="5"/>
        <v>22</v>
      </c>
    </row>
    <row r="35" spans="2:11" x14ac:dyDescent="0.3">
      <c r="B35" s="22">
        <v>6</v>
      </c>
      <c r="C35" s="19"/>
      <c r="D35" s="24">
        <v>26.85</v>
      </c>
      <c r="E35" s="7">
        <f t="shared" si="2"/>
        <v>5.6621120745189699E-2</v>
      </c>
      <c r="F35" s="55">
        <f t="shared" si="3"/>
        <v>1</v>
      </c>
      <c r="G35" s="6">
        <v>16</v>
      </c>
      <c r="H35" s="6" t="str">
        <f t="shared" si="0"/>
        <v/>
      </c>
      <c r="I35" s="27">
        <f t="shared" si="1"/>
        <v>26.85</v>
      </c>
      <c r="J35" s="60">
        <f t="shared" si="4"/>
        <v>23.023978251914489</v>
      </c>
      <c r="K35">
        <f t="shared" si="5"/>
        <v>23.023978251914489</v>
      </c>
    </row>
    <row r="36" spans="2:11" x14ac:dyDescent="0.3">
      <c r="B36" s="22">
        <v>55</v>
      </c>
      <c r="C36" s="20"/>
      <c r="D36" s="25">
        <v>26.5</v>
      </c>
      <c r="E36" s="7">
        <f t="shared" si="2"/>
        <v>5.5154586024585804E-2</v>
      </c>
      <c r="F36" s="55">
        <f t="shared" si="3"/>
        <v>1</v>
      </c>
      <c r="G36" s="6">
        <v>17</v>
      </c>
      <c r="H36" s="1" t="str">
        <f t="shared" si="0"/>
        <v/>
      </c>
      <c r="I36" s="27" t="str">
        <f t="shared" si="1"/>
        <v/>
      </c>
      <c r="J36" s="60">
        <f t="shared" si="4"/>
        <v>22.930748147128995</v>
      </c>
      <c r="K36">
        <f t="shared" si="5"/>
        <v>22.930748147128995</v>
      </c>
    </row>
    <row r="37" spans="2:11" x14ac:dyDescent="0.3">
      <c r="B37" s="22">
        <v>8</v>
      </c>
      <c r="C37" s="21">
        <v>23</v>
      </c>
      <c r="D37" s="25">
        <v>26.45</v>
      </c>
      <c r="E37" s="7">
        <f t="shared" si="2"/>
        <v>5.4946651860826326E-2</v>
      </c>
      <c r="F37" s="55">
        <f t="shared" si="3"/>
        <v>1</v>
      </c>
      <c r="G37" s="6">
        <v>18</v>
      </c>
      <c r="H37" s="1" t="str">
        <f t="shared" si="0"/>
        <v/>
      </c>
      <c r="I37" s="27" t="str">
        <f t="shared" si="1"/>
        <v/>
      </c>
      <c r="J37" s="60">
        <f t="shared" si="4"/>
        <v>22.917259524250685</v>
      </c>
      <c r="K37" s="61">
        <f t="shared" si="5"/>
        <v>23</v>
      </c>
    </row>
    <row r="38" spans="2:11" x14ac:dyDescent="0.3">
      <c r="B38" s="22">
        <v>45</v>
      </c>
      <c r="C38" s="20"/>
      <c r="D38" s="25">
        <v>25.85</v>
      </c>
      <c r="E38" s="7">
        <f t="shared" si="2"/>
        <v>5.2482072424085147E-2</v>
      </c>
      <c r="F38" s="55">
        <f t="shared" si="3"/>
        <v>1</v>
      </c>
      <c r="G38" s="6">
        <v>19</v>
      </c>
      <c r="H38" s="1" t="str">
        <f t="shared" si="0"/>
        <v/>
      </c>
      <c r="I38" s="27" t="str">
        <f t="shared" si="1"/>
        <v/>
      </c>
      <c r="J38" s="60">
        <f t="shared" si="4"/>
        <v>22.75197372068488</v>
      </c>
      <c r="K38">
        <f t="shared" si="5"/>
        <v>22.75197372068488</v>
      </c>
    </row>
    <row r="39" spans="2:11" x14ac:dyDescent="0.3">
      <c r="B39" s="22">
        <v>5</v>
      </c>
      <c r="C39" s="20"/>
      <c r="D39" s="25">
        <v>25.8</v>
      </c>
      <c r="E39" s="7">
        <f t="shared" si="2"/>
        <v>5.2279243348387745E-2</v>
      </c>
      <c r="F39" s="55">
        <f t="shared" si="3"/>
        <v>1</v>
      </c>
      <c r="G39" s="6">
        <v>20</v>
      </c>
      <c r="H39" s="1" t="str">
        <f t="shared" si="0"/>
        <v/>
      </c>
      <c r="I39" s="27" t="str">
        <f t="shared" si="1"/>
        <v/>
      </c>
      <c r="J39" s="60">
        <f t="shared" si="4"/>
        <v>22.737908283018246</v>
      </c>
      <c r="K39">
        <f t="shared" si="5"/>
        <v>22.737908283018246</v>
      </c>
    </row>
    <row r="40" spans="2:11" x14ac:dyDescent="0.3">
      <c r="B40" s="22">
        <v>60</v>
      </c>
      <c r="C40" s="20"/>
      <c r="D40" s="25">
        <v>25.55</v>
      </c>
      <c r="E40" s="7">
        <f t="shared" si="2"/>
        <v>5.1270988456126272E-2</v>
      </c>
      <c r="F40" s="55">
        <f t="shared" si="3"/>
        <v>1</v>
      </c>
      <c r="G40" s="6">
        <v>21</v>
      </c>
      <c r="H40" s="1" t="str">
        <f t="shared" si="0"/>
        <v/>
      </c>
      <c r="I40" s="27" t="str">
        <f t="shared" si="1"/>
        <v/>
      </c>
      <c r="J40" s="60">
        <f t="shared" si="4"/>
        <v>22.666888476778787</v>
      </c>
      <c r="K40">
        <f t="shared" si="5"/>
        <v>22.666888476778787</v>
      </c>
    </row>
    <row r="41" spans="2:11" x14ac:dyDescent="0.3">
      <c r="B41" s="22">
        <v>19</v>
      </c>
      <c r="C41" s="20"/>
      <c r="D41" s="25">
        <v>25.2</v>
      </c>
      <c r="E41" s="7">
        <f t="shared" si="2"/>
        <v>4.987592496839155E-2</v>
      </c>
      <c r="F41" s="55">
        <f t="shared" si="3"/>
        <v>1</v>
      </c>
      <c r="G41" s="6">
        <v>22</v>
      </c>
      <c r="H41" s="1" t="str">
        <f t="shared" si="0"/>
        <v/>
      </c>
      <c r="I41" s="27" t="str">
        <f t="shared" si="1"/>
        <v/>
      </c>
      <c r="J41" s="60">
        <f t="shared" si="4"/>
        <v>22.565480082907552</v>
      </c>
      <c r="K41">
        <f t="shared" si="5"/>
        <v>22.565480082907552</v>
      </c>
    </row>
    <row r="42" spans="2:11" x14ac:dyDescent="0.3">
      <c r="B42" s="22">
        <v>46</v>
      </c>
      <c r="C42" s="20"/>
      <c r="D42" s="25">
        <v>25.2</v>
      </c>
      <c r="E42" s="7">
        <f t="shared" si="2"/>
        <v>4.987592496839155E-2</v>
      </c>
      <c r="F42" s="55">
        <f t="shared" si="3"/>
        <v>1</v>
      </c>
      <c r="G42" s="6">
        <v>23</v>
      </c>
      <c r="H42" s="1" t="str">
        <f t="shared" si="0"/>
        <v/>
      </c>
      <c r="I42" s="27" t="str">
        <f t="shared" si="1"/>
        <v/>
      </c>
      <c r="J42" s="60">
        <f t="shared" si="4"/>
        <v>22.565480082907552</v>
      </c>
      <c r="K42">
        <f t="shared" si="5"/>
        <v>22.565480082907552</v>
      </c>
    </row>
    <row r="43" spans="2:11" x14ac:dyDescent="0.3">
      <c r="B43" s="22">
        <v>15</v>
      </c>
      <c r="C43" s="20"/>
      <c r="D43" s="25">
        <v>25</v>
      </c>
      <c r="E43" s="7">
        <f t="shared" si="2"/>
        <v>4.9087385212340517E-2</v>
      </c>
      <c r="F43" s="55">
        <f t="shared" si="3"/>
        <v>1</v>
      </c>
      <c r="G43" s="6">
        <v>24</v>
      </c>
      <c r="H43" s="1" t="str">
        <f t="shared" si="0"/>
        <v/>
      </c>
      <c r="I43" s="27" t="str">
        <f t="shared" si="1"/>
        <v/>
      </c>
      <c r="J43" s="60">
        <f t="shared" si="4"/>
        <v>22.506467554005358</v>
      </c>
      <c r="K43">
        <f t="shared" si="5"/>
        <v>22.506467554005358</v>
      </c>
    </row>
    <row r="44" spans="2:11" x14ac:dyDescent="0.3">
      <c r="B44" s="22">
        <v>39</v>
      </c>
      <c r="C44" s="21">
        <v>22</v>
      </c>
      <c r="D44" s="25">
        <v>24.9</v>
      </c>
      <c r="E44" s="7">
        <f t="shared" si="2"/>
        <v>4.8695471528805177E-2</v>
      </c>
      <c r="F44" s="55">
        <f t="shared" si="3"/>
        <v>1</v>
      </c>
      <c r="G44" s="6">
        <v>25</v>
      </c>
      <c r="H44" s="1" t="str">
        <f t="shared" si="0"/>
        <v/>
      </c>
      <c r="I44" s="27" t="str">
        <f t="shared" si="1"/>
        <v/>
      </c>
      <c r="J44" s="60">
        <f t="shared" si="4"/>
        <v>22.476664623110608</v>
      </c>
      <c r="K44" s="61">
        <f t="shared" si="5"/>
        <v>22</v>
      </c>
    </row>
    <row r="45" spans="2:11" x14ac:dyDescent="0.3">
      <c r="B45" s="22">
        <v>7</v>
      </c>
      <c r="C45" s="20"/>
      <c r="D45" s="25">
        <v>24.75</v>
      </c>
      <c r="E45" s="7">
        <f t="shared" si="2"/>
        <v>4.8110546246614941E-2</v>
      </c>
      <c r="F45" s="55">
        <f t="shared" si="3"/>
        <v>1</v>
      </c>
      <c r="G45" s="6">
        <v>26</v>
      </c>
      <c r="H45" s="1" t="str">
        <f t="shared" si="0"/>
        <v/>
      </c>
      <c r="I45" s="27" t="str">
        <f t="shared" si="1"/>
        <v/>
      </c>
      <c r="J45" s="60">
        <f t="shared" si="4"/>
        <v>22.431583847163566</v>
      </c>
      <c r="K45">
        <f t="shared" si="5"/>
        <v>22.431583847163566</v>
      </c>
    </row>
    <row r="46" spans="2:11" x14ac:dyDescent="0.3">
      <c r="B46" s="22">
        <v>44</v>
      </c>
      <c r="C46" s="20"/>
      <c r="D46" s="25">
        <v>24.75</v>
      </c>
      <c r="E46" s="7">
        <f t="shared" si="2"/>
        <v>4.8110546246614941E-2</v>
      </c>
      <c r="F46" s="55">
        <f t="shared" si="3"/>
        <v>1</v>
      </c>
      <c r="G46" s="6">
        <v>27</v>
      </c>
      <c r="H46" s="1" t="str">
        <f t="shared" si="0"/>
        <v/>
      </c>
      <c r="I46" s="27" t="str">
        <f t="shared" si="1"/>
        <v/>
      </c>
      <c r="J46" s="60">
        <f t="shared" si="4"/>
        <v>22.431583847163566</v>
      </c>
      <c r="K46">
        <f t="shared" si="5"/>
        <v>22.431583847163566</v>
      </c>
    </row>
    <row r="47" spans="2:11" x14ac:dyDescent="0.3">
      <c r="B47" s="22">
        <v>18</v>
      </c>
      <c r="C47" s="20"/>
      <c r="D47" s="25">
        <v>24.7</v>
      </c>
      <c r="E47" s="7">
        <f t="shared" si="2"/>
        <v>4.7916356550714918E-2</v>
      </c>
      <c r="F47" s="55">
        <f t="shared" si="3"/>
        <v>1</v>
      </c>
      <c r="G47" s="6">
        <v>28</v>
      </c>
      <c r="H47" s="1" t="str">
        <f t="shared" si="0"/>
        <v/>
      </c>
      <c r="I47" s="27" t="str">
        <f t="shared" si="1"/>
        <v/>
      </c>
      <c r="J47" s="60">
        <f t="shared" si="4"/>
        <v>22.416455551757128</v>
      </c>
      <c r="K47">
        <f t="shared" si="5"/>
        <v>22.416455551757128</v>
      </c>
    </row>
    <row r="48" spans="2:11" x14ac:dyDescent="0.3">
      <c r="B48" s="22">
        <v>30</v>
      </c>
      <c r="C48" s="20"/>
      <c r="D48" s="25">
        <v>24.5</v>
      </c>
      <c r="E48" s="7">
        <f t="shared" si="2"/>
        <v>4.7143524757931835E-2</v>
      </c>
      <c r="F48" s="55">
        <f t="shared" si="3"/>
        <v>1</v>
      </c>
      <c r="G48" s="6">
        <v>29</v>
      </c>
      <c r="H48" s="1" t="str">
        <f t="shared" si="0"/>
        <v/>
      </c>
      <c r="I48" s="27" t="str">
        <f t="shared" si="1"/>
        <v/>
      </c>
      <c r="J48" s="60">
        <f t="shared" si="4"/>
        <v>22.355428728322956</v>
      </c>
      <c r="K48">
        <f t="shared" si="5"/>
        <v>22.355428728322956</v>
      </c>
    </row>
    <row r="49" spans="2:11" x14ac:dyDescent="0.3">
      <c r="B49" s="22">
        <v>80</v>
      </c>
      <c r="C49" s="21">
        <v>22</v>
      </c>
      <c r="D49" s="25">
        <v>24.35</v>
      </c>
      <c r="E49" s="7">
        <f t="shared" si="2"/>
        <v>4.656802425370235E-2</v>
      </c>
      <c r="F49" s="55">
        <f t="shared" si="3"/>
        <v>1</v>
      </c>
      <c r="G49" s="6">
        <v>30</v>
      </c>
      <c r="H49" s="1" t="str">
        <f t="shared" si="0"/>
        <v/>
      </c>
      <c r="I49" s="27" t="str">
        <f t="shared" si="1"/>
        <v/>
      </c>
      <c r="J49" s="60">
        <f t="shared" si="4"/>
        <v>22.309112026146554</v>
      </c>
      <c r="K49">
        <f t="shared" si="5"/>
        <v>22</v>
      </c>
    </row>
    <row r="50" spans="2:11" x14ac:dyDescent="0.3">
      <c r="B50" s="22">
        <v>35</v>
      </c>
      <c r="C50" s="20"/>
      <c r="D50" s="25">
        <v>24.25</v>
      </c>
      <c r="E50" s="7">
        <f t="shared" si="2"/>
        <v>4.6186320746291191E-2</v>
      </c>
      <c r="F50" s="55">
        <f t="shared" si="3"/>
        <v>1</v>
      </c>
      <c r="G50" s="6">
        <v>31</v>
      </c>
      <c r="H50" s="1" t="str">
        <f t="shared" si="0"/>
        <v/>
      </c>
      <c r="I50" s="27" t="str">
        <f t="shared" si="1"/>
        <v/>
      </c>
      <c r="J50" s="60">
        <f t="shared" si="4"/>
        <v>22.27796999211472</v>
      </c>
      <c r="K50">
        <f t="shared" si="5"/>
        <v>22.27796999211472</v>
      </c>
    </row>
    <row r="51" spans="2:11" x14ac:dyDescent="0.3">
      <c r="B51" s="22">
        <v>49</v>
      </c>
      <c r="C51" s="20"/>
      <c r="D51" s="25">
        <v>24.25</v>
      </c>
      <c r="E51" s="7">
        <f t="shared" si="2"/>
        <v>4.6186320746291191E-2</v>
      </c>
      <c r="F51" s="55">
        <f t="shared" si="3"/>
        <v>1</v>
      </c>
      <c r="G51" s="6">
        <v>32</v>
      </c>
      <c r="H51" s="1" t="str">
        <f t="shared" si="0"/>
        <v/>
      </c>
      <c r="I51" s="27" t="str">
        <f t="shared" si="1"/>
        <v/>
      </c>
      <c r="J51" s="60">
        <f t="shared" si="4"/>
        <v>22.27796999211472</v>
      </c>
      <c r="K51">
        <f t="shared" si="5"/>
        <v>22.27796999211472</v>
      </c>
    </row>
    <row r="52" spans="2:11" x14ac:dyDescent="0.3">
      <c r="B52" s="22">
        <v>74</v>
      </c>
      <c r="C52" s="20"/>
      <c r="D52" s="25">
        <v>24</v>
      </c>
      <c r="E52" s="7">
        <f t="shared" si="2"/>
        <v>4.5238934211693019E-2</v>
      </c>
      <c r="F52" s="55">
        <f t="shared" si="3"/>
        <v>1</v>
      </c>
      <c r="G52" s="6">
        <v>33</v>
      </c>
      <c r="H52" s="1" t="str">
        <f t="shared" ref="H52:H83" si="6">IF(AND(C52&lt;&gt;"",G52&lt;=$B$5),C52,"")</f>
        <v/>
      </c>
      <c r="I52" s="27" t="str">
        <f t="shared" ref="I52:I83" si="7">IF(AND(D52&lt;&gt;"",G52&lt;=$B$5),D52,"")</f>
        <v/>
      </c>
      <c r="J52" s="60">
        <f t="shared" si="4"/>
        <v>22.199174355570026</v>
      </c>
      <c r="K52">
        <f t="shared" si="5"/>
        <v>22.199174355570026</v>
      </c>
    </row>
    <row r="53" spans="2:11" x14ac:dyDescent="0.3">
      <c r="B53" s="22">
        <v>75</v>
      </c>
      <c r="C53" s="20"/>
      <c r="D53" s="25">
        <v>23.8</v>
      </c>
      <c r="E53" s="7">
        <f t="shared" si="2"/>
        <v>4.4488093567485065E-2</v>
      </c>
      <c r="F53" s="55">
        <f t="shared" si="3"/>
        <v>1</v>
      </c>
      <c r="G53" s="6">
        <v>34</v>
      </c>
      <c r="H53" s="1" t="str">
        <f t="shared" si="6"/>
        <v/>
      </c>
      <c r="I53" s="27" t="str">
        <f t="shared" si="7"/>
        <v/>
      </c>
      <c r="J53" s="60">
        <f t="shared" si="4"/>
        <v>22.135152196835143</v>
      </c>
      <c r="K53">
        <f t="shared" si="5"/>
        <v>22.135152196835143</v>
      </c>
    </row>
    <row r="54" spans="2:11" x14ac:dyDescent="0.3">
      <c r="B54" s="22">
        <v>65</v>
      </c>
      <c r="C54" s="20"/>
      <c r="D54" s="25">
        <v>23.75</v>
      </c>
      <c r="E54" s="7">
        <f t="shared" si="2"/>
        <v>4.4301365154137316E-2</v>
      </c>
      <c r="F54" s="55">
        <f t="shared" si="3"/>
        <v>1</v>
      </c>
      <c r="G54" s="6">
        <v>35</v>
      </c>
      <c r="H54" s="1" t="str">
        <f t="shared" si="6"/>
        <v/>
      </c>
      <c r="I54" s="27" t="str">
        <f t="shared" si="7"/>
        <v/>
      </c>
      <c r="J54" s="60">
        <f t="shared" si="4"/>
        <v>22.11900741372957</v>
      </c>
      <c r="K54">
        <f t="shared" si="5"/>
        <v>22.11900741372957</v>
      </c>
    </row>
    <row r="55" spans="2:11" x14ac:dyDescent="0.3">
      <c r="B55" s="22">
        <v>70</v>
      </c>
      <c r="C55" s="20"/>
      <c r="D55" s="25">
        <v>23.7</v>
      </c>
      <c r="E55" s="7">
        <f t="shared" si="2"/>
        <v>4.4115029439871264E-2</v>
      </c>
      <c r="F55" s="55">
        <f t="shared" si="3"/>
        <v>1</v>
      </c>
      <c r="G55" s="6">
        <v>36</v>
      </c>
      <c r="H55" s="1" t="str">
        <f t="shared" si="6"/>
        <v/>
      </c>
      <c r="I55" s="27" t="str">
        <f t="shared" si="7"/>
        <v/>
      </c>
      <c r="J55" s="60">
        <f t="shared" si="4"/>
        <v>22.10280635936731</v>
      </c>
      <c r="K55">
        <f t="shared" si="5"/>
        <v>22.10280635936731</v>
      </c>
    </row>
    <row r="56" spans="2:11" x14ac:dyDescent="0.3">
      <c r="B56" s="22">
        <v>54</v>
      </c>
      <c r="C56" s="20"/>
      <c r="D56" s="25">
        <v>23.6</v>
      </c>
      <c r="E56" s="7">
        <f t="shared" si="2"/>
        <v>4.374353610858428E-2</v>
      </c>
      <c r="F56" s="55">
        <f t="shared" si="3"/>
        <v>1</v>
      </c>
      <c r="G56" s="6">
        <v>37</v>
      </c>
      <c r="H56" s="1" t="str">
        <f t="shared" si="6"/>
        <v/>
      </c>
      <c r="I56" s="27" t="str">
        <f t="shared" si="7"/>
        <v/>
      </c>
      <c r="J56" s="60">
        <f t="shared" si="4"/>
        <v>22.070234273570662</v>
      </c>
      <c r="K56">
        <f t="shared" si="5"/>
        <v>22.070234273570662</v>
      </c>
    </row>
    <row r="57" spans="2:11" x14ac:dyDescent="0.3">
      <c r="B57" s="22">
        <v>38</v>
      </c>
      <c r="C57" s="20"/>
      <c r="D57" s="25">
        <v>23.3</v>
      </c>
      <c r="E57" s="7">
        <f t="shared" si="2"/>
        <v>4.2638480892684065E-2</v>
      </c>
      <c r="F57" s="55">
        <f t="shared" si="3"/>
        <v>1</v>
      </c>
      <c r="G57" s="6">
        <v>38</v>
      </c>
      <c r="H57" s="1" t="str">
        <f t="shared" si="6"/>
        <v/>
      </c>
      <c r="I57" s="27" t="str">
        <f t="shared" si="7"/>
        <v/>
      </c>
      <c r="J57" s="60">
        <f t="shared" si="4"/>
        <v>21.971136902683117</v>
      </c>
      <c r="K57">
        <f t="shared" si="5"/>
        <v>21.971136902683117</v>
      </c>
    </row>
    <row r="58" spans="2:11" x14ac:dyDescent="0.3">
      <c r="B58" s="22">
        <v>34</v>
      </c>
      <c r="C58" s="20"/>
      <c r="D58" s="25">
        <v>22.95</v>
      </c>
      <c r="E58" s="7">
        <f t="shared" si="2"/>
        <v>4.136711761568445E-2</v>
      </c>
      <c r="F58" s="55">
        <f t="shared" si="3"/>
        <v>1</v>
      </c>
      <c r="G58" s="6">
        <v>39</v>
      </c>
      <c r="H58" s="1" t="str">
        <f t="shared" si="6"/>
        <v/>
      </c>
      <c r="I58" s="27" t="str">
        <f t="shared" si="7"/>
        <v/>
      </c>
      <c r="J58" s="60">
        <f t="shared" si="4"/>
        <v>21.852835790972868</v>
      </c>
      <c r="K58">
        <f t="shared" si="5"/>
        <v>21.852835790972868</v>
      </c>
    </row>
    <row r="59" spans="2:11" x14ac:dyDescent="0.3">
      <c r="B59" s="22">
        <v>57</v>
      </c>
      <c r="C59" s="20"/>
      <c r="D59" s="25">
        <v>22.8</v>
      </c>
      <c r="E59" s="7">
        <f t="shared" si="2"/>
        <v>4.0828138126052953E-2</v>
      </c>
      <c r="F59" s="55">
        <f t="shared" si="3"/>
        <v>1</v>
      </c>
      <c r="G59" s="6">
        <v>40</v>
      </c>
      <c r="H59" s="1" t="str">
        <f t="shared" si="6"/>
        <v/>
      </c>
      <c r="I59" s="27" t="str">
        <f t="shared" si="7"/>
        <v/>
      </c>
      <c r="J59" s="60">
        <f t="shared" si="4"/>
        <v>21.801224245464759</v>
      </c>
      <c r="K59">
        <f t="shared" si="5"/>
        <v>21.801224245464759</v>
      </c>
    </row>
    <row r="60" spans="2:11" x14ac:dyDescent="0.3">
      <c r="B60" s="22">
        <v>23</v>
      </c>
      <c r="C60" s="20"/>
      <c r="D60" s="25">
        <v>22.75</v>
      </c>
      <c r="E60" s="7">
        <f t="shared" si="2"/>
        <v>4.0649263694339181E-2</v>
      </c>
      <c r="F60" s="55">
        <f t="shared" si="3"/>
        <v>1</v>
      </c>
      <c r="G60" s="6">
        <v>41</v>
      </c>
      <c r="H60" s="1" t="str">
        <f t="shared" si="6"/>
        <v/>
      </c>
      <c r="I60" s="27" t="str">
        <f t="shared" si="7"/>
        <v/>
      </c>
      <c r="J60" s="60">
        <f t="shared" si="4"/>
        <v>21.783896554633195</v>
      </c>
      <c r="K60">
        <f t="shared" si="5"/>
        <v>21.783896554633195</v>
      </c>
    </row>
    <row r="61" spans="2:11" x14ac:dyDescent="0.3">
      <c r="B61" s="22">
        <v>61</v>
      </c>
      <c r="C61" s="20"/>
      <c r="D61" s="25">
        <v>22.7</v>
      </c>
      <c r="E61" s="7">
        <f t="shared" si="2"/>
        <v>4.0470781961707107E-2</v>
      </c>
      <c r="F61" s="55">
        <f t="shared" si="3"/>
        <v>1</v>
      </c>
      <c r="G61" s="6">
        <v>42</v>
      </c>
      <c r="H61" s="1" t="str">
        <f t="shared" si="6"/>
        <v/>
      </c>
      <c r="I61" s="27" t="str">
        <f t="shared" si="7"/>
        <v/>
      </c>
      <c r="J61" s="60">
        <f t="shared" si="4"/>
        <v>21.766506393594945</v>
      </c>
      <c r="K61">
        <f t="shared" si="5"/>
        <v>21.766506393594945</v>
      </c>
    </row>
    <row r="62" spans="2:11" x14ac:dyDescent="0.3">
      <c r="B62" s="22">
        <v>1</v>
      </c>
      <c r="C62" s="21">
        <v>18.5</v>
      </c>
      <c r="D62" s="25">
        <v>22.6</v>
      </c>
      <c r="E62" s="7">
        <f t="shared" si="2"/>
        <v>4.0114996593688071E-2</v>
      </c>
      <c r="F62" s="55">
        <f t="shared" si="3"/>
        <v>1</v>
      </c>
      <c r="G62" s="6">
        <v>43</v>
      </c>
      <c r="H62" s="1" t="str">
        <f t="shared" si="6"/>
        <v/>
      </c>
      <c r="I62" s="27" t="str">
        <f t="shared" si="7"/>
        <v/>
      </c>
      <c r="J62" s="60">
        <f t="shared" si="4"/>
        <v>21.731537327128052</v>
      </c>
      <c r="K62" s="61">
        <f t="shared" si="5"/>
        <v>18.5</v>
      </c>
    </row>
    <row r="63" spans="2:11" x14ac:dyDescent="0.3">
      <c r="B63" s="22">
        <v>27</v>
      </c>
      <c r="C63" s="20"/>
      <c r="D63" s="25">
        <v>22.6</v>
      </c>
      <c r="E63" s="7">
        <f t="shared" si="2"/>
        <v>4.0114996593688071E-2</v>
      </c>
      <c r="F63" s="55">
        <f t="shared" si="3"/>
        <v>1</v>
      </c>
      <c r="G63" s="6">
        <v>44</v>
      </c>
      <c r="H63" s="1" t="str">
        <f t="shared" si="6"/>
        <v/>
      </c>
      <c r="I63" s="27" t="str">
        <f t="shared" si="7"/>
        <v/>
      </c>
      <c r="J63" s="60">
        <f t="shared" si="4"/>
        <v>21.731537327128052</v>
      </c>
      <c r="K63">
        <f t="shared" si="5"/>
        <v>21.731537327128052</v>
      </c>
    </row>
    <row r="64" spans="2:11" x14ac:dyDescent="0.3">
      <c r="B64" s="22">
        <v>37</v>
      </c>
      <c r="C64" s="20"/>
      <c r="D64" s="25">
        <v>22.6</v>
      </c>
      <c r="E64" s="7">
        <f t="shared" si="2"/>
        <v>4.0114996593688071E-2</v>
      </c>
      <c r="F64" s="55">
        <f t="shared" si="3"/>
        <v>1</v>
      </c>
      <c r="G64" s="6">
        <v>45</v>
      </c>
      <c r="H64" s="1" t="str">
        <f t="shared" si="6"/>
        <v/>
      </c>
      <c r="I64" s="27" t="str">
        <f t="shared" si="7"/>
        <v/>
      </c>
      <c r="J64" s="60">
        <f t="shared" si="4"/>
        <v>21.731537327128052</v>
      </c>
      <c r="K64">
        <f t="shared" si="5"/>
        <v>21.731537327128052</v>
      </c>
    </row>
    <row r="65" spans="2:11" x14ac:dyDescent="0.3">
      <c r="B65" s="22">
        <v>76</v>
      </c>
      <c r="C65" s="20"/>
      <c r="D65" s="25">
        <v>22.2</v>
      </c>
      <c r="E65" s="7">
        <f t="shared" si="2"/>
        <v>3.870756308487984E-2</v>
      </c>
      <c r="F65" s="55">
        <f t="shared" si="3"/>
        <v>1</v>
      </c>
      <c r="G65" s="6">
        <v>46</v>
      </c>
      <c r="H65" s="1" t="str">
        <f t="shared" si="6"/>
        <v/>
      </c>
      <c r="I65" s="27" t="str">
        <f t="shared" si="7"/>
        <v/>
      </c>
      <c r="J65" s="60">
        <f t="shared" si="4"/>
        <v>21.589094528444001</v>
      </c>
      <c r="K65">
        <f t="shared" si="5"/>
        <v>21.589094528444001</v>
      </c>
    </row>
    <row r="66" spans="2:11" x14ac:dyDescent="0.3">
      <c r="B66" s="22">
        <v>12</v>
      </c>
      <c r="C66" s="20"/>
      <c r="D66" s="25">
        <v>22.15</v>
      </c>
      <c r="E66" s="7">
        <f t="shared" si="2"/>
        <v>3.8533401042146455E-2</v>
      </c>
      <c r="F66" s="55">
        <f t="shared" si="3"/>
        <v>1</v>
      </c>
      <c r="G66" s="6">
        <v>47</v>
      </c>
      <c r="H66" s="1" t="str">
        <f t="shared" si="6"/>
        <v/>
      </c>
      <c r="I66" s="27" t="str">
        <f t="shared" si="7"/>
        <v/>
      </c>
      <c r="J66" s="60">
        <f t="shared" si="4"/>
        <v>21.570994706156029</v>
      </c>
      <c r="K66">
        <f t="shared" si="5"/>
        <v>21.570994706156029</v>
      </c>
    </row>
    <row r="67" spans="2:11" x14ac:dyDescent="0.3">
      <c r="B67" s="22">
        <v>22</v>
      </c>
      <c r="C67" s="20"/>
      <c r="D67" s="25">
        <v>21.95</v>
      </c>
      <c r="E67" s="7">
        <f t="shared" si="2"/>
        <v>3.7840679862029901E-2</v>
      </c>
      <c r="F67" s="55">
        <f t="shared" si="3"/>
        <v>1</v>
      </c>
      <c r="G67" s="6">
        <v>48</v>
      </c>
      <c r="H67" s="1" t="str">
        <f t="shared" si="6"/>
        <v/>
      </c>
      <c r="I67" s="27" t="str">
        <f t="shared" si="7"/>
        <v/>
      </c>
      <c r="J67" s="60">
        <f t="shared" si="4"/>
        <v>21.497925563600365</v>
      </c>
      <c r="K67">
        <f t="shared" si="5"/>
        <v>21.497925563600365</v>
      </c>
    </row>
    <row r="68" spans="2:11" x14ac:dyDescent="0.3">
      <c r="B68" s="22">
        <v>36</v>
      </c>
      <c r="C68" s="20"/>
      <c r="D68" s="25">
        <v>21.95</v>
      </c>
      <c r="E68" s="7">
        <f t="shared" si="2"/>
        <v>3.7840679862029901E-2</v>
      </c>
      <c r="F68" s="55">
        <f t="shared" si="3"/>
        <v>1</v>
      </c>
      <c r="G68" s="6">
        <v>49</v>
      </c>
      <c r="H68" s="1" t="str">
        <f t="shared" si="6"/>
        <v/>
      </c>
      <c r="I68" s="27" t="str">
        <f t="shared" si="7"/>
        <v/>
      </c>
      <c r="J68" s="60">
        <f t="shared" si="4"/>
        <v>21.497925563600365</v>
      </c>
      <c r="K68">
        <f t="shared" si="5"/>
        <v>21.497925563600365</v>
      </c>
    </row>
    <row r="69" spans="2:11" x14ac:dyDescent="0.3">
      <c r="B69" s="22">
        <v>40</v>
      </c>
      <c r="C69" s="20"/>
      <c r="D69" s="25">
        <v>21.85</v>
      </c>
      <c r="E69" s="7">
        <f t="shared" si="2"/>
        <v>3.7496675466461828E-2</v>
      </c>
      <c r="F69" s="55">
        <f t="shared" si="3"/>
        <v>1</v>
      </c>
      <c r="G69" s="6">
        <v>50</v>
      </c>
      <c r="H69" s="1" t="str">
        <f t="shared" si="6"/>
        <v/>
      </c>
      <c r="I69" s="27" t="str">
        <f t="shared" si="7"/>
        <v/>
      </c>
      <c r="J69" s="60">
        <f t="shared" si="4"/>
        <v>21.460983948538317</v>
      </c>
      <c r="K69">
        <f t="shared" si="5"/>
        <v>21.460983948538317</v>
      </c>
    </row>
    <row r="70" spans="2:11" x14ac:dyDescent="0.3">
      <c r="B70" s="22">
        <v>4</v>
      </c>
      <c r="C70" s="20"/>
      <c r="D70" s="25">
        <v>21.7</v>
      </c>
      <c r="E70" s="7">
        <f t="shared" si="2"/>
        <v>3.6983614116222439E-2</v>
      </c>
      <c r="F70" s="55">
        <f t="shared" si="3"/>
        <v>1</v>
      </c>
      <c r="G70" s="6">
        <v>51</v>
      </c>
      <c r="H70" s="1" t="str">
        <f t="shared" si="6"/>
        <v/>
      </c>
      <c r="I70" s="27" t="str">
        <f t="shared" si="7"/>
        <v/>
      </c>
      <c r="J70" s="60">
        <f t="shared" si="4"/>
        <v>21.40505432606216</v>
      </c>
      <c r="K70">
        <f t="shared" si="5"/>
        <v>21.40505432606216</v>
      </c>
    </row>
    <row r="71" spans="2:11" x14ac:dyDescent="0.3">
      <c r="B71" s="22">
        <v>3</v>
      </c>
      <c r="C71" s="21">
        <v>22.5</v>
      </c>
      <c r="D71" s="25">
        <v>21.45</v>
      </c>
      <c r="E71" s="7">
        <f t="shared" si="2"/>
        <v>3.6136365847457441E-2</v>
      </c>
      <c r="F71" s="55">
        <f t="shared" si="3"/>
        <v>1</v>
      </c>
      <c r="G71" s="6">
        <v>52</v>
      </c>
      <c r="H71" s="1" t="str">
        <f t="shared" si="6"/>
        <v/>
      </c>
      <c r="I71" s="27" t="str">
        <f t="shared" si="7"/>
        <v/>
      </c>
      <c r="J71" s="60">
        <f t="shared" si="4"/>
        <v>21.310433585593891</v>
      </c>
      <c r="K71" s="61">
        <f t="shared" si="5"/>
        <v>22.5</v>
      </c>
    </row>
    <row r="72" spans="2:11" x14ac:dyDescent="0.3">
      <c r="B72" s="22">
        <v>42</v>
      </c>
      <c r="C72" s="20"/>
      <c r="D72" s="25">
        <v>21.4</v>
      </c>
      <c r="E72" s="7">
        <f t="shared" si="2"/>
        <v>3.5968094290949534E-2</v>
      </c>
      <c r="F72" s="55">
        <f t="shared" si="3"/>
        <v>1</v>
      </c>
      <c r="G72" s="6">
        <v>53</v>
      </c>
      <c r="H72" s="1" t="str">
        <f t="shared" si="6"/>
        <v/>
      </c>
      <c r="I72" s="27" t="str">
        <f t="shared" si="7"/>
        <v/>
      </c>
      <c r="J72" s="60">
        <f t="shared" si="4"/>
        <v>21.291295220654007</v>
      </c>
      <c r="K72">
        <f t="shared" si="5"/>
        <v>21.291295220654007</v>
      </c>
    </row>
    <row r="73" spans="2:11" x14ac:dyDescent="0.3">
      <c r="B73" s="22">
        <v>48</v>
      </c>
      <c r="C73" s="20"/>
      <c r="D73" s="25">
        <v>21.4</v>
      </c>
      <c r="E73" s="7">
        <f t="shared" si="2"/>
        <v>3.5968094290949534E-2</v>
      </c>
      <c r="F73" s="55">
        <f t="shared" si="3"/>
        <v>1</v>
      </c>
      <c r="G73" s="6">
        <v>54</v>
      </c>
      <c r="H73" s="1" t="str">
        <f t="shared" si="6"/>
        <v/>
      </c>
      <c r="I73" s="27" t="str">
        <f t="shared" si="7"/>
        <v/>
      </c>
      <c r="J73" s="60">
        <f t="shared" si="4"/>
        <v>21.291295220654007</v>
      </c>
      <c r="K73">
        <f t="shared" si="5"/>
        <v>21.291295220654007</v>
      </c>
    </row>
    <row r="74" spans="2:11" x14ac:dyDescent="0.3">
      <c r="B74" s="22">
        <v>21</v>
      </c>
      <c r="C74" s="21">
        <v>22.5</v>
      </c>
      <c r="D74" s="25">
        <v>21.25</v>
      </c>
      <c r="E74" s="7">
        <f t="shared" si="2"/>
        <v>3.5465635815916025E-2</v>
      </c>
      <c r="F74" s="55">
        <f t="shared" si="3"/>
        <v>1</v>
      </c>
      <c r="G74" s="6">
        <v>55</v>
      </c>
      <c r="H74" s="1" t="str">
        <f t="shared" si="6"/>
        <v/>
      </c>
      <c r="I74" s="27" t="str">
        <f t="shared" si="7"/>
        <v/>
      </c>
      <c r="J74" s="60">
        <f t="shared" si="4"/>
        <v>21.23344451634253</v>
      </c>
      <c r="K74" s="61">
        <f t="shared" si="5"/>
        <v>22.5</v>
      </c>
    </row>
    <row r="75" spans="2:11" x14ac:dyDescent="0.3">
      <c r="B75" s="22">
        <v>59</v>
      </c>
      <c r="C75" s="20"/>
      <c r="D75" s="25">
        <v>21</v>
      </c>
      <c r="E75" s="7">
        <f t="shared" si="2"/>
        <v>3.4636059005827467E-2</v>
      </c>
      <c r="F75" s="55">
        <f t="shared" si="3"/>
        <v>1</v>
      </c>
      <c r="G75" s="6">
        <v>56</v>
      </c>
      <c r="H75" s="1" t="str">
        <f t="shared" si="6"/>
        <v/>
      </c>
      <c r="I75" s="27" t="str">
        <f t="shared" si="7"/>
        <v/>
      </c>
      <c r="J75" s="60">
        <f t="shared" si="4"/>
        <v>21.13555011192901</v>
      </c>
      <c r="K75">
        <f t="shared" si="5"/>
        <v>21.13555011192901</v>
      </c>
    </row>
    <row r="76" spans="2:11" x14ac:dyDescent="0.3">
      <c r="B76" s="22">
        <v>17</v>
      </c>
      <c r="C76" s="20"/>
      <c r="D76" s="25">
        <v>20.75</v>
      </c>
      <c r="E76" s="7">
        <f t="shared" si="2"/>
        <v>3.381629967278138E-2</v>
      </c>
      <c r="F76" s="55">
        <f t="shared" si="3"/>
        <v>1</v>
      </c>
      <c r="G76" s="6">
        <v>57</v>
      </c>
      <c r="H76" s="1" t="str">
        <f t="shared" si="6"/>
        <v/>
      </c>
      <c r="I76" s="27" t="str">
        <f t="shared" si="7"/>
        <v/>
      </c>
      <c r="J76" s="60">
        <f t="shared" si="4"/>
        <v>21.035764564190906</v>
      </c>
      <c r="K76">
        <f t="shared" si="5"/>
        <v>21.035764564190906</v>
      </c>
    </row>
    <row r="77" spans="2:11" x14ac:dyDescent="0.3">
      <c r="B77" s="22">
        <v>13</v>
      </c>
      <c r="C77" s="20"/>
      <c r="D77" s="25">
        <v>20.5</v>
      </c>
      <c r="E77" s="7">
        <f t="shared" si="2"/>
        <v>3.3006357816777764E-2</v>
      </c>
      <c r="F77" s="55">
        <f t="shared" si="3"/>
        <v>1</v>
      </c>
      <c r="G77" s="6">
        <v>58</v>
      </c>
      <c r="H77" s="1" t="str">
        <f t="shared" si="6"/>
        <v/>
      </c>
      <c r="I77" s="27" t="str">
        <f t="shared" si="7"/>
        <v/>
      </c>
      <c r="J77" s="60">
        <f t="shared" si="4"/>
        <v>20.934033689032432</v>
      </c>
      <c r="K77">
        <f t="shared" si="5"/>
        <v>20.934033689032432</v>
      </c>
    </row>
    <row r="78" spans="2:11" x14ac:dyDescent="0.3">
      <c r="B78" s="22">
        <v>72</v>
      </c>
      <c r="C78" s="20"/>
      <c r="D78" s="25">
        <v>20.45</v>
      </c>
      <c r="E78" s="7">
        <f t="shared" si="2"/>
        <v>3.2845547542822137E-2</v>
      </c>
      <c r="F78" s="55">
        <f t="shared" si="3"/>
        <v>1</v>
      </c>
      <c r="G78" s="6">
        <v>59</v>
      </c>
      <c r="H78" s="1" t="str">
        <f t="shared" si="6"/>
        <v/>
      </c>
      <c r="I78" s="27" t="str">
        <f t="shared" si="7"/>
        <v/>
      </c>
      <c r="J78" s="60">
        <f t="shared" si="4"/>
        <v>20.913449164546542</v>
      </c>
      <c r="K78">
        <f t="shared" si="5"/>
        <v>20.913449164546542</v>
      </c>
    </row>
    <row r="79" spans="2:11" x14ac:dyDescent="0.3">
      <c r="B79" s="22">
        <v>47</v>
      </c>
      <c r="C79" s="20"/>
      <c r="D79" s="25">
        <v>20.399999999999999</v>
      </c>
      <c r="E79" s="7">
        <f t="shared" si="2"/>
        <v>3.2685129967948208E-2</v>
      </c>
      <c r="F79" s="55">
        <f t="shared" si="3"/>
        <v>1</v>
      </c>
      <c r="G79" s="6">
        <v>60</v>
      </c>
      <c r="H79" s="1" t="str">
        <f t="shared" si="6"/>
        <v/>
      </c>
      <c r="I79" s="27" t="str">
        <f t="shared" si="7"/>
        <v/>
      </c>
      <c r="J79" s="60">
        <f t="shared" si="4"/>
        <v>20.892784125419659</v>
      </c>
      <c r="K79">
        <f t="shared" si="5"/>
        <v>20.892784125419659</v>
      </c>
    </row>
    <row r="80" spans="2:11" x14ac:dyDescent="0.3">
      <c r="B80" s="22">
        <v>26</v>
      </c>
      <c r="C80" s="20"/>
      <c r="D80" s="25">
        <v>20.100000000000001</v>
      </c>
      <c r="E80" s="7">
        <f t="shared" si="2"/>
        <v>3.1730871199420314E-2</v>
      </c>
      <c r="F80" s="55">
        <f t="shared" si="3"/>
        <v>1</v>
      </c>
      <c r="G80" s="6">
        <v>61</v>
      </c>
      <c r="H80" s="1" t="str">
        <f t="shared" si="6"/>
        <v/>
      </c>
      <c r="I80" s="27" t="str">
        <f t="shared" si="7"/>
        <v/>
      </c>
      <c r="J80" s="60">
        <f t="shared" si="4"/>
        <v>20.767076902667231</v>
      </c>
      <c r="K80">
        <f t="shared" si="5"/>
        <v>20.767076902667231</v>
      </c>
    </row>
    <row r="81" spans="2:11" x14ac:dyDescent="0.3">
      <c r="B81" s="22">
        <v>25</v>
      </c>
      <c r="C81" s="20"/>
      <c r="D81" s="25">
        <v>20.05</v>
      </c>
      <c r="E81" s="7">
        <f t="shared" si="2"/>
        <v>3.1573202518118272E-2</v>
      </c>
      <c r="F81" s="55">
        <f t="shared" si="3"/>
        <v>1</v>
      </c>
      <c r="G81" s="6">
        <v>62</v>
      </c>
      <c r="H81" s="1" t="str">
        <f t="shared" si="6"/>
        <v/>
      </c>
      <c r="I81" s="27" t="str">
        <f t="shared" si="7"/>
        <v/>
      </c>
      <c r="J81" s="60">
        <f t="shared" si="4"/>
        <v>20.745835096875062</v>
      </c>
      <c r="K81">
        <f t="shared" si="5"/>
        <v>20.745835096875062</v>
      </c>
    </row>
    <row r="82" spans="2:11" x14ac:dyDescent="0.3">
      <c r="B82" s="22">
        <v>32</v>
      </c>
      <c r="C82" s="21">
        <v>20.5</v>
      </c>
      <c r="D82" s="25">
        <v>19.55</v>
      </c>
      <c r="E82" s="7">
        <f t="shared" si="2"/>
        <v>3.0018114154591324E-2</v>
      </c>
      <c r="F82" s="55">
        <f t="shared" si="3"/>
        <v>1</v>
      </c>
      <c r="G82" s="6">
        <v>63</v>
      </c>
      <c r="H82" s="1" t="str">
        <f t="shared" si="6"/>
        <v/>
      </c>
      <c r="I82" s="27" t="str">
        <f t="shared" si="7"/>
        <v/>
      </c>
      <c r="J82" s="60">
        <f t="shared" si="4"/>
        <v>20.528697152392212</v>
      </c>
      <c r="K82" s="61">
        <f t="shared" si="5"/>
        <v>20.5</v>
      </c>
    </row>
    <row r="83" spans="2:11" x14ac:dyDescent="0.3">
      <c r="B83" s="22">
        <v>68</v>
      </c>
      <c r="C83" s="20"/>
      <c r="D83" s="25">
        <v>19.3</v>
      </c>
      <c r="E83" s="7">
        <f t="shared" si="2"/>
        <v>2.9255296188391552E-2</v>
      </c>
      <c r="F83" s="55">
        <f t="shared" si="3"/>
        <v>1</v>
      </c>
      <c r="G83" s="6">
        <v>64</v>
      </c>
      <c r="H83" s="1" t="str">
        <f t="shared" si="6"/>
        <v/>
      </c>
      <c r="I83" s="27" t="str">
        <f t="shared" si="7"/>
        <v/>
      </c>
      <c r="J83" s="60">
        <f t="shared" si="4"/>
        <v>20.416807535085695</v>
      </c>
      <c r="K83">
        <f t="shared" si="5"/>
        <v>20.416807535085695</v>
      </c>
    </row>
    <row r="84" spans="2:11" x14ac:dyDescent="0.3">
      <c r="B84" s="22">
        <v>43</v>
      </c>
      <c r="C84" s="20"/>
      <c r="D84" s="25">
        <v>19.05</v>
      </c>
      <c r="E84" s="7">
        <f t="shared" si="2"/>
        <v>2.8502295699234251E-2</v>
      </c>
      <c r="F84" s="55">
        <f t="shared" si="3"/>
        <v>1</v>
      </c>
      <c r="G84" s="6">
        <v>65</v>
      </c>
      <c r="H84" s="1" t="str">
        <f t="shared" ref="H84:H115" si="8">IF(AND(C84&lt;&gt;"",G84&lt;=$B$5),C84,"")</f>
        <v/>
      </c>
      <c r="I84" s="27" t="str">
        <f t="shared" ref="I84:I99" si="9">IF(AND(D84&lt;&gt;"",G84&lt;=$B$5),D84,"")</f>
        <v/>
      </c>
      <c r="J84" s="60">
        <f t="shared" si="4"/>
        <v>20.302615214978562</v>
      </c>
      <c r="K84">
        <f t="shared" si="5"/>
        <v>20.302615214978562</v>
      </c>
    </row>
    <row r="85" spans="2:11" x14ac:dyDescent="0.3">
      <c r="B85" s="22">
        <v>79</v>
      </c>
      <c r="C85" s="20"/>
      <c r="D85" s="25">
        <v>18.600000000000001</v>
      </c>
      <c r="E85" s="7">
        <f t="shared" ref="E85:E99" si="10">PI()/40000*D85^2</f>
        <v>2.7171634860898124E-2</v>
      </c>
      <c r="F85" s="55">
        <f t="shared" ref="F85:F99" si="11">IF(D85&gt;0,1,0)</f>
        <v>1</v>
      </c>
      <c r="G85" s="6">
        <v>66</v>
      </c>
      <c r="H85" s="1" t="str">
        <f t="shared" si="8"/>
        <v/>
      </c>
      <c r="I85" s="27" t="str">
        <f t="shared" si="9"/>
        <v/>
      </c>
      <c r="J85" s="60">
        <f t="shared" ref="J85:J99" si="12">$G$11*EXP(($I$14+$J$14*$G$11+$K$14*$G$6/1000+$L$14*$G$9)*(1/D85-1/$G$10))</f>
        <v>20.091041122263476</v>
      </c>
      <c r="K85">
        <f t="shared" ref="K85:K99" si="13">IF(C85="",J85,C85)</f>
        <v>20.091041122263476</v>
      </c>
    </row>
    <row r="86" spans="2:11" x14ac:dyDescent="0.3">
      <c r="B86" s="22">
        <v>77</v>
      </c>
      <c r="C86" s="20"/>
      <c r="D86" s="25">
        <v>17.5</v>
      </c>
      <c r="E86" s="7">
        <f t="shared" si="10"/>
        <v>2.4052818754046853E-2</v>
      </c>
      <c r="F86" s="55">
        <f t="shared" si="11"/>
        <v>1</v>
      </c>
      <c r="G86" s="6">
        <v>67</v>
      </c>
      <c r="H86" s="1" t="str">
        <f t="shared" si="8"/>
        <v/>
      </c>
      <c r="I86" s="27" t="str">
        <f t="shared" si="9"/>
        <v/>
      </c>
      <c r="J86" s="60">
        <f t="shared" si="12"/>
        <v>19.538729937529688</v>
      </c>
      <c r="K86">
        <f t="shared" si="13"/>
        <v>19.538729937529688</v>
      </c>
    </row>
    <row r="87" spans="2:11" x14ac:dyDescent="0.3">
      <c r="B87" s="22">
        <v>29</v>
      </c>
      <c r="C87" s="20"/>
      <c r="D87" s="25">
        <v>17.350000000000001</v>
      </c>
      <c r="E87" s="7">
        <f t="shared" si="10"/>
        <v>2.3642251864130839E-2</v>
      </c>
      <c r="F87" s="55">
        <f t="shared" si="11"/>
        <v>1</v>
      </c>
      <c r="G87" s="6">
        <v>68</v>
      </c>
      <c r="H87" s="1" t="str">
        <f t="shared" si="8"/>
        <v/>
      </c>
      <c r="I87" s="27" t="str">
        <f t="shared" si="9"/>
        <v/>
      </c>
      <c r="J87" s="60">
        <f t="shared" si="12"/>
        <v>19.459270739816322</v>
      </c>
      <c r="K87">
        <f t="shared" si="13"/>
        <v>19.459270739816322</v>
      </c>
    </row>
    <row r="88" spans="2:11" x14ac:dyDescent="0.3">
      <c r="B88" s="22">
        <v>69</v>
      </c>
      <c r="C88" s="20"/>
      <c r="D88" s="25">
        <v>16.25</v>
      </c>
      <c r="E88" s="7">
        <f t="shared" si="10"/>
        <v>2.0739420252213869E-2</v>
      </c>
      <c r="F88" s="55">
        <f t="shared" si="11"/>
        <v>1</v>
      </c>
      <c r="G88" s="6">
        <v>69</v>
      </c>
      <c r="H88" s="1" t="str">
        <f t="shared" si="8"/>
        <v/>
      </c>
      <c r="I88" s="27" t="str">
        <f t="shared" si="9"/>
        <v/>
      </c>
      <c r="J88" s="60">
        <f t="shared" si="12"/>
        <v>18.842994363404184</v>
      </c>
      <c r="K88">
        <f t="shared" si="13"/>
        <v>18.842994363404184</v>
      </c>
    </row>
    <row r="89" spans="2:11" x14ac:dyDescent="0.3">
      <c r="B89" s="22">
        <v>24</v>
      </c>
      <c r="C89" s="20"/>
      <c r="D89" s="25">
        <v>14.65</v>
      </c>
      <c r="E89" s="7">
        <f t="shared" si="10"/>
        <v>1.6856411732376883E-2</v>
      </c>
      <c r="F89" s="55">
        <f t="shared" si="11"/>
        <v>1</v>
      </c>
      <c r="G89" s="6">
        <v>70</v>
      </c>
      <c r="H89" s="1" t="str">
        <f t="shared" si="8"/>
        <v/>
      </c>
      <c r="I89" s="27" t="str">
        <f t="shared" si="9"/>
        <v/>
      </c>
      <c r="J89" s="60">
        <f t="shared" si="12"/>
        <v>17.826804145170726</v>
      </c>
      <c r="K89">
        <f t="shared" si="13"/>
        <v>17.826804145170726</v>
      </c>
    </row>
    <row r="90" spans="2:11" x14ac:dyDescent="0.3">
      <c r="B90" s="22">
        <v>9</v>
      </c>
      <c r="C90" s="21">
        <v>15.5</v>
      </c>
      <c r="D90" s="25">
        <v>14.3</v>
      </c>
      <c r="E90" s="7">
        <f t="shared" si="10"/>
        <v>1.6060607043314419E-2</v>
      </c>
      <c r="F90" s="55">
        <f t="shared" si="11"/>
        <v>1</v>
      </c>
      <c r="G90" s="6">
        <v>71</v>
      </c>
      <c r="H90" s="1" t="str">
        <f t="shared" si="8"/>
        <v/>
      </c>
      <c r="I90" s="27" t="str">
        <f t="shared" si="9"/>
        <v/>
      </c>
      <c r="J90" s="60">
        <f t="shared" si="12"/>
        <v>17.582822274351898</v>
      </c>
      <c r="K90" s="61">
        <f t="shared" si="13"/>
        <v>15.5</v>
      </c>
    </row>
    <row r="91" spans="2:11" x14ac:dyDescent="0.3">
      <c r="B91" s="22">
        <v>56</v>
      </c>
      <c r="C91" s="20"/>
      <c r="D91" s="25">
        <v>14.05</v>
      </c>
      <c r="E91" s="7">
        <f t="shared" si="10"/>
        <v>1.5503956095006481E-2</v>
      </c>
      <c r="F91" s="55">
        <f t="shared" si="11"/>
        <v>1</v>
      </c>
      <c r="G91" s="6">
        <v>72</v>
      </c>
      <c r="H91" s="1" t="str">
        <f t="shared" si="8"/>
        <v/>
      </c>
      <c r="I91" s="27" t="str">
        <f t="shared" si="9"/>
        <v/>
      </c>
      <c r="J91" s="60">
        <f t="shared" si="12"/>
        <v>17.403279433841977</v>
      </c>
      <c r="K91">
        <f t="shared" si="13"/>
        <v>17.403279433841977</v>
      </c>
    </row>
    <row r="92" spans="2:11" x14ac:dyDescent="0.3">
      <c r="B92" s="22">
        <v>33</v>
      </c>
      <c r="C92" s="21">
        <v>11.5</v>
      </c>
      <c r="D92" s="25">
        <v>8.15</v>
      </c>
      <c r="E92" s="7">
        <f t="shared" si="10"/>
        <v>5.2168109508267009E-3</v>
      </c>
      <c r="F92" s="55">
        <f t="shared" si="11"/>
        <v>1</v>
      </c>
      <c r="G92" s="6">
        <v>73</v>
      </c>
      <c r="H92" s="1" t="str">
        <f t="shared" si="8"/>
        <v/>
      </c>
      <c r="I92" s="27" t="str">
        <f t="shared" si="9"/>
        <v/>
      </c>
      <c r="J92" s="60">
        <f t="shared" si="12"/>
        <v>11.377650882108517</v>
      </c>
      <c r="K92" s="61">
        <f t="shared" si="13"/>
        <v>11.5</v>
      </c>
    </row>
    <row r="93" spans="2:11" x14ac:dyDescent="0.3">
      <c r="B93" s="22">
        <v>20</v>
      </c>
      <c r="C93" s="21">
        <v>5.5</v>
      </c>
      <c r="D93" s="25">
        <v>4.05</v>
      </c>
      <c r="E93" s="7">
        <f t="shared" si="10"/>
        <v>1.2882493375126645E-3</v>
      </c>
      <c r="F93" s="55">
        <f t="shared" si="11"/>
        <v>1</v>
      </c>
      <c r="G93" s="6">
        <v>74</v>
      </c>
      <c r="H93" s="1" t="str">
        <f t="shared" si="8"/>
        <v/>
      </c>
      <c r="I93" s="27" t="str">
        <f t="shared" si="9"/>
        <v/>
      </c>
      <c r="J93" s="60">
        <f t="shared" si="12"/>
        <v>4.0839368162495955</v>
      </c>
      <c r="K93" s="61">
        <f t="shared" si="13"/>
        <v>5.5</v>
      </c>
    </row>
    <row r="94" spans="2:11" x14ac:dyDescent="0.3">
      <c r="B94" s="22">
        <v>10</v>
      </c>
      <c r="C94" s="20"/>
      <c r="D94" s="25">
        <v>0</v>
      </c>
      <c r="E94" s="6">
        <f t="shared" si="10"/>
        <v>0</v>
      </c>
      <c r="F94" s="55">
        <f t="shared" si="11"/>
        <v>0</v>
      </c>
      <c r="G94" s="6">
        <v>75</v>
      </c>
      <c r="H94" s="1" t="str">
        <f t="shared" si="8"/>
        <v/>
      </c>
      <c r="I94" s="27" t="str">
        <f t="shared" si="9"/>
        <v/>
      </c>
      <c r="J94" s="60" t="e">
        <f t="shared" si="12"/>
        <v>#DIV/0!</v>
      </c>
      <c r="K94" t="e">
        <f t="shared" si="13"/>
        <v>#DIV/0!</v>
      </c>
    </row>
    <row r="95" spans="2:11" x14ac:dyDescent="0.3">
      <c r="B95" s="22">
        <v>14</v>
      </c>
      <c r="C95" s="20"/>
      <c r="D95" s="25">
        <v>0</v>
      </c>
      <c r="E95" s="6">
        <f t="shared" si="10"/>
        <v>0</v>
      </c>
      <c r="F95" s="55">
        <f t="shared" si="11"/>
        <v>0</v>
      </c>
      <c r="G95" s="6">
        <v>76</v>
      </c>
      <c r="H95" s="1" t="str">
        <f t="shared" si="8"/>
        <v/>
      </c>
      <c r="I95" s="27" t="str">
        <f t="shared" si="9"/>
        <v/>
      </c>
      <c r="J95" s="60" t="e">
        <f t="shared" si="12"/>
        <v>#DIV/0!</v>
      </c>
      <c r="K95" t="e">
        <f t="shared" si="13"/>
        <v>#DIV/0!</v>
      </c>
    </row>
    <row r="96" spans="2:11" x14ac:dyDescent="0.3">
      <c r="B96" s="22">
        <v>28</v>
      </c>
      <c r="C96" s="20"/>
      <c r="D96" s="25">
        <v>0</v>
      </c>
      <c r="E96" s="6">
        <f t="shared" si="10"/>
        <v>0</v>
      </c>
      <c r="F96" s="55">
        <f t="shared" si="11"/>
        <v>0</v>
      </c>
      <c r="G96" s="6">
        <v>77</v>
      </c>
      <c r="H96" s="1" t="str">
        <f t="shared" si="8"/>
        <v/>
      </c>
      <c r="I96" s="27" t="str">
        <f t="shared" si="9"/>
        <v/>
      </c>
      <c r="J96" s="60" t="e">
        <f t="shared" si="12"/>
        <v>#DIV/0!</v>
      </c>
      <c r="K96" t="e">
        <f t="shared" si="13"/>
        <v>#DIV/0!</v>
      </c>
    </row>
    <row r="97" spans="2:11" x14ac:dyDescent="0.3">
      <c r="B97" s="22">
        <v>50</v>
      </c>
      <c r="C97" s="20"/>
      <c r="D97" s="25">
        <v>0</v>
      </c>
      <c r="E97" s="6">
        <f t="shared" si="10"/>
        <v>0</v>
      </c>
      <c r="F97" s="55">
        <f t="shared" si="11"/>
        <v>0</v>
      </c>
      <c r="G97" s="6">
        <v>78</v>
      </c>
      <c r="H97" s="1" t="str">
        <f t="shared" si="8"/>
        <v/>
      </c>
      <c r="I97" s="27" t="str">
        <f t="shared" si="9"/>
        <v/>
      </c>
      <c r="J97" s="60" t="e">
        <f t="shared" si="12"/>
        <v>#DIV/0!</v>
      </c>
      <c r="K97" t="e">
        <f t="shared" si="13"/>
        <v>#DIV/0!</v>
      </c>
    </row>
    <row r="98" spans="2:11" x14ac:dyDescent="0.3">
      <c r="B98" s="22">
        <v>51</v>
      </c>
      <c r="C98" s="20"/>
      <c r="D98" s="25">
        <v>0</v>
      </c>
      <c r="E98" s="6">
        <f t="shared" si="10"/>
        <v>0</v>
      </c>
      <c r="F98" s="55">
        <f t="shared" si="11"/>
        <v>0</v>
      </c>
      <c r="G98" s="6">
        <v>79</v>
      </c>
      <c r="H98" s="1" t="str">
        <f t="shared" si="8"/>
        <v/>
      </c>
      <c r="I98" s="27" t="str">
        <f t="shared" si="9"/>
        <v/>
      </c>
      <c r="J98" s="60" t="e">
        <f t="shared" si="12"/>
        <v>#DIV/0!</v>
      </c>
      <c r="K98" t="e">
        <f t="shared" si="13"/>
        <v>#DIV/0!</v>
      </c>
    </row>
    <row r="99" spans="2:11" x14ac:dyDescent="0.3">
      <c r="B99" s="22">
        <v>63</v>
      </c>
      <c r="C99" s="20"/>
      <c r="D99" s="25">
        <v>0</v>
      </c>
      <c r="E99" s="6">
        <f t="shared" si="10"/>
        <v>0</v>
      </c>
      <c r="F99" s="55">
        <f t="shared" si="11"/>
        <v>0</v>
      </c>
      <c r="G99" s="6">
        <v>80</v>
      </c>
      <c r="H99" s="1" t="str">
        <f t="shared" si="8"/>
        <v/>
      </c>
      <c r="I99" s="27" t="str">
        <f t="shared" si="9"/>
        <v/>
      </c>
      <c r="J99" s="60" t="e">
        <f t="shared" si="12"/>
        <v>#DIV/0!</v>
      </c>
      <c r="K99" t="e">
        <f t="shared" si="13"/>
        <v>#DIV/0!</v>
      </c>
    </row>
  </sheetData>
  <sortState ref="B17:D96">
    <sortCondition descending="1" ref="D17:D96"/>
  </sortState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8</xdr:col>
                <xdr:colOff>121920</xdr:colOff>
                <xdr:row>0</xdr:row>
                <xdr:rowOff>160020</xdr:rowOff>
              </from>
              <to>
                <xdr:col>10</xdr:col>
                <xdr:colOff>175260</xdr:colOff>
                <xdr:row>5</xdr:row>
                <xdr:rowOff>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 sizeWithCells="1">
              <from>
                <xdr:col>8</xdr:col>
                <xdr:colOff>22860</xdr:colOff>
                <xdr:row>8</xdr:row>
                <xdr:rowOff>167640</xdr:rowOff>
              </from>
              <to>
                <xdr:col>13</xdr:col>
                <xdr:colOff>45720</xdr:colOff>
                <xdr:row>11</xdr:row>
                <xdr:rowOff>91440</xdr:rowOff>
              </to>
            </anchor>
          </objectPr>
        </oleObject>
      </mc:Choice>
      <mc:Fallback>
        <oleObject progId="Equation.3" shapeId="2050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tabSelected="1" topLeftCell="AB1" workbookViewId="0">
      <selection activeCell="AK9" sqref="AK9"/>
    </sheetView>
  </sheetViews>
  <sheetFormatPr defaultRowHeight="14.4" x14ac:dyDescent="0.3"/>
  <cols>
    <col min="13" max="14" width="8.88671875" style="5"/>
    <col min="15" max="15" width="1.6640625" customWidth="1"/>
    <col min="19" max="19" width="2.88671875" customWidth="1"/>
    <col min="20" max="20" width="5" customWidth="1"/>
    <col min="21" max="21" width="2.88671875" customWidth="1"/>
    <col min="36" max="36" width="8.33203125" customWidth="1"/>
    <col min="37" max="37" width="9.5546875" customWidth="1"/>
    <col min="38" max="38" width="10.5546875" customWidth="1"/>
  </cols>
  <sheetData>
    <row r="1" spans="1:50" x14ac:dyDescent="0.3">
      <c r="X1" s="112" t="s">
        <v>101</v>
      </c>
    </row>
    <row r="2" spans="1:50" ht="15" thickBot="1" x14ac:dyDescent="0.35">
      <c r="X2" s="112"/>
    </row>
    <row r="3" spans="1:50" ht="15.6" customHeight="1" thickTop="1" thickBot="1" x14ac:dyDescent="0.35">
      <c r="A3" s="129" t="s">
        <v>46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1"/>
      <c r="X3" s="129" t="s">
        <v>46</v>
      </c>
      <c r="Y3" s="130"/>
      <c r="Z3" s="130"/>
      <c r="AA3" s="130"/>
      <c r="AB3" s="130"/>
      <c r="AC3" s="130"/>
      <c r="AD3" s="131"/>
      <c r="AP3" s="129" t="s">
        <v>73</v>
      </c>
      <c r="AQ3" s="130"/>
      <c r="AR3" s="130"/>
      <c r="AS3" s="130"/>
      <c r="AT3" s="130"/>
      <c r="AU3" s="130"/>
      <c r="AV3" s="131"/>
    </row>
    <row r="4" spans="1:50" ht="15.6" customHeight="1" thickTop="1" thickBot="1" x14ac:dyDescent="0.35">
      <c r="B4" s="124" t="s">
        <v>48</v>
      </c>
      <c r="C4" s="124" t="s">
        <v>49</v>
      </c>
      <c r="D4" s="126" t="s">
        <v>74</v>
      </c>
      <c r="E4" s="127"/>
      <c r="F4" s="127"/>
      <c r="G4" s="128"/>
      <c r="H4" s="124" t="s">
        <v>47</v>
      </c>
      <c r="I4" s="126" t="s">
        <v>50</v>
      </c>
      <c r="J4" s="127"/>
      <c r="K4" s="127"/>
      <c r="L4" s="127"/>
      <c r="M4" s="132" t="s">
        <v>75</v>
      </c>
      <c r="N4" s="132" t="s">
        <v>76</v>
      </c>
      <c r="P4" s="2" t="s">
        <v>77</v>
      </c>
      <c r="Q4" s="2"/>
      <c r="R4" s="2">
        <v>40</v>
      </c>
      <c r="S4" s="2"/>
      <c r="T4" s="2"/>
      <c r="U4" s="2"/>
      <c r="V4" s="2"/>
      <c r="X4" s="124" t="s">
        <v>47</v>
      </c>
      <c r="Y4" s="124" t="s">
        <v>48</v>
      </c>
      <c r="Z4" s="124" t="s">
        <v>49</v>
      </c>
      <c r="AA4" s="126" t="s">
        <v>50</v>
      </c>
      <c r="AB4" s="127"/>
      <c r="AC4" s="127"/>
      <c r="AD4" s="128"/>
      <c r="AP4" s="119" t="s">
        <v>47</v>
      </c>
      <c r="AQ4" s="119" t="s">
        <v>48</v>
      </c>
      <c r="AR4" s="119" t="s">
        <v>49</v>
      </c>
      <c r="AS4" s="121" t="s">
        <v>50</v>
      </c>
      <c r="AT4" s="122"/>
      <c r="AU4" s="122"/>
      <c r="AV4" s="123"/>
    </row>
    <row r="5" spans="1:50" ht="27" thickBot="1" x14ac:dyDescent="0.35">
      <c r="B5" s="125"/>
      <c r="C5" s="125"/>
      <c r="D5" s="66" t="s">
        <v>78</v>
      </c>
      <c r="E5" s="66" t="s">
        <v>79</v>
      </c>
      <c r="F5" s="66" t="s">
        <v>80</v>
      </c>
      <c r="G5" s="66" t="s">
        <v>81</v>
      </c>
      <c r="H5" s="125"/>
      <c r="I5" s="66" t="s">
        <v>51</v>
      </c>
      <c r="J5" s="66" t="s">
        <v>52</v>
      </c>
      <c r="K5" s="66" t="s">
        <v>53</v>
      </c>
      <c r="L5" s="68" t="s">
        <v>54</v>
      </c>
      <c r="M5" s="132"/>
      <c r="N5" s="132"/>
      <c r="P5" s="2"/>
      <c r="Q5" s="2" t="s">
        <v>82</v>
      </c>
      <c r="R5" s="2">
        <f>PI()*R4^2</f>
        <v>5026.5482457436692</v>
      </c>
      <c r="S5" s="2"/>
      <c r="T5" s="2"/>
      <c r="U5" s="2"/>
      <c r="V5" s="2"/>
      <c r="X5" s="125"/>
      <c r="Y5" s="125"/>
      <c r="Z5" s="125"/>
      <c r="AA5" s="83" t="s">
        <v>51</v>
      </c>
      <c r="AB5" s="83" t="s">
        <v>52</v>
      </c>
      <c r="AC5" s="83" t="s">
        <v>53</v>
      </c>
      <c r="AD5" s="84" t="s">
        <v>54</v>
      </c>
      <c r="AE5" s="85" t="s">
        <v>75</v>
      </c>
      <c r="AF5" s="85" t="s">
        <v>57</v>
      </c>
      <c r="AG5" s="86"/>
      <c r="AP5" s="120"/>
      <c r="AQ5" s="120"/>
      <c r="AR5" s="120"/>
      <c r="AS5" s="83" t="s">
        <v>51</v>
      </c>
      <c r="AT5" s="83" t="s">
        <v>52</v>
      </c>
      <c r="AU5" s="83" t="s">
        <v>53</v>
      </c>
      <c r="AV5" s="84" t="s">
        <v>54</v>
      </c>
      <c r="AW5" s="85" t="s">
        <v>75</v>
      </c>
      <c r="AX5" s="85" t="s">
        <v>57</v>
      </c>
    </row>
    <row r="6" spans="1:50" ht="15" thickBot="1" x14ac:dyDescent="0.35">
      <c r="B6" s="87" t="s">
        <v>55</v>
      </c>
      <c r="C6" s="87">
        <v>25.46</v>
      </c>
      <c r="D6" s="87">
        <v>7.4</v>
      </c>
      <c r="E6" s="87">
        <v>2.7</v>
      </c>
      <c r="F6" s="87">
        <v>2.2000000000000002</v>
      </c>
      <c r="G6" s="87">
        <v>1.8</v>
      </c>
      <c r="H6" s="88">
        <v>1</v>
      </c>
      <c r="I6" s="87">
        <v>3</v>
      </c>
      <c r="J6" s="87">
        <v>4.4000000000000004</v>
      </c>
      <c r="K6" s="87">
        <v>2.2999999999999998</v>
      </c>
      <c r="L6" s="89">
        <v>4.7</v>
      </c>
      <c r="M6" s="6">
        <f>AVERAGE(I6:L6)</f>
        <v>3.5999999999999996</v>
      </c>
      <c r="N6" s="90">
        <f>PI()*M6^2</f>
        <v>40.715040790523709</v>
      </c>
      <c r="P6" s="2"/>
      <c r="Q6" s="2"/>
      <c r="R6" s="2"/>
      <c r="S6" s="2"/>
      <c r="T6" s="2"/>
      <c r="U6" s="2"/>
      <c r="V6" s="2"/>
      <c r="X6" s="67">
        <v>1</v>
      </c>
      <c r="Y6" s="83" t="s">
        <v>55</v>
      </c>
      <c r="Z6" s="66">
        <v>25.46</v>
      </c>
      <c r="AA6" s="83">
        <v>3</v>
      </c>
      <c r="AB6" s="83">
        <v>4.4000000000000004</v>
      </c>
      <c r="AC6" s="83">
        <v>2.2999999999999998</v>
      </c>
      <c r="AD6" s="84">
        <v>4.7</v>
      </c>
      <c r="AE6" s="1">
        <f>AVERAGE(AA6:AD6)</f>
        <v>3.5999999999999996</v>
      </c>
      <c r="AF6" s="1">
        <f>PI()*AE6^2</f>
        <v>40.715040790523709</v>
      </c>
      <c r="AH6" t="s">
        <v>83</v>
      </c>
      <c r="AI6" s="69" t="s">
        <v>84</v>
      </c>
      <c r="AJ6" s="91">
        <f>100/(AK16*2*SQRT(AK18))</f>
        <v>0.77446383251579887</v>
      </c>
      <c r="AL6" s="69" t="s">
        <v>85</v>
      </c>
      <c r="AM6" s="91">
        <f>AK15/AK11*100</f>
        <v>38.625898437499998</v>
      </c>
      <c r="AP6" s="92">
        <v>1</v>
      </c>
      <c r="AQ6" s="83" t="s">
        <v>55</v>
      </c>
      <c r="AR6" s="83">
        <v>28.01</v>
      </c>
      <c r="AS6" s="83">
        <v>2.1</v>
      </c>
      <c r="AT6" s="83">
        <v>4.5999999999999996</v>
      </c>
      <c r="AU6" s="83">
        <v>3.9</v>
      </c>
      <c r="AV6" s="84">
        <v>2.2999999999999998</v>
      </c>
      <c r="AW6" s="1">
        <f>AVERAGE(AS6:AV6)</f>
        <v>3.2249999999999996</v>
      </c>
      <c r="AX6" s="1">
        <f>PI()*AW6^2</f>
        <v>32.674527092742338</v>
      </c>
    </row>
    <row r="7" spans="1:50" ht="15" thickBot="1" x14ac:dyDescent="0.35">
      <c r="B7" s="87" t="s">
        <v>55</v>
      </c>
      <c r="C7" s="87">
        <v>42.02</v>
      </c>
      <c r="D7" s="87">
        <v>9.8000000000000007</v>
      </c>
      <c r="E7" s="87">
        <v>3</v>
      </c>
      <c r="F7" s="87">
        <v>3.1</v>
      </c>
      <c r="G7" s="87">
        <v>3.6</v>
      </c>
      <c r="H7" s="88">
        <v>2</v>
      </c>
      <c r="I7" s="87">
        <v>5.2</v>
      </c>
      <c r="J7" s="87">
        <v>7.4</v>
      </c>
      <c r="K7" s="87">
        <v>4.5</v>
      </c>
      <c r="L7" s="89">
        <v>6.2</v>
      </c>
      <c r="M7" s="6">
        <f t="shared" ref="M7:M36" si="0">AVERAGE(I7:L7)</f>
        <v>5.8250000000000002</v>
      </c>
      <c r="N7" s="90">
        <f t="shared" ref="N7:N36" si="1">PI()*M7^2</f>
        <v>106.59620223171017</v>
      </c>
      <c r="P7" s="2" t="s">
        <v>86</v>
      </c>
      <c r="Q7" s="2"/>
      <c r="R7" s="93">
        <f>SUM(N6:N36)</f>
        <v>1941.5494203128876</v>
      </c>
      <c r="S7" s="2"/>
      <c r="T7" s="2"/>
      <c r="U7" s="2"/>
      <c r="V7" s="2"/>
      <c r="X7" s="67">
        <v>2</v>
      </c>
      <c r="Y7" s="83" t="s">
        <v>55</v>
      </c>
      <c r="Z7" s="66">
        <v>42.02</v>
      </c>
      <c r="AA7" s="83">
        <v>5.2</v>
      </c>
      <c r="AB7" s="83">
        <v>7.4</v>
      </c>
      <c r="AC7" s="83">
        <v>4.5</v>
      </c>
      <c r="AD7" s="84">
        <v>6.2</v>
      </c>
      <c r="AE7" s="1">
        <f t="shared" ref="AE7:AE36" si="2">AVERAGE(AA7:AD7)</f>
        <v>5.8250000000000002</v>
      </c>
      <c r="AF7" s="1">
        <f t="shared" ref="AF7:AF36" si="3">PI()*AE7^2</f>
        <v>106.59620223171017</v>
      </c>
      <c r="AH7" t="s">
        <v>87</v>
      </c>
      <c r="AI7" s="69" t="s">
        <v>84</v>
      </c>
      <c r="AJ7" s="91">
        <f>100/(AL16*2*SQRT(AL18))</f>
        <v>0.74806195594976199</v>
      </c>
      <c r="AL7" s="69" t="s">
        <v>85</v>
      </c>
      <c r="AM7" s="91">
        <f>AL15/AK11*100</f>
        <v>40.651767578125003</v>
      </c>
      <c r="AP7" s="92">
        <v>2</v>
      </c>
      <c r="AQ7" s="83" t="s">
        <v>55</v>
      </c>
      <c r="AR7" s="83">
        <v>31.83</v>
      </c>
      <c r="AS7" s="83">
        <v>1.8</v>
      </c>
      <c r="AT7" s="83">
        <v>3.8</v>
      </c>
      <c r="AU7" s="83">
        <v>2.8</v>
      </c>
      <c r="AV7" s="84">
        <v>3.9</v>
      </c>
      <c r="AW7" s="1">
        <f t="shared" ref="AW7:AW52" si="4">AVERAGE(AS7:AV7)</f>
        <v>3.0749999999999997</v>
      </c>
      <c r="AX7" s="1">
        <f t="shared" ref="AX7:AX52" si="5">PI()*AW7^2</f>
        <v>29.705722035099981</v>
      </c>
    </row>
    <row r="8" spans="1:50" ht="15" thickBot="1" x14ac:dyDescent="0.35">
      <c r="B8" s="87" t="s">
        <v>55</v>
      </c>
      <c r="C8" s="87">
        <v>34.06</v>
      </c>
      <c r="D8" s="87">
        <v>9.3000000000000007</v>
      </c>
      <c r="E8" s="87">
        <v>3.1</v>
      </c>
      <c r="F8" s="87">
        <v>2.9</v>
      </c>
      <c r="G8" s="87">
        <v>2.2000000000000002</v>
      </c>
      <c r="H8" s="88">
        <v>3</v>
      </c>
      <c r="I8" s="87">
        <v>4.5999999999999996</v>
      </c>
      <c r="J8" s="87">
        <v>6.2</v>
      </c>
      <c r="K8" s="87">
        <v>2.7</v>
      </c>
      <c r="L8" s="89">
        <v>3.9</v>
      </c>
      <c r="M8" s="6">
        <f t="shared" si="0"/>
        <v>4.3499999999999996</v>
      </c>
      <c r="N8" s="90">
        <f t="shared" si="1"/>
        <v>59.446786987552848</v>
      </c>
      <c r="P8" s="2"/>
      <c r="Q8" s="2"/>
      <c r="R8" s="2"/>
      <c r="S8" s="2"/>
      <c r="T8" s="2"/>
      <c r="U8" s="2"/>
      <c r="V8" s="2"/>
      <c r="X8" s="67">
        <v>3</v>
      </c>
      <c r="Y8" s="83" t="s">
        <v>55</v>
      </c>
      <c r="Z8" s="66">
        <v>34.06</v>
      </c>
      <c r="AA8" s="83">
        <v>4.5999999999999996</v>
      </c>
      <c r="AB8" s="83">
        <v>6.2</v>
      </c>
      <c r="AC8" s="83">
        <v>2.7</v>
      </c>
      <c r="AD8" s="84">
        <v>3.9</v>
      </c>
      <c r="AE8" s="1">
        <f t="shared" si="2"/>
        <v>4.3499999999999996</v>
      </c>
      <c r="AF8" s="1">
        <f t="shared" si="3"/>
        <v>59.446786987552848</v>
      </c>
      <c r="AP8" s="92">
        <v>3</v>
      </c>
      <c r="AQ8" s="83" t="s">
        <v>55</v>
      </c>
      <c r="AR8" s="83">
        <v>42.65</v>
      </c>
      <c r="AS8" s="83">
        <v>3.5</v>
      </c>
      <c r="AT8" s="83">
        <v>7</v>
      </c>
      <c r="AU8" s="83">
        <v>3.9</v>
      </c>
      <c r="AV8" s="84">
        <v>5.3</v>
      </c>
      <c r="AW8" s="1">
        <f t="shared" si="4"/>
        <v>4.9249999999999998</v>
      </c>
      <c r="AX8" s="1">
        <f t="shared" si="5"/>
        <v>76.201293308228927</v>
      </c>
    </row>
    <row r="9" spans="1:50" ht="15" thickBot="1" x14ac:dyDescent="0.35">
      <c r="B9" s="87" t="s">
        <v>55</v>
      </c>
      <c r="C9" s="87">
        <v>22.6</v>
      </c>
      <c r="D9" s="87">
        <v>7.1</v>
      </c>
      <c r="E9" s="87">
        <v>2.1</v>
      </c>
      <c r="F9" s="87">
        <v>1.6</v>
      </c>
      <c r="G9" s="87">
        <v>1.5</v>
      </c>
      <c r="H9" s="88">
        <v>4</v>
      </c>
      <c r="I9" s="87">
        <v>1.9</v>
      </c>
      <c r="J9" s="87">
        <v>3</v>
      </c>
      <c r="K9" s="87">
        <v>3.1</v>
      </c>
      <c r="L9" s="89">
        <v>3.3</v>
      </c>
      <c r="M9" s="6">
        <f t="shared" si="0"/>
        <v>2.8250000000000002</v>
      </c>
      <c r="N9" s="90">
        <f t="shared" si="1"/>
        <v>25.071872871055046</v>
      </c>
      <c r="P9" s="2"/>
      <c r="Q9" s="94" t="s">
        <v>88</v>
      </c>
      <c r="R9" s="95">
        <f>R7</f>
        <v>1941.5494203128876</v>
      </c>
      <c r="S9" s="96" t="s">
        <v>89</v>
      </c>
      <c r="T9" s="97">
        <v>100</v>
      </c>
      <c r="U9" s="96" t="s">
        <v>90</v>
      </c>
      <c r="V9" s="98">
        <f>R9/R10*100</f>
        <v>38.625898437499998</v>
      </c>
      <c r="X9" s="67">
        <v>4</v>
      </c>
      <c r="Y9" s="83" t="s">
        <v>55</v>
      </c>
      <c r="Z9" s="66">
        <v>22.6</v>
      </c>
      <c r="AA9" s="83">
        <v>1.9</v>
      </c>
      <c r="AB9" s="83">
        <v>3</v>
      </c>
      <c r="AC9" s="83">
        <v>3.1</v>
      </c>
      <c r="AD9" s="84">
        <v>3.3</v>
      </c>
      <c r="AE9" s="1">
        <f t="shared" si="2"/>
        <v>2.8250000000000002</v>
      </c>
      <c r="AF9" s="1">
        <f t="shared" si="3"/>
        <v>25.071872871055046</v>
      </c>
      <c r="AH9" s="99" t="s">
        <v>91</v>
      </c>
      <c r="AI9" s="99"/>
      <c r="AJ9" s="99"/>
      <c r="AK9" s="99"/>
      <c r="AL9" s="99"/>
      <c r="AM9" s="99"/>
      <c r="AN9" s="99"/>
      <c r="AP9" s="92">
        <v>4</v>
      </c>
      <c r="AQ9" s="83" t="s">
        <v>55</v>
      </c>
      <c r="AR9" s="83">
        <v>19.739999999999998</v>
      </c>
      <c r="AS9" s="83">
        <v>4.4000000000000004</v>
      </c>
      <c r="AT9" s="83">
        <v>1.8</v>
      </c>
      <c r="AU9" s="83">
        <v>2.6</v>
      </c>
      <c r="AV9" s="84">
        <v>0.8</v>
      </c>
      <c r="AW9" s="1">
        <f t="shared" si="4"/>
        <v>2.4000000000000004</v>
      </c>
      <c r="AX9" s="1">
        <f t="shared" si="5"/>
        <v>18.095573684677213</v>
      </c>
    </row>
    <row r="10" spans="1:50" ht="15" thickBot="1" x14ac:dyDescent="0.35">
      <c r="B10" s="87" t="s">
        <v>55</v>
      </c>
      <c r="C10" s="87">
        <v>44.56</v>
      </c>
      <c r="D10" s="87">
        <v>8.8000000000000007</v>
      </c>
      <c r="E10" s="87">
        <v>3</v>
      </c>
      <c r="F10" s="87">
        <v>1.4</v>
      </c>
      <c r="G10" s="87">
        <v>2.7</v>
      </c>
      <c r="H10" s="88">
        <v>5</v>
      </c>
      <c r="I10" s="87">
        <v>2</v>
      </c>
      <c r="J10" s="87">
        <v>4.2</v>
      </c>
      <c r="K10" s="87">
        <v>4.0999999999999996</v>
      </c>
      <c r="L10" s="89">
        <v>5.4</v>
      </c>
      <c r="M10" s="6">
        <f t="shared" si="0"/>
        <v>3.9250000000000003</v>
      </c>
      <c r="N10" s="90">
        <f t="shared" si="1"/>
        <v>48.398198323959264</v>
      </c>
      <c r="P10" s="2"/>
      <c r="Q10" s="2"/>
      <c r="R10" s="100">
        <f>R5</f>
        <v>5026.5482457436692</v>
      </c>
      <c r="S10" s="2"/>
      <c r="T10" s="2"/>
      <c r="U10" s="2"/>
      <c r="V10" s="2"/>
      <c r="X10" s="67">
        <v>5</v>
      </c>
      <c r="Y10" s="83" t="s">
        <v>55</v>
      </c>
      <c r="Z10" s="66">
        <v>44.56</v>
      </c>
      <c r="AA10" s="83">
        <v>2</v>
      </c>
      <c r="AB10" s="83">
        <v>4.2</v>
      </c>
      <c r="AC10" s="83">
        <v>4.0999999999999996</v>
      </c>
      <c r="AD10" s="84">
        <v>5.4</v>
      </c>
      <c r="AE10" s="1">
        <f t="shared" si="2"/>
        <v>3.9250000000000003</v>
      </c>
      <c r="AF10" s="1">
        <f t="shared" si="3"/>
        <v>48.398198323959264</v>
      </c>
      <c r="AJ10" s="69" t="s">
        <v>92</v>
      </c>
      <c r="AK10" s="16">
        <v>40</v>
      </c>
      <c r="AP10" s="92">
        <v>5</v>
      </c>
      <c r="AQ10" s="83" t="s">
        <v>55</v>
      </c>
      <c r="AR10" s="83">
        <v>34.380000000000003</v>
      </c>
      <c r="AS10" s="83">
        <v>4.3</v>
      </c>
      <c r="AT10" s="83">
        <v>0</v>
      </c>
      <c r="AU10" s="83">
        <v>5.0999999999999996</v>
      </c>
      <c r="AV10" s="84">
        <v>0</v>
      </c>
      <c r="AW10" s="1">
        <f t="shared" si="4"/>
        <v>2.3499999999999996</v>
      </c>
      <c r="AX10" s="1">
        <f t="shared" si="5"/>
        <v>17.349445429449627</v>
      </c>
    </row>
    <row r="11" spans="1:50" ht="15" thickBot="1" x14ac:dyDescent="0.35">
      <c r="B11" s="87" t="s">
        <v>55</v>
      </c>
      <c r="C11" s="87">
        <v>44.88</v>
      </c>
      <c r="D11" s="87">
        <v>7.8</v>
      </c>
      <c r="E11" s="87">
        <v>2.4</v>
      </c>
      <c r="F11" s="87">
        <v>1.9</v>
      </c>
      <c r="G11" s="87">
        <v>2.4</v>
      </c>
      <c r="H11" s="88">
        <v>6</v>
      </c>
      <c r="I11" s="87">
        <v>5</v>
      </c>
      <c r="J11" s="87">
        <v>4.9000000000000004</v>
      </c>
      <c r="K11" s="87">
        <v>5.6</v>
      </c>
      <c r="L11" s="89">
        <v>4.9000000000000004</v>
      </c>
      <c r="M11" s="6">
        <f t="shared" si="0"/>
        <v>5.0999999999999996</v>
      </c>
      <c r="N11" s="90">
        <f t="shared" si="1"/>
        <v>81.712824919870513</v>
      </c>
      <c r="P11" s="2"/>
      <c r="Q11" s="2"/>
      <c r="R11" s="2"/>
      <c r="S11" s="2"/>
      <c r="T11" s="2"/>
      <c r="U11" s="2"/>
      <c r="V11" s="2"/>
      <c r="X11" s="67">
        <v>6</v>
      </c>
      <c r="Y11" s="83" t="s">
        <v>55</v>
      </c>
      <c r="Z11" s="66">
        <v>44.88</v>
      </c>
      <c r="AA11" s="83">
        <v>5</v>
      </c>
      <c r="AB11" s="83">
        <v>4.9000000000000004</v>
      </c>
      <c r="AC11" s="83">
        <v>5.6</v>
      </c>
      <c r="AD11" s="84">
        <v>4.9000000000000004</v>
      </c>
      <c r="AE11" s="1">
        <f t="shared" si="2"/>
        <v>5.0999999999999996</v>
      </c>
      <c r="AF11" s="1">
        <f t="shared" si="3"/>
        <v>81.712824919870513</v>
      </c>
      <c r="AJ11" s="69" t="s">
        <v>12</v>
      </c>
      <c r="AK11" s="70">
        <f>PI()*AK10^2</f>
        <v>5026.5482457436692</v>
      </c>
      <c r="AP11" s="92">
        <v>6</v>
      </c>
      <c r="AQ11" s="83" t="s">
        <v>55</v>
      </c>
      <c r="AR11" s="83">
        <v>31.19</v>
      </c>
      <c r="AS11" s="83">
        <v>0</v>
      </c>
      <c r="AT11" s="83">
        <v>5.4</v>
      </c>
      <c r="AU11" s="83">
        <v>1.4</v>
      </c>
      <c r="AV11" s="84">
        <v>4.8</v>
      </c>
      <c r="AW11" s="1">
        <f t="shared" si="4"/>
        <v>2.9000000000000004</v>
      </c>
      <c r="AX11" s="1">
        <f t="shared" si="5"/>
        <v>26.420794216690165</v>
      </c>
    </row>
    <row r="12" spans="1:50" ht="15" thickBot="1" x14ac:dyDescent="0.35">
      <c r="B12" s="87" t="s">
        <v>55</v>
      </c>
      <c r="C12" s="87">
        <v>31.19</v>
      </c>
      <c r="D12" s="87">
        <v>10.4</v>
      </c>
      <c r="E12" s="87">
        <v>4.2</v>
      </c>
      <c r="F12" s="87">
        <v>5.0999999999999996</v>
      </c>
      <c r="G12" s="87">
        <v>2.7</v>
      </c>
      <c r="H12" s="88">
        <v>7</v>
      </c>
      <c r="I12" s="87">
        <v>2.5</v>
      </c>
      <c r="J12" s="87">
        <v>6.5</v>
      </c>
      <c r="K12" s="87">
        <v>2.2000000000000002</v>
      </c>
      <c r="L12" s="89">
        <v>4.2</v>
      </c>
      <c r="M12" s="6">
        <f t="shared" si="0"/>
        <v>3.8499999999999996</v>
      </c>
      <c r="N12" s="90">
        <f t="shared" si="1"/>
        <v>46.566257107834701</v>
      </c>
      <c r="P12" s="2"/>
      <c r="Q12" s="2"/>
      <c r="R12" s="2"/>
      <c r="S12" s="2"/>
      <c r="T12" s="2"/>
      <c r="U12" s="2"/>
      <c r="V12" s="2"/>
      <c r="X12" s="67">
        <v>7</v>
      </c>
      <c r="Y12" s="83" t="s">
        <v>55</v>
      </c>
      <c r="Z12" s="66">
        <v>31.19</v>
      </c>
      <c r="AA12" s="83">
        <v>2.5</v>
      </c>
      <c r="AB12" s="83">
        <v>6.5</v>
      </c>
      <c r="AC12" s="83">
        <v>2.2000000000000002</v>
      </c>
      <c r="AD12" s="84">
        <v>4.2</v>
      </c>
      <c r="AE12" s="1">
        <f t="shared" si="2"/>
        <v>3.8499999999999996</v>
      </c>
      <c r="AF12" s="1">
        <f t="shared" si="3"/>
        <v>46.566257107834701</v>
      </c>
      <c r="AJ12" s="69" t="s">
        <v>93</v>
      </c>
      <c r="AK12" s="91">
        <f>10000/AK11</f>
        <v>1.9894367886486917</v>
      </c>
      <c r="AP12" s="92">
        <v>7</v>
      </c>
      <c r="AQ12" s="83" t="s">
        <v>55</v>
      </c>
      <c r="AR12" s="83">
        <v>23.55</v>
      </c>
      <c r="AS12" s="83">
        <v>1.1000000000000001</v>
      </c>
      <c r="AT12" s="83">
        <v>1.5</v>
      </c>
      <c r="AU12" s="83">
        <v>1.5</v>
      </c>
      <c r="AV12" s="84">
        <v>1</v>
      </c>
      <c r="AW12" s="1">
        <f t="shared" si="4"/>
        <v>1.2749999999999999</v>
      </c>
      <c r="AX12" s="1">
        <f t="shared" si="5"/>
        <v>5.1070515574919071</v>
      </c>
    </row>
    <row r="13" spans="1:50" ht="15" thickBot="1" x14ac:dyDescent="0.35">
      <c r="B13" s="87" t="s">
        <v>55</v>
      </c>
      <c r="C13" s="87">
        <v>60.8</v>
      </c>
      <c r="D13" s="87">
        <v>14</v>
      </c>
      <c r="E13" s="87">
        <v>2.4</v>
      </c>
      <c r="F13" s="87">
        <v>2.2000000000000002</v>
      </c>
      <c r="G13" s="87">
        <v>3.4</v>
      </c>
      <c r="H13" s="88">
        <v>8</v>
      </c>
      <c r="I13" s="87">
        <v>6.6</v>
      </c>
      <c r="J13" s="87">
        <v>9.1</v>
      </c>
      <c r="K13" s="87">
        <v>8.3000000000000007</v>
      </c>
      <c r="L13" s="89">
        <v>7.8</v>
      </c>
      <c r="M13" s="6">
        <f t="shared" si="0"/>
        <v>7.95</v>
      </c>
      <c r="N13" s="90">
        <f t="shared" si="1"/>
        <v>198.5565096885089</v>
      </c>
      <c r="X13" s="67">
        <v>8</v>
      </c>
      <c r="Y13" s="83" t="s">
        <v>55</v>
      </c>
      <c r="Z13" s="66">
        <v>60.8</v>
      </c>
      <c r="AA13" s="83">
        <v>6.6</v>
      </c>
      <c r="AB13" s="83">
        <v>9.1</v>
      </c>
      <c r="AC13" s="83">
        <v>8.3000000000000007</v>
      </c>
      <c r="AD13" s="84">
        <v>7.8</v>
      </c>
      <c r="AE13" s="1">
        <f t="shared" si="2"/>
        <v>7.95</v>
      </c>
      <c r="AF13" s="1">
        <f t="shared" si="3"/>
        <v>198.5565096885089</v>
      </c>
      <c r="AP13" s="92">
        <v>8</v>
      </c>
      <c r="AQ13" s="83" t="s">
        <v>55</v>
      </c>
      <c r="AR13" s="83">
        <v>29.92</v>
      </c>
      <c r="AS13" s="83">
        <v>5.4</v>
      </c>
      <c r="AT13" s="83">
        <v>5.6</v>
      </c>
      <c r="AU13" s="83">
        <v>3.1</v>
      </c>
      <c r="AV13" s="84">
        <v>4.0999999999999996</v>
      </c>
      <c r="AW13" s="1">
        <f t="shared" si="4"/>
        <v>4.55</v>
      </c>
      <c r="AX13" s="1">
        <f t="shared" si="5"/>
        <v>65.038821910942687</v>
      </c>
    </row>
    <row r="14" spans="1:50" ht="15" thickBot="1" x14ac:dyDescent="0.35">
      <c r="B14" s="87" t="s">
        <v>55</v>
      </c>
      <c r="C14" s="87">
        <v>27.69</v>
      </c>
      <c r="D14" s="87">
        <v>8.4</v>
      </c>
      <c r="E14" s="87">
        <v>3.3</v>
      </c>
      <c r="F14" s="87">
        <v>2.5</v>
      </c>
      <c r="G14" s="87">
        <v>2.2000000000000002</v>
      </c>
      <c r="H14" s="88">
        <v>9</v>
      </c>
      <c r="I14" s="87">
        <v>2.4</v>
      </c>
      <c r="J14" s="87">
        <v>4.2</v>
      </c>
      <c r="K14" s="87">
        <v>5.0999999999999996</v>
      </c>
      <c r="L14" s="89">
        <v>3.8</v>
      </c>
      <c r="M14" s="6">
        <f t="shared" si="0"/>
        <v>3.875</v>
      </c>
      <c r="N14" s="90">
        <f t="shared" si="1"/>
        <v>47.172977189059239</v>
      </c>
      <c r="X14" s="67">
        <v>9</v>
      </c>
      <c r="Y14" s="83" t="s">
        <v>55</v>
      </c>
      <c r="Z14" s="66">
        <v>27.69</v>
      </c>
      <c r="AA14" s="83">
        <v>2.4</v>
      </c>
      <c r="AB14" s="83">
        <v>4.2</v>
      </c>
      <c r="AC14" s="83">
        <v>5.0999999999999996</v>
      </c>
      <c r="AD14" s="84">
        <v>3.8</v>
      </c>
      <c r="AE14" s="1">
        <f t="shared" si="2"/>
        <v>3.875</v>
      </c>
      <c r="AF14" s="1">
        <f t="shared" si="3"/>
        <v>47.172977189059239</v>
      </c>
      <c r="AK14" s="40" t="s">
        <v>83</v>
      </c>
      <c r="AL14" s="40" t="s">
        <v>87</v>
      </c>
      <c r="AP14" s="92">
        <v>9</v>
      </c>
      <c r="AQ14" s="83" t="s">
        <v>55</v>
      </c>
      <c r="AR14" s="83">
        <v>51.25</v>
      </c>
      <c r="AS14" s="83">
        <v>5.5</v>
      </c>
      <c r="AT14" s="83">
        <v>3.6</v>
      </c>
      <c r="AU14" s="83">
        <v>0</v>
      </c>
      <c r="AV14" s="84">
        <v>7.2</v>
      </c>
      <c r="AW14" s="1">
        <f t="shared" si="4"/>
        <v>4.0750000000000002</v>
      </c>
      <c r="AX14" s="1">
        <f t="shared" si="5"/>
        <v>52.168109508267008</v>
      </c>
    </row>
    <row r="15" spans="1:50" ht="15" thickBot="1" x14ac:dyDescent="0.35">
      <c r="B15" s="87" t="s">
        <v>55</v>
      </c>
      <c r="C15" s="87">
        <v>27.37</v>
      </c>
      <c r="D15" s="87">
        <v>7.2</v>
      </c>
      <c r="E15" s="87">
        <v>2.8</v>
      </c>
      <c r="F15" s="87">
        <v>1.6</v>
      </c>
      <c r="G15" s="87">
        <v>2</v>
      </c>
      <c r="H15" s="88">
        <v>10</v>
      </c>
      <c r="I15" s="87">
        <v>2.9</v>
      </c>
      <c r="J15" s="87">
        <v>5.5</v>
      </c>
      <c r="K15" s="87">
        <v>2.6</v>
      </c>
      <c r="L15" s="89">
        <v>3.8</v>
      </c>
      <c r="M15" s="6">
        <f t="shared" si="0"/>
        <v>3.7</v>
      </c>
      <c r="N15" s="90">
        <f t="shared" si="1"/>
        <v>43.008403427644275</v>
      </c>
      <c r="X15" s="67">
        <v>10</v>
      </c>
      <c r="Y15" s="83" t="s">
        <v>55</v>
      </c>
      <c r="Z15" s="66">
        <v>27.37</v>
      </c>
      <c r="AA15" s="83">
        <v>2.9</v>
      </c>
      <c r="AB15" s="83">
        <v>5.5</v>
      </c>
      <c r="AC15" s="83">
        <v>2.6</v>
      </c>
      <c r="AD15" s="84">
        <v>3.8</v>
      </c>
      <c r="AE15" s="1">
        <f t="shared" si="2"/>
        <v>3.7</v>
      </c>
      <c r="AF15" s="1">
        <f t="shared" si="3"/>
        <v>43.008403427644275</v>
      </c>
      <c r="AH15" s="114" t="s">
        <v>94</v>
      </c>
      <c r="AI15" s="114"/>
      <c r="AJ15" s="114"/>
      <c r="AK15" s="65">
        <f>SUM(AF6:AF36)</f>
        <v>1941.5494203128876</v>
      </c>
      <c r="AL15" s="65">
        <f>SUM(AX6:AX52)</f>
        <v>2043.3807100620361</v>
      </c>
      <c r="AP15" s="92">
        <v>10</v>
      </c>
      <c r="AQ15" s="83" t="s">
        <v>55</v>
      </c>
      <c r="AR15" s="83">
        <v>31.19</v>
      </c>
      <c r="AS15" s="83">
        <v>6.2</v>
      </c>
      <c r="AT15" s="83">
        <v>0</v>
      </c>
      <c r="AU15" s="83">
        <v>5.0999999999999996</v>
      </c>
      <c r="AV15" s="84">
        <v>0</v>
      </c>
      <c r="AW15" s="1">
        <f t="shared" si="4"/>
        <v>2.8250000000000002</v>
      </c>
      <c r="AX15" s="1">
        <f t="shared" si="5"/>
        <v>25.071872871055046</v>
      </c>
    </row>
    <row r="16" spans="1:50" ht="15" thickBot="1" x14ac:dyDescent="0.35">
      <c r="B16" s="87" t="s">
        <v>55</v>
      </c>
      <c r="C16" s="87">
        <v>48.38</v>
      </c>
      <c r="D16" s="87">
        <v>8.5</v>
      </c>
      <c r="E16" s="87">
        <v>3.5</v>
      </c>
      <c r="F16" s="87">
        <v>2</v>
      </c>
      <c r="G16" s="87">
        <v>2.2999999999999998</v>
      </c>
      <c r="H16" s="88">
        <v>11</v>
      </c>
      <c r="I16" s="87">
        <v>5.4</v>
      </c>
      <c r="J16" s="87">
        <v>3.6</v>
      </c>
      <c r="K16" s="87">
        <v>2.8</v>
      </c>
      <c r="L16" s="89">
        <v>4.3</v>
      </c>
      <c r="M16" s="6">
        <f t="shared" si="0"/>
        <v>4.0250000000000004</v>
      </c>
      <c r="N16" s="90">
        <f t="shared" si="1"/>
        <v>50.895764483563148</v>
      </c>
      <c r="X16" s="67">
        <v>11</v>
      </c>
      <c r="Y16" s="83" t="s">
        <v>55</v>
      </c>
      <c r="Z16" s="66">
        <v>48.38</v>
      </c>
      <c r="AA16" s="83">
        <v>5.4</v>
      </c>
      <c r="AB16" s="83">
        <v>3.6</v>
      </c>
      <c r="AC16" s="83">
        <v>2.8</v>
      </c>
      <c r="AD16" s="84">
        <v>4.3</v>
      </c>
      <c r="AE16" s="1">
        <f t="shared" si="2"/>
        <v>4.0250000000000004</v>
      </c>
      <c r="AF16" s="1">
        <f t="shared" si="3"/>
        <v>50.895764483563148</v>
      </c>
      <c r="AH16" s="115" t="s">
        <v>100</v>
      </c>
      <c r="AI16" s="116"/>
      <c r="AJ16" s="117"/>
      <c r="AK16" s="101">
        <f>AVERAGE(AE6:AE36)*2</f>
        <v>8.2209677419354854</v>
      </c>
      <c r="AL16" s="101">
        <f>AVERAGE(AW6:AW52)*2</f>
        <v>6.9122340425531927</v>
      </c>
      <c r="AP16" s="92">
        <v>11</v>
      </c>
      <c r="AQ16" s="83" t="s">
        <v>55</v>
      </c>
      <c r="AR16" s="83">
        <v>28.65</v>
      </c>
      <c r="AS16" s="83">
        <v>2.1</v>
      </c>
      <c r="AT16" s="83">
        <v>4.4000000000000004</v>
      </c>
      <c r="AU16" s="83">
        <v>5.5</v>
      </c>
      <c r="AV16" s="84">
        <v>0</v>
      </c>
      <c r="AW16" s="1">
        <f t="shared" si="4"/>
        <v>3</v>
      </c>
      <c r="AX16" s="1">
        <f t="shared" si="5"/>
        <v>28.274333882308138</v>
      </c>
    </row>
    <row r="17" spans="2:50" ht="15" thickBot="1" x14ac:dyDescent="0.35">
      <c r="B17" s="87" t="s">
        <v>55</v>
      </c>
      <c r="C17" s="87">
        <v>52.84</v>
      </c>
      <c r="D17" s="87">
        <v>11.3</v>
      </c>
      <c r="E17" s="87">
        <v>3.7</v>
      </c>
      <c r="F17" s="87">
        <v>2.5</v>
      </c>
      <c r="G17" s="87">
        <v>3.5</v>
      </c>
      <c r="H17" s="88">
        <v>12</v>
      </c>
      <c r="I17" s="87">
        <v>5.6</v>
      </c>
      <c r="J17" s="87">
        <v>5.7</v>
      </c>
      <c r="K17" s="87">
        <v>8.1</v>
      </c>
      <c r="L17" s="89">
        <v>4.7</v>
      </c>
      <c r="M17" s="6">
        <f t="shared" si="0"/>
        <v>6.0249999999999995</v>
      </c>
      <c r="N17" s="90">
        <f t="shared" si="1"/>
        <v>114.04177682071797</v>
      </c>
      <c r="Q17" s="102"/>
      <c r="X17" s="67">
        <v>12</v>
      </c>
      <c r="Y17" s="83" t="s">
        <v>55</v>
      </c>
      <c r="Z17" s="66">
        <v>52.84</v>
      </c>
      <c r="AA17" s="83">
        <v>5.6</v>
      </c>
      <c r="AB17" s="83">
        <v>5.7</v>
      </c>
      <c r="AC17" s="83">
        <v>8.1</v>
      </c>
      <c r="AD17" s="84">
        <v>4.7</v>
      </c>
      <c r="AE17" s="1">
        <f t="shared" si="2"/>
        <v>6.0249999999999995</v>
      </c>
      <c r="AF17" s="1">
        <f t="shared" si="3"/>
        <v>114.04177682071797</v>
      </c>
      <c r="AH17" s="118" t="s">
        <v>95</v>
      </c>
      <c r="AI17" s="118"/>
      <c r="AJ17" s="118"/>
      <c r="AK17" s="103">
        <f>COUNT(X6:X36)</f>
        <v>31</v>
      </c>
      <c r="AL17" s="103">
        <f>COUNT(AP6:AP52)</f>
        <v>47</v>
      </c>
      <c r="AP17" s="92">
        <v>12</v>
      </c>
      <c r="AQ17" s="83" t="s">
        <v>55</v>
      </c>
      <c r="AR17" s="83">
        <v>47.43</v>
      </c>
      <c r="AS17" s="83">
        <v>4.7</v>
      </c>
      <c r="AT17" s="83">
        <v>8.6999999999999993</v>
      </c>
      <c r="AU17" s="83">
        <v>4.2</v>
      </c>
      <c r="AV17" s="84">
        <v>6.7</v>
      </c>
      <c r="AW17" s="1">
        <f t="shared" si="4"/>
        <v>6.0749999999999993</v>
      </c>
      <c r="AX17" s="1">
        <f t="shared" si="5"/>
        <v>115.94244037613979</v>
      </c>
    </row>
    <row r="18" spans="2:50" ht="15" thickBot="1" x14ac:dyDescent="0.35">
      <c r="B18" s="87" t="s">
        <v>55</v>
      </c>
      <c r="C18" s="87">
        <v>42.65</v>
      </c>
      <c r="D18" s="87">
        <v>10.3</v>
      </c>
      <c r="E18" s="87">
        <v>3.9</v>
      </c>
      <c r="F18" s="87">
        <v>2.7</v>
      </c>
      <c r="G18" s="87">
        <v>2</v>
      </c>
      <c r="H18" s="88">
        <v>13</v>
      </c>
      <c r="I18" s="87">
        <v>3.7</v>
      </c>
      <c r="J18" s="87">
        <v>6.1</v>
      </c>
      <c r="K18" s="87">
        <v>4.7</v>
      </c>
      <c r="L18" s="89">
        <v>2</v>
      </c>
      <c r="M18" s="6">
        <f t="shared" si="0"/>
        <v>4.125</v>
      </c>
      <c r="N18" s="90">
        <f t="shared" si="1"/>
        <v>53.456162496238825</v>
      </c>
      <c r="Q18" s="102"/>
      <c r="X18" s="67">
        <v>13</v>
      </c>
      <c r="Y18" s="83" t="s">
        <v>55</v>
      </c>
      <c r="Z18" s="66">
        <v>42.65</v>
      </c>
      <c r="AA18" s="83">
        <v>3.7</v>
      </c>
      <c r="AB18" s="83">
        <v>6.1</v>
      </c>
      <c r="AC18" s="83">
        <v>4.7</v>
      </c>
      <c r="AD18" s="84">
        <v>2</v>
      </c>
      <c r="AE18" s="1">
        <f t="shared" si="2"/>
        <v>4.125</v>
      </c>
      <c r="AF18" s="1">
        <f t="shared" si="3"/>
        <v>53.456162496238825</v>
      </c>
      <c r="AH18" s="118" t="s">
        <v>96</v>
      </c>
      <c r="AI18" s="118"/>
      <c r="AJ18" s="118"/>
      <c r="AK18" s="104">
        <f>AK17*AK12</f>
        <v>61.672540448109444</v>
      </c>
      <c r="AL18" s="104">
        <f>AL17*AK12</f>
        <v>93.503529066488511</v>
      </c>
      <c r="AP18" s="92">
        <v>13</v>
      </c>
      <c r="AQ18" s="83" t="s">
        <v>55</v>
      </c>
      <c r="AR18" s="83">
        <v>36.92</v>
      </c>
      <c r="AS18" s="83">
        <v>3.9</v>
      </c>
      <c r="AT18" s="83">
        <v>6.4</v>
      </c>
      <c r="AU18" s="83">
        <v>1.9</v>
      </c>
      <c r="AV18" s="84">
        <v>3.3</v>
      </c>
      <c r="AW18" s="1">
        <f t="shared" si="4"/>
        <v>3.875</v>
      </c>
      <c r="AX18" s="1">
        <f t="shared" si="5"/>
        <v>47.172977189059239</v>
      </c>
    </row>
    <row r="19" spans="2:50" ht="15" thickBot="1" x14ac:dyDescent="0.35">
      <c r="B19" s="87" t="s">
        <v>55</v>
      </c>
      <c r="C19" s="87">
        <v>54.43</v>
      </c>
      <c r="D19" s="87">
        <v>10.9</v>
      </c>
      <c r="E19" s="87">
        <v>3.6</v>
      </c>
      <c r="F19" s="87">
        <v>1.6</v>
      </c>
      <c r="G19" s="87">
        <v>2.5</v>
      </c>
      <c r="H19" s="88">
        <v>14</v>
      </c>
      <c r="I19" s="87">
        <v>5.0999999999999996</v>
      </c>
      <c r="J19" s="87">
        <v>7.1</v>
      </c>
      <c r="K19" s="87">
        <v>6.7</v>
      </c>
      <c r="L19" s="89">
        <v>5.5</v>
      </c>
      <c r="M19" s="6">
        <f t="shared" si="0"/>
        <v>6.1</v>
      </c>
      <c r="N19" s="90">
        <f t="shared" si="1"/>
        <v>116.89866264007618</v>
      </c>
      <c r="Q19" s="102"/>
      <c r="X19" s="67">
        <v>14</v>
      </c>
      <c r="Y19" s="83" t="s">
        <v>55</v>
      </c>
      <c r="Z19" s="66">
        <v>54.43</v>
      </c>
      <c r="AA19" s="83">
        <v>5.0999999999999996</v>
      </c>
      <c r="AB19" s="83">
        <v>7.1</v>
      </c>
      <c r="AC19" s="83">
        <v>6.7</v>
      </c>
      <c r="AD19" s="84">
        <v>5.5</v>
      </c>
      <c r="AE19" s="1">
        <f t="shared" si="2"/>
        <v>6.1</v>
      </c>
      <c r="AF19" s="1">
        <f t="shared" si="3"/>
        <v>116.89866264007618</v>
      </c>
      <c r="AH19" s="99"/>
      <c r="AI19" s="99"/>
      <c r="AJ19" s="99"/>
      <c r="AK19" s="99"/>
      <c r="AL19" s="99"/>
      <c r="AM19" s="99"/>
      <c r="AN19" s="99"/>
      <c r="AP19" s="92">
        <v>14</v>
      </c>
      <c r="AQ19" s="83" t="s">
        <v>55</v>
      </c>
      <c r="AR19" s="83">
        <v>43.29</v>
      </c>
      <c r="AS19" s="83">
        <v>2.4</v>
      </c>
      <c r="AT19" s="83">
        <v>5.5</v>
      </c>
      <c r="AU19" s="83">
        <v>5.3</v>
      </c>
      <c r="AV19" s="84">
        <v>3.5</v>
      </c>
      <c r="AW19" s="1">
        <f t="shared" si="4"/>
        <v>4.1749999999999998</v>
      </c>
      <c r="AX19" s="1">
        <f t="shared" si="5"/>
        <v>54.759923447478585</v>
      </c>
    </row>
    <row r="20" spans="2:50" ht="15" thickBot="1" x14ac:dyDescent="0.35">
      <c r="B20" s="87" t="s">
        <v>55</v>
      </c>
      <c r="C20" s="87">
        <v>58.25</v>
      </c>
      <c r="D20" s="87">
        <v>7.7</v>
      </c>
      <c r="E20" s="87">
        <v>1.8</v>
      </c>
      <c r="F20" s="87">
        <v>1.6</v>
      </c>
      <c r="G20" s="87">
        <v>3.6</v>
      </c>
      <c r="H20" s="88">
        <v>15</v>
      </c>
      <c r="I20" s="87">
        <v>6.7</v>
      </c>
      <c r="J20" s="87">
        <v>7.1</v>
      </c>
      <c r="K20" s="87">
        <v>7.2</v>
      </c>
      <c r="L20" s="89">
        <v>6.6</v>
      </c>
      <c r="M20" s="6">
        <f t="shared" si="0"/>
        <v>6.9</v>
      </c>
      <c r="N20" s="90">
        <f t="shared" si="1"/>
        <v>149.57122623741006</v>
      </c>
      <c r="X20" s="67">
        <v>15</v>
      </c>
      <c r="Y20" s="83" t="s">
        <v>55</v>
      </c>
      <c r="Z20" s="66">
        <v>58.25</v>
      </c>
      <c r="AA20" s="83">
        <v>6.7</v>
      </c>
      <c r="AB20" s="83">
        <v>7.1</v>
      </c>
      <c r="AC20" s="83">
        <v>7.2</v>
      </c>
      <c r="AD20" s="84">
        <v>6.6</v>
      </c>
      <c r="AE20" s="1">
        <f t="shared" si="2"/>
        <v>6.9</v>
      </c>
      <c r="AF20" s="1">
        <f t="shared" si="3"/>
        <v>149.57122623741006</v>
      </c>
      <c r="AP20" s="92">
        <v>15</v>
      </c>
      <c r="AQ20" s="83" t="s">
        <v>55</v>
      </c>
      <c r="AR20" s="83">
        <v>16.55</v>
      </c>
      <c r="AS20" s="83">
        <v>2.4</v>
      </c>
      <c r="AT20" s="83">
        <v>2.2000000000000002</v>
      </c>
      <c r="AU20" s="83">
        <v>2.2999999999999998</v>
      </c>
      <c r="AV20" s="84">
        <v>1.9</v>
      </c>
      <c r="AW20" s="1">
        <f t="shared" si="4"/>
        <v>2.1999999999999997</v>
      </c>
      <c r="AX20" s="1">
        <f t="shared" si="5"/>
        <v>15.205308443374596</v>
      </c>
    </row>
    <row r="21" spans="2:50" ht="15" customHeight="1" thickBot="1" x14ac:dyDescent="0.35">
      <c r="B21" s="87" t="s">
        <v>55</v>
      </c>
      <c r="C21" s="87">
        <v>47.43</v>
      </c>
      <c r="D21" s="87">
        <v>6.5</v>
      </c>
      <c r="E21" s="87">
        <v>3.4</v>
      </c>
      <c r="F21" s="87">
        <v>2.6</v>
      </c>
      <c r="G21" s="87">
        <v>2.9</v>
      </c>
      <c r="H21" s="88">
        <v>16</v>
      </c>
      <c r="I21" s="87">
        <v>5.0999999999999996</v>
      </c>
      <c r="J21" s="87">
        <v>5.5</v>
      </c>
      <c r="K21" s="87">
        <v>4.3</v>
      </c>
      <c r="L21" s="89">
        <v>5.4</v>
      </c>
      <c r="M21" s="6">
        <f t="shared" si="0"/>
        <v>5.0749999999999993</v>
      </c>
      <c r="N21" s="90">
        <f t="shared" si="1"/>
        <v>80.913682288613586</v>
      </c>
      <c r="X21" s="67">
        <v>16</v>
      </c>
      <c r="Y21" s="83" t="s">
        <v>55</v>
      </c>
      <c r="Z21" s="66">
        <v>47.43</v>
      </c>
      <c r="AA21" s="83">
        <v>5.0999999999999996</v>
      </c>
      <c r="AB21" s="83">
        <v>5.5</v>
      </c>
      <c r="AC21" s="83">
        <v>4.3</v>
      </c>
      <c r="AD21" s="84">
        <v>5.4</v>
      </c>
      <c r="AE21" s="1">
        <f t="shared" si="2"/>
        <v>5.0749999999999993</v>
      </c>
      <c r="AF21" s="1">
        <f t="shared" si="3"/>
        <v>80.913682288613586</v>
      </c>
      <c r="AH21" s="2" t="s">
        <v>97</v>
      </c>
      <c r="AI21" s="2"/>
      <c r="AJ21" s="2"/>
      <c r="AK21" s="2"/>
      <c r="AL21" s="2"/>
      <c r="AM21" s="2"/>
      <c r="AN21" s="2"/>
      <c r="AP21" s="92">
        <v>16</v>
      </c>
      <c r="AQ21" s="83" t="s">
        <v>55</v>
      </c>
      <c r="AR21" s="83">
        <v>30.88</v>
      </c>
      <c r="AS21" s="83">
        <v>5.7</v>
      </c>
      <c r="AT21" s="83">
        <v>4.7</v>
      </c>
      <c r="AU21" s="83">
        <v>5.5</v>
      </c>
      <c r="AV21" s="84">
        <v>5.2</v>
      </c>
      <c r="AW21" s="1">
        <f t="shared" si="4"/>
        <v>5.2750000000000004</v>
      </c>
      <c r="AX21" s="1">
        <f t="shared" si="5"/>
        <v>87.41677908154449</v>
      </c>
    </row>
    <row r="22" spans="2:50" ht="15" thickBot="1" x14ac:dyDescent="0.35">
      <c r="B22" s="87" t="s">
        <v>55</v>
      </c>
      <c r="C22" s="87">
        <v>35.97</v>
      </c>
      <c r="D22" s="87">
        <v>7.4</v>
      </c>
      <c r="E22" s="87">
        <v>2.2000000000000002</v>
      </c>
      <c r="F22" s="87">
        <v>2.6</v>
      </c>
      <c r="G22" s="87">
        <v>3.1</v>
      </c>
      <c r="H22" s="88">
        <v>17</v>
      </c>
      <c r="I22" s="87">
        <v>5.0999999999999996</v>
      </c>
      <c r="J22" s="87">
        <v>4.5</v>
      </c>
      <c r="K22" s="87">
        <v>5.7</v>
      </c>
      <c r="L22" s="89">
        <v>4.5</v>
      </c>
      <c r="M22" s="6">
        <f t="shared" si="0"/>
        <v>4.95</v>
      </c>
      <c r="N22" s="90">
        <f t="shared" si="1"/>
        <v>76.976873994583912</v>
      </c>
      <c r="X22" s="67">
        <v>17</v>
      </c>
      <c r="Y22" s="83" t="s">
        <v>55</v>
      </c>
      <c r="Z22" s="66">
        <v>35.97</v>
      </c>
      <c r="AA22" s="83">
        <v>5.0999999999999996</v>
      </c>
      <c r="AB22" s="83">
        <v>4.5</v>
      </c>
      <c r="AC22" s="83">
        <v>5.7</v>
      </c>
      <c r="AD22" s="84">
        <v>4.5</v>
      </c>
      <c r="AE22" s="1">
        <f t="shared" si="2"/>
        <v>4.95</v>
      </c>
      <c r="AF22" s="1">
        <f t="shared" si="3"/>
        <v>76.976873994583912</v>
      </c>
      <c r="AH22" s="113" t="s">
        <v>102</v>
      </c>
      <c r="AI22" s="113"/>
      <c r="AJ22" s="113"/>
      <c r="AK22" s="113"/>
      <c r="AL22" s="113"/>
      <c r="AM22" s="113"/>
      <c r="AN22" s="113"/>
      <c r="AP22" s="92">
        <v>17</v>
      </c>
      <c r="AQ22" s="83" t="s">
        <v>55</v>
      </c>
      <c r="AR22" s="83">
        <v>31.19</v>
      </c>
      <c r="AS22" s="83">
        <v>5</v>
      </c>
      <c r="AT22" s="83">
        <v>4.3</v>
      </c>
      <c r="AU22" s="83">
        <v>4.4000000000000004</v>
      </c>
      <c r="AV22" s="84">
        <v>5.7</v>
      </c>
      <c r="AW22" s="1">
        <f t="shared" si="4"/>
        <v>4.8500000000000005</v>
      </c>
      <c r="AX22" s="1">
        <f t="shared" si="5"/>
        <v>73.898113194065928</v>
      </c>
    </row>
    <row r="23" spans="2:50" ht="15" thickBot="1" x14ac:dyDescent="0.35">
      <c r="B23" s="87" t="s">
        <v>55</v>
      </c>
      <c r="C23" s="87">
        <v>31.83</v>
      </c>
      <c r="D23" s="87">
        <v>7.4</v>
      </c>
      <c r="E23" s="87">
        <v>3.2</v>
      </c>
      <c r="F23" s="87">
        <v>3.2</v>
      </c>
      <c r="G23" s="87">
        <v>2.8</v>
      </c>
      <c r="H23" s="88">
        <v>18</v>
      </c>
      <c r="I23" s="87">
        <v>6.1</v>
      </c>
      <c r="J23" s="87">
        <v>5.9</v>
      </c>
      <c r="K23" s="87">
        <v>5.4</v>
      </c>
      <c r="L23" s="89">
        <v>5.0999999999999996</v>
      </c>
      <c r="M23" s="6">
        <f t="shared" si="0"/>
        <v>5.625</v>
      </c>
      <c r="N23" s="90">
        <f t="shared" si="1"/>
        <v>99.401955054989543</v>
      </c>
      <c r="X23" s="67">
        <v>18</v>
      </c>
      <c r="Y23" s="83" t="s">
        <v>55</v>
      </c>
      <c r="Z23" s="66">
        <v>31.83</v>
      </c>
      <c r="AA23" s="83">
        <v>6.1</v>
      </c>
      <c r="AB23" s="83">
        <v>5.9</v>
      </c>
      <c r="AC23" s="83">
        <v>5.4</v>
      </c>
      <c r="AD23" s="84">
        <v>5.0999999999999996</v>
      </c>
      <c r="AE23" s="1">
        <f t="shared" si="2"/>
        <v>5.625</v>
      </c>
      <c r="AF23" s="1">
        <f t="shared" si="3"/>
        <v>99.401955054989543</v>
      </c>
      <c r="AH23" s="113"/>
      <c r="AI23" s="113"/>
      <c r="AJ23" s="113"/>
      <c r="AK23" s="113"/>
      <c r="AL23" s="113"/>
      <c r="AM23" s="113"/>
      <c r="AN23" s="113"/>
      <c r="AP23" s="92">
        <v>18</v>
      </c>
      <c r="AQ23" s="83" t="s">
        <v>55</v>
      </c>
      <c r="AR23" s="83">
        <v>47.75</v>
      </c>
      <c r="AS23" s="83">
        <v>5.6</v>
      </c>
      <c r="AT23" s="83">
        <v>6.7</v>
      </c>
      <c r="AU23" s="83">
        <v>5.9</v>
      </c>
      <c r="AV23" s="84">
        <v>5</v>
      </c>
      <c r="AW23" s="1">
        <f t="shared" si="4"/>
        <v>5.8000000000000007</v>
      </c>
      <c r="AX23" s="1">
        <f t="shared" si="5"/>
        <v>105.68317686676066</v>
      </c>
    </row>
    <row r="24" spans="2:50" ht="15" thickBot="1" x14ac:dyDescent="0.35">
      <c r="B24" s="87" t="s">
        <v>55</v>
      </c>
      <c r="C24" s="87">
        <v>25.78</v>
      </c>
      <c r="D24" s="87">
        <v>6.4</v>
      </c>
      <c r="E24" s="87">
        <v>1.8</v>
      </c>
      <c r="F24" s="87">
        <v>2.2000000000000002</v>
      </c>
      <c r="G24" s="87">
        <v>2.4</v>
      </c>
      <c r="H24" s="88">
        <v>19</v>
      </c>
      <c r="I24" s="87">
        <v>2.9</v>
      </c>
      <c r="J24" s="87">
        <v>4.8</v>
      </c>
      <c r="K24" s="87">
        <v>4</v>
      </c>
      <c r="L24" s="89">
        <v>3.6</v>
      </c>
      <c r="M24" s="6">
        <f t="shared" si="0"/>
        <v>3.8249999999999997</v>
      </c>
      <c r="N24" s="90">
        <f t="shared" si="1"/>
        <v>45.963464017427164</v>
      </c>
      <c r="X24" s="67">
        <v>19</v>
      </c>
      <c r="Y24" s="83" t="s">
        <v>55</v>
      </c>
      <c r="Z24" s="66">
        <v>25.78</v>
      </c>
      <c r="AA24" s="83">
        <v>2.9</v>
      </c>
      <c r="AB24" s="83">
        <v>4.8</v>
      </c>
      <c r="AC24" s="83">
        <v>4</v>
      </c>
      <c r="AD24" s="84">
        <v>3.6</v>
      </c>
      <c r="AE24" s="1">
        <f t="shared" si="2"/>
        <v>3.8249999999999997</v>
      </c>
      <c r="AF24" s="1">
        <f t="shared" si="3"/>
        <v>45.963464017427164</v>
      </c>
      <c r="AH24" s="113"/>
      <c r="AI24" s="113"/>
      <c r="AJ24" s="113"/>
      <c r="AK24" s="113"/>
      <c r="AL24" s="113"/>
      <c r="AM24" s="113"/>
      <c r="AN24" s="113"/>
      <c r="AP24" s="92">
        <v>19</v>
      </c>
      <c r="AQ24" s="83" t="s">
        <v>55</v>
      </c>
      <c r="AR24" s="83">
        <v>38.200000000000003</v>
      </c>
      <c r="AS24" s="83">
        <v>4.9000000000000004</v>
      </c>
      <c r="AT24" s="83">
        <v>4.9000000000000004</v>
      </c>
      <c r="AU24" s="83">
        <v>5.6</v>
      </c>
      <c r="AV24" s="84">
        <v>6.7</v>
      </c>
      <c r="AW24" s="1">
        <f t="shared" si="4"/>
        <v>5.5250000000000004</v>
      </c>
      <c r="AX24" s="1">
        <f t="shared" si="5"/>
        <v>95.899079246236951</v>
      </c>
    </row>
    <row r="25" spans="2:50" ht="15" thickBot="1" x14ac:dyDescent="0.35">
      <c r="B25" s="87" t="s">
        <v>55</v>
      </c>
      <c r="C25" s="87">
        <v>74.17</v>
      </c>
      <c r="D25" s="87">
        <v>9.4</v>
      </c>
      <c r="E25" s="87">
        <v>3.3</v>
      </c>
      <c r="F25" s="87">
        <v>1.3</v>
      </c>
      <c r="G25" s="87">
        <v>2.8</v>
      </c>
      <c r="H25" s="88">
        <v>20</v>
      </c>
      <c r="I25" s="87">
        <v>7.5</v>
      </c>
      <c r="J25" s="87">
        <v>9.6</v>
      </c>
      <c r="K25" s="87">
        <v>5.3</v>
      </c>
      <c r="L25" s="89">
        <v>7.9</v>
      </c>
      <c r="M25" s="6">
        <f t="shared" si="0"/>
        <v>7.5750000000000011</v>
      </c>
      <c r="N25" s="90">
        <f t="shared" si="1"/>
        <v>180.26654995839087</v>
      </c>
      <c r="X25" s="67">
        <v>20</v>
      </c>
      <c r="Y25" s="83" t="s">
        <v>55</v>
      </c>
      <c r="Z25" s="66">
        <v>74.17</v>
      </c>
      <c r="AA25" s="83">
        <v>7.5</v>
      </c>
      <c r="AB25" s="83">
        <v>9.6</v>
      </c>
      <c r="AC25" s="83">
        <v>5.3</v>
      </c>
      <c r="AD25" s="84">
        <v>7.9</v>
      </c>
      <c r="AE25" s="1">
        <f t="shared" si="2"/>
        <v>7.5750000000000011</v>
      </c>
      <c r="AF25" s="1">
        <f t="shared" si="3"/>
        <v>180.26654995839087</v>
      </c>
      <c r="AH25" s="113"/>
      <c r="AI25" s="113"/>
      <c r="AJ25" s="113"/>
      <c r="AK25" s="113"/>
      <c r="AL25" s="113"/>
      <c r="AM25" s="113"/>
      <c r="AN25" s="113"/>
      <c r="AP25" s="92">
        <v>20</v>
      </c>
      <c r="AQ25" s="83" t="s">
        <v>55</v>
      </c>
      <c r="AR25" s="83">
        <v>25.15</v>
      </c>
      <c r="AS25" s="83">
        <v>2.9</v>
      </c>
      <c r="AT25" s="83">
        <v>3.8</v>
      </c>
      <c r="AU25" s="83">
        <v>2.9</v>
      </c>
      <c r="AV25" s="84">
        <v>1.9</v>
      </c>
      <c r="AW25" s="1">
        <f t="shared" si="4"/>
        <v>2.875</v>
      </c>
      <c r="AX25" s="1">
        <f t="shared" si="5"/>
        <v>25.967226777328133</v>
      </c>
    </row>
    <row r="26" spans="2:50" ht="15" thickBot="1" x14ac:dyDescent="0.35">
      <c r="B26" s="87" t="s">
        <v>55</v>
      </c>
      <c r="C26" s="87">
        <v>22.28</v>
      </c>
      <c r="D26" s="87">
        <v>5.4</v>
      </c>
      <c r="E26" s="87">
        <v>1.9</v>
      </c>
      <c r="F26" s="87">
        <v>2.4</v>
      </c>
      <c r="G26" s="87">
        <v>1.2</v>
      </c>
      <c r="H26" s="88">
        <v>21</v>
      </c>
      <c r="I26" s="87">
        <v>2.6</v>
      </c>
      <c r="J26" s="87">
        <v>1.4</v>
      </c>
      <c r="K26" s="87">
        <v>1.9</v>
      </c>
      <c r="L26" s="89">
        <v>2.4</v>
      </c>
      <c r="M26" s="6">
        <f t="shared" si="0"/>
        <v>2.0750000000000002</v>
      </c>
      <c r="N26" s="90">
        <f t="shared" si="1"/>
        <v>13.526519869112557</v>
      </c>
      <c r="X26" s="67">
        <v>21</v>
      </c>
      <c r="Y26" s="83" t="s">
        <v>55</v>
      </c>
      <c r="Z26" s="66">
        <v>22.28</v>
      </c>
      <c r="AA26" s="83">
        <v>2.6</v>
      </c>
      <c r="AB26" s="83">
        <v>1.4</v>
      </c>
      <c r="AC26" s="83">
        <v>1.9</v>
      </c>
      <c r="AD26" s="84">
        <v>2.4</v>
      </c>
      <c r="AE26" s="1">
        <f t="shared" si="2"/>
        <v>2.0750000000000002</v>
      </c>
      <c r="AF26" s="1">
        <f t="shared" si="3"/>
        <v>13.526519869112557</v>
      </c>
      <c r="AH26" s="113"/>
      <c r="AI26" s="113"/>
      <c r="AJ26" s="113"/>
      <c r="AK26" s="113"/>
      <c r="AL26" s="113"/>
      <c r="AM26" s="113"/>
      <c r="AN26" s="113"/>
      <c r="AP26" s="92">
        <v>21</v>
      </c>
      <c r="AQ26" s="83" t="s">
        <v>55</v>
      </c>
      <c r="AR26" s="83">
        <v>21.01</v>
      </c>
      <c r="AS26" s="83">
        <v>3</v>
      </c>
      <c r="AT26" s="83">
        <v>3.9</v>
      </c>
      <c r="AU26" s="83">
        <v>2.2999999999999998</v>
      </c>
      <c r="AV26" s="84">
        <v>1.8</v>
      </c>
      <c r="AW26" s="1">
        <f t="shared" si="4"/>
        <v>2.75</v>
      </c>
      <c r="AX26" s="1">
        <f t="shared" si="5"/>
        <v>23.758294442772812</v>
      </c>
    </row>
    <row r="27" spans="2:50" ht="15" thickBot="1" x14ac:dyDescent="0.35">
      <c r="B27" s="87" t="s">
        <v>55</v>
      </c>
      <c r="C27" s="87">
        <v>16.87</v>
      </c>
      <c r="D27" s="87">
        <v>6.7</v>
      </c>
      <c r="E27" s="87">
        <v>2.4</v>
      </c>
      <c r="F27" s="87">
        <v>1.9</v>
      </c>
      <c r="G27" s="87">
        <v>1.2</v>
      </c>
      <c r="H27" s="88">
        <v>22</v>
      </c>
      <c r="I27" s="87">
        <v>2</v>
      </c>
      <c r="J27" s="87">
        <v>0.3</v>
      </c>
      <c r="K27" s="87">
        <v>1.8</v>
      </c>
      <c r="L27" s="89">
        <v>0.8</v>
      </c>
      <c r="M27" s="6">
        <f t="shared" si="0"/>
        <v>1.2249999999999999</v>
      </c>
      <c r="N27" s="90">
        <f t="shared" si="1"/>
        <v>4.7143524757931825</v>
      </c>
      <c r="X27" s="67">
        <v>22</v>
      </c>
      <c r="Y27" s="83" t="s">
        <v>55</v>
      </c>
      <c r="Z27" s="66">
        <v>16.87</v>
      </c>
      <c r="AA27" s="83">
        <v>2</v>
      </c>
      <c r="AB27" s="83">
        <v>0.3</v>
      </c>
      <c r="AC27" s="83">
        <v>1.8</v>
      </c>
      <c r="AD27" s="84">
        <v>0.8</v>
      </c>
      <c r="AE27" s="1">
        <f t="shared" si="2"/>
        <v>1.2249999999999999</v>
      </c>
      <c r="AF27" s="1">
        <f t="shared" si="3"/>
        <v>4.7143524757931825</v>
      </c>
      <c r="AH27" s="113"/>
      <c r="AI27" s="113"/>
      <c r="AJ27" s="113"/>
      <c r="AK27" s="113"/>
      <c r="AL27" s="113"/>
      <c r="AM27" s="113"/>
      <c r="AN27" s="113"/>
      <c r="AP27" s="92">
        <v>22</v>
      </c>
      <c r="AQ27" s="83" t="s">
        <v>55</v>
      </c>
      <c r="AR27" s="83">
        <v>19.739999999999998</v>
      </c>
      <c r="AS27" s="83">
        <v>1.9</v>
      </c>
      <c r="AT27" s="83">
        <v>2.5</v>
      </c>
      <c r="AU27" s="83">
        <v>1.2</v>
      </c>
      <c r="AV27" s="84">
        <v>3.2</v>
      </c>
      <c r="AW27" s="1">
        <f t="shared" si="4"/>
        <v>2.2000000000000002</v>
      </c>
      <c r="AX27" s="1">
        <f t="shared" si="5"/>
        <v>15.205308443374602</v>
      </c>
    </row>
    <row r="28" spans="2:50" ht="15" thickBot="1" x14ac:dyDescent="0.35">
      <c r="B28" s="87" t="s">
        <v>55</v>
      </c>
      <c r="C28" s="87">
        <v>20.37</v>
      </c>
      <c r="D28" s="87">
        <v>7</v>
      </c>
      <c r="E28" s="87">
        <v>2.5</v>
      </c>
      <c r="F28" s="87">
        <v>2.5</v>
      </c>
      <c r="G28" s="87">
        <v>1.3</v>
      </c>
      <c r="H28" s="88">
        <v>23</v>
      </c>
      <c r="I28" s="87">
        <v>0.8</v>
      </c>
      <c r="J28" s="87">
        <v>2.1</v>
      </c>
      <c r="K28" s="87">
        <v>2</v>
      </c>
      <c r="L28" s="89">
        <v>1.6</v>
      </c>
      <c r="M28" s="6">
        <f t="shared" si="0"/>
        <v>1.625</v>
      </c>
      <c r="N28" s="90">
        <f t="shared" si="1"/>
        <v>8.2957681008855477</v>
      </c>
      <c r="X28" s="67">
        <v>23</v>
      </c>
      <c r="Y28" s="83" t="s">
        <v>55</v>
      </c>
      <c r="Z28" s="66">
        <v>20.37</v>
      </c>
      <c r="AA28" s="83">
        <v>0.8</v>
      </c>
      <c r="AB28" s="83">
        <v>2.1</v>
      </c>
      <c r="AC28" s="83">
        <v>2</v>
      </c>
      <c r="AD28" s="84">
        <v>1.6</v>
      </c>
      <c r="AE28" s="1">
        <f t="shared" si="2"/>
        <v>1.625</v>
      </c>
      <c r="AF28" s="1">
        <f t="shared" si="3"/>
        <v>8.2957681008855477</v>
      </c>
      <c r="AH28" s="113"/>
      <c r="AI28" s="113"/>
      <c r="AJ28" s="113"/>
      <c r="AK28" s="113"/>
      <c r="AL28" s="113"/>
      <c r="AM28" s="113"/>
      <c r="AN28" s="113"/>
      <c r="AP28" s="92">
        <v>23</v>
      </c>
      <c r="AQ28" s="83" t="s">
        <v>55</v>
      </c>
      <c r="AR28" s="83">
        <v>19.739999999999998</v>
      </c>
      <c r="AS28" s="83">
        <v>2.2000000000000002</v>
      </c>
      <c r="AT28" s="83">
        <v>1.5</v>
      </c>
      <c r="AU28" s="83">
        <v>1</v>
      </c>
      <c r="AV28" s="84">
        <v>2.9</v>
      </c>
      <c r="AW28" s="1">
        <f t="shared" si="4"/>
        <v>1.9</v>
      </c>
      <c r="AX28" s="1">
        <f t="shared" si="5"/>
        <v>11.341149479459153</v>
      </c>
    </row>
    <row r="29" spans="2:50" ht="15" thickBot="1" x14ac:dyDescent="0.35">
      <c r="B29" s="87" t="s">
        <v>56</v>
      </c>
      <c r="C29" s="87">
        <v>25.46</v>
      </c>
      <c r="D29" s="87">
        <v>6.9</v>
      </c>
      <c r="E29" s="87">
        <v>2.1</v>
      </c>
      <c r="F29" s="87">
        <v>2.1</v>
      </c>
      <c r="G29" s="87" t="s">
        <v>98</v>
      </c>
      <c r="H29" s="88">
        <v>24</v>
      </c>
      <c r="I29" s="87">
        <v>3.4</v>
      </c>
      <c r="J29" s="87">
        <v>2.9</v>
      </c>
      <c r="K29" s="87">
        <v>3.5</v>
      </c>
      <c r="L29" s="89">
        <v>3</v>
      </c>
      <c r="M29" s="6">
        <f t="shared" si="0"/>
        <v>3.2</v>
      </c>
      <c r="N29" s="90">
        <f t="shared" si="1"/>
        <v>32.169908772759484</v>
      </c>
      <c r="X29" s="67">
        <v>24</v>
      </c>
      <c r="Y29" s="105" t="s">
        <v>56</v>
      </c>
      <c r="Z29" s="66">
        <v>25.46</v>
      </c>
      <c r="AA29" s="66">
        <v>3.4</v>
      </c>
      <c r="AB29" s="66">
        <v>2.9</v>
      </c>
      <c r="AC29" s="66">
        <v>3.5</v>
      </c>
      <c r="AD29" s="68">
        <v>3</v>
      </c>
      <c r="AE29" s="1">
        <f t="shared" si="2"/>
        <v>3.2</v>
      </c>
      <c r="AF29" s="1">
        <f t="shared" si="3"/>
        <v>32.169908772759484</v>
      </c>
      <c r="AH29" s="113"/>
      <c r="AI29" s="113"/>
      <c r="AJ29" s="113"/>
      <c r="AK29" s="113"/>
      <c r="AL29" s="113"/>
      <c r="AM29" s="113"/>
      <c r="AN29" s="113"/>
      <c r="AP29" s="92">
        <v>24</v>
      </c>
      <c r="AQ29" s="83" t="s">
        <v>55</v>
      </c>
      <c r="AR29" s="83">
        <v>19.100000000000001</v>
      </c>
      <c r="AS29" s="83">
        <v>0</v>
      </c>
      <c r="AT29" s="83">
        <v>2.8</v>
      </c>
      <c r="AU29" s="83">
        <v>0</v>
      </c>
      <c r="AV29" s="84">
        <v>3.8</v>
      </c>
      <c r="AW29" s="1">
        <f t="shared" si="4"/>
        <v>1.65</v>
      </c>
      <c r="AX29" s="1">
        <f t="shared" si="5"/>
        <v>8.55298599939821</v>
      </c>
    </row>
    <row r="30" spans="2:50" ht="15" thickBot="1" x14ac:dyDescent="0.35">
      <c r="B30" s="87" t="s">
        <v>56</v>
      </c>
      <c r="C30" s="87">
        <v>30.24</v>
      </c>
      <c r="D30" s="87">
        <v>7.5</v>
      </c>
      <c r="E30" s="87">
        <v>1.8</v>
      </c>
      <c r="F30" s="87">
        <v>1.8</v>
      </c>
      <c r="G30" s="87" t="s">
        <v>98</v>
      </c>
      <c r="H30" s="88">
        <v>25</v>
      </c>
      <c r="I30" s="87">
        <v>4.8</v>
      </c>
      <c r="J30" s="87">
        <v>3.4</v>
      </c>
      <c r="K30" s="87">
        <v>4.3</v>
      </c>
      <c r="L30" s="89">
        <v>3.9</v>
      </c>
      <c r="M30" s="6">
        <f t="shared" si="0"/>
        <v>4.0999999999999996</v>
      </c>
      <c r="N30" s="90">
        <f t="shared" si="1"/>
        <v>52.810172506844417</v>
      </c>
      <c r="X30" s="67">
        <v>25</v>
      </c>
      <c r="Y30" s="105" t="s">
        <v>56</v>
      </c>
      <c r="Z30" s="66">
        <v>30.24</v>
      </c>
      <c r="AA30" s="66">
        <v>4.8</v>
      </c>
      <c r="AB30" s="66">
        <v>3.4</v>
      </c>
      <c r="AC30" s="66">
        <v>4.3</v>
      </c>
      <c r="AD30" s="68">
        <v>3.9</v>
      </c>
      <c r="AE30" s="1">
        <f t="shared" si="2"/>
        <v>4.0999999999999996</v>
      </c>
      <c r="AF30" s="1">
        <f t="shared" si="3"/>
        <v>52.810172506844417</v>
      </c>
      <c r="AP30" s="92">
        <v>25</v>
      </c>
      <c r="AQ30" s="83" t="s">
        <v>55</v>
      </c>
      <c r="AR30" s="83">
        <v>29.6</v>
      </c>
      <c r="AS30" s="83">
        <v>2.6</v>
      </c>
      <c r="AT30" s="83">
        <v>2.4</v>
      </c>
      <c r="AU30" s="83">
        <v>2.4</v>
      </c>
      <c r="AV30" s="84">
        <v>2.6</v>
      </c>
      <c r="AW30" s="1">
        <f t="shared" si="4"/>
        <v>2.5</v>
      </c>
      <c r="AX30" s="1">
        <f t="shared" si="5"/>
        <v>19.634954084936208</v>
      </c>
    </row>
    <row r="31" spans="2:50" ht="15" thickBot="1" x14ac:dyDescent="0.35">
      <c r="B31" s="87" t="s">
        <v>56</v>
      </c>
      <c r="C31" s="87">
        <v>17.190000000000001</v>
      </c>
      <c r="D31" s="87">
        <v>4.7</v>
      </c>
      <c r="E31" s="87">
        <v>1.5</v>
      </c>
      <c r="F31" s="87">
        <v>1.5</v>
      </c>
      <c r="G31" s="87" t="s">
        <v>98</v>
      </c>
      <c r="H31" s="88">
        <v>26</v>
      </c>
      <c r="I31" s="87">
        <v>1.9</v>
      </c>
      <c r="J31" s="87">
        <v>1.7</v>
      </c>
      <c r="K31" s="87">
        <v>2.1</v>
      </c>
      <c r="L31" s="89">
        <v>1.7</v>
      </c>
      <c r="M31" s="6">
        <f t="shared" si="0"/>
        <v>1.8499999999999999</v>
      </c>
      <c r="N31" s="90">
        <f t="shared" si="1"/>
        <v>10.752100856911065</v>
      </c>
      <c r="X31" s="67">
        <v>26</v>
      </c>
      <c r="Y31" s="105" t="s">
        <v>56</v>
      </c>
      <c r="Z31" s="66">
        <v>17.190000000000001</v>
      </c>
      <c r="AA31" s="66">
        <v>1.9</v>
      </c>
      <c r="AB31" s="66">
        <v>1.7</v>
      </c>
      <c r="AC31" s="66">
        <v>2.1</v>
      </c>
      <c r="AD31" s="68">
        <v>1.7</v>
      </c>
      <c r="AE31" s="1">
        <f t="shared" si="2"/>
        <v>1.8499999999999999</v>
      </c>
      <c r="AF31" s="1">
        <f t="shared" si="3"/>
        <v>10.752100856911065</v>
      </c>
      <c r="AP31" s="92">
        <v>26</v>
      </c>
      <c r="AQ31" s="83" t="s">
        <v>55</v>
      </c>
      <c r="AR31" s="83">
        <v>19.739999999999998</v>
      </c>
      <c r="AS31" s="83">
        <v>2.2999999999999998</v>
      </c>
      <c r="AT31" s="83">
        <v>1.1000000000000001</v>
      </c>
      <c r="AU31" s="83">
        <v>2.7</v>
      </c>
      <c r="AV31" s="84">
        <v>1.95</v>
      </c>
      <c r="AW31" s="1">
        <f t="shared" si="4"/>
        <v>2.0124999999999997</v>
      </c>
      <c r="AX31" s="1">
        <f t="shared" si="5"/>
        <v>12.723941120890782</v>
      </c>
    </row>
    <row r="32" spans="2:50" ht="15" thickBot="1" x14ac:dyDescent="0.35">
      <c r="B32" s="87" t="s">
        <v>56</v>
      </c>
      <c r="C32" s="87">
        <v>20.37</v>
      </c>
      <c r="D32" s="87">
        <v>5.3</v>
      </c>
      <c r="E32" s="87">
        <v>1.8</v>
      </c>
      <c r="F32" s="87">
        <v>1.8</v>
      </c>
      <c r="G32" s="87" t="s">
        <v>98</v>
      </c>
      <c r="H32" s="88">
        <v>27</v>
      </c>
      <c r="I32" s="87">
        <v>2.6</v>
      </c>
      <c r="J32" s="87">
        <v>2.5</v>
      </c>
      <c r="K32" s="87">
        <v>2.7</v>
      </c>
      <c r="L32" s="89">
        <v>2</v>
      </c>
      <c r="M32" s="6">
        <f t="shared" si="0"/>
        <v>2.4500000000000002</v>
      </c>
      <c r="N32" s="90">
        <f t="shared" si="1"/>
        <v>18.857409903172737</v>
      </c>
      <c r="X32" s="67">
        <v>27</v>
      </c>
      <c r="Y32" s="105" t="s">
        <v>56</v>
      </c>
      <c r="Z32" s="66">
        <v>20.37</v>
      </c>
      <c r="AA32" s="66">
        <v>2.6</v>
      </c>
      <c r="AB32" s="66">
        <v>2.5</v>
      </c>
      <c r="AC32" s="66">
        <v>2.7</v>
      </c>
      <c r="AD32" s="68">
        <v>2</v>
      </c>
      <c r="AE32" s="1">
        <f t="shared" si="2"/>
        <v>2.4500000000000002</v>
      </c>
      <c r="AF32" s="1">
        <f t="shared" si="3"/>
        <v>18.857409903172737</v>
      </c>
      <c r="AP32" s="92">
        <v>27</v>
      </c>
      <c r="AQ32" s="83" t="s">
        <v>55</v>
      </c>
      <c r="AR32" s="83">
        <v>29.6</v>
      </c>
      <c r="AS32" s="83">
        <v>0</v>
      </c>
      <c r="AT32" s="83">
        <v>5.6</v>
      </c>
      <c r="AU32" s="83">
        <v>6.6</v>
      </c>
      <c r="AV32" s="84">
        <v>5.0999999999999996</v>
      </c>
      <c r="AW32" s="1">
        <f t="shared" si="4"/>
        <v>4.3249999999999993</v>
      </c>
      <c r="AX32" s="1">
        <f t="shared" si="5"/>
        <v>58.765454080805554</v>
      </c>
    </row>
    <row r="33" spans="2:50" ht="15" thickBot="1" x14ac:dyDescent="0.35">
      <c r="B33" s="87" t="s">
        <v>56</v>
      </c>
      <c r="C33" s="87">
        <v>13.69</v>
      </c>
      <c r="D33" s="87">
        <v>4.2</v>
      </c>
      <c r="E33" s="87">
        <v>1.5</v>
      </c>
      <c r="F33" s="87">
        <v>1.5</v>
      </c>
      <c r="G33" s="87" t="s">
        <v>98</v>
      </c>
      <c r="H33" s="88">
        <v>28</v>
      </c>
      <c r="I33" s="87">
        <v>1.4</v>
      </c>
      <c r="J33" s="87">
        <v>1.7</v>
      </c>
      <c r="K33" s="87">
        <v>1.6</v>
      </c>
      <c r="L33" s="89">
        <v>1.9</v>
      </c>
      <c r="M33" s="6">
        <f t="shared" si="0"/>
        <v>1.65</v>
      </c>
      <c r="N33" s="90">
        <f t="shared" si="1"/>
        <v>8.55298599939821</v>
      </c>
      <c r="X33" s="67">
        <v>28</v>
      </c>
      <c r="Y33" s="105" t="s">
        <v>56</v>
      </c>
      <c r="Z33" s="66">
        <v>13.69</v>
      </c>
      <c r="AA33" s="66">
        <v>1.4</v>
      </c>
      <c r="AB33" s="66">
        <v>1.7</v>
      </c>
      <c r="AC33" s="66">
        <v>1.6</v>
      </c>
      <c r="AD33" s="68">
        <v>1.9</v>
      </c>
      <c r="AE33" s="1">
        <f t="shared" si="2"/>
        <v>1.65</v>
      </c>
      <c r="AF33" s="1">
        <f t="shared" si="3"/>
        <v>8.55298599939821</v>
      </c>
      <c r="AP33" s="92">
        <v>28</v>
      </c>
      <c r="AQ33" s="83" t="s">
        <v>55</v>
      </c>
      <c r="AR33" s="83">
        <v>19.100000000000001</v>
      </c>
      <c r="AS33" s="83">
        <v>1.6</v>
      </c>
      <c r="AT33" s="83">
        <v>2</v>
      </c>
      <c r="AU33" s="83">
        <v>1.7</v>
      </c>
      <c r="AV33" s="84">
        <v>1.1000000000000001</v>
      </c>
      <c r="AW33" s="1">
        <f t="shared" si="4"/>
        <v>1.6</v>
      </c>
      <c r="AX33" s="1">
        <f t="shared" si="5"/>
        <v>8.0424771931898711</v>
      </c>
    </row>
    <row r="34" spans="2:50" ht="15" thickBot="1" x14ac:dyDescent="0.35">
      <c r="B34" s="87" t="s">
        <v>56</v>
      </c>
      <c r="C34" s="87">
        <v>48.06</v>
      </c>
      <c r="D34" s="87">
        <v>10.6</v>
      </c>
      <c r="E34" s="87">
        <v>2.2999999999999998</v>
      </c>
      <c r="F34" s="87">
        <v>2.2999999999999998</v>
      </c>
      <c r="G34" s="87" t="s">
        <v>98</v>
      </c>
      <c r="H34" s="88">
        <v>29</v>
      </c>
      <c r="I34" s="87">
        <v>5.3</v>
      </c>
      <c r="J34" s="87">
        <v>6.1</v>
      </c>
      <c r="K34" s="87">
        <v>5.8</v>
      </c>
      <c r="L34" s="89">
        <v>4.5999999999999996</v>
      </c>
      <c r="M34" s="6">
        <f t="shared" si="0"/>
        <v>5.4499999999999993</v>
      </c>
      <c r="N34" s="90">
        <f t="shared" si="1"/>
        <v>93.313155793250814</v>
      </c>
      <c r="X34" s="67">
        <v>29</v>
      </c>
      <c r="Y34" s="105" t="s">
        <v>56</v>
      </c>
      <c r="Z34" s="66">
        <v>48.06</v>
      </c>
      <c r="AA34" s="66">
        <v>5.3</v>
      </c>
      <c r="AB34" s="66">
        <v>6.1</v>
      </c>
      <c r="AC34" s="66">
        <v>5.8</v>
      </c>
      <c r="AD34" s="68">
        <v>4.5999999999999996</v>
      </c>
      <c r="AE34" s="1">
        <f t="shared" si="2"/>
        <v>5.4499999999999993</v>
      </c>
      <c r="AF34" s="1">
        <f t="shared" si="3"/>
        <v>93.313155793250814</v>
      </c>
      <c r="AP34" s="106">
        <v>29</v>
      </c>
      <c r="AQ34" s="107" t="s">
        <v>99</v>
      </c>
      <c r="AR34" s="107">
        <v>30.24</v>
      </c>
      <c r="AS34" s="107">
        <v>2.8</v>
      </c>
      <c r="AT34" s="107">
        <v>3.1</v>
      </c>
      <c r="AU34" s="107">
        <v>2.9</v>
      </c>
      <c r="AV34" s="108">
        <v>3.5</v>
      </c>
      <c r="AW34" s="1">
        <f t="shared" si="4"/>
        <v>3.0750000000000002</v>
      </c>
      <c r="AX34" s="1">
        <f t="shared" si="5"/>
        <v>29.705722035099992</v>
      </c>
    </row>
    <row r="35" spans="2:50" ht="15" thickBot="1" x14ac:dyDescent="0.35">
      <c r="B35" s="87" t="s">
        <v>56</v>
      </c>
      <c r="C35" s="87">
        <v>18.46</v>
      </c>
      <c r="D35" s="87">
        <v>5.5</v>
      </c>
      <c r="E35" s="87">
        <v>1.7</v>
      </c>
      <c r="F35" s="87">
        <v>1.7</v>
      </c>
      <c r="G35" s="87" t="s">
        <v>98</v>
      </c>
      <c r="H35" s="88">
        <v>30</v>
      </c>
      <c r="I35" s="87">
        <v>2.1</v>
      </c>
      <c r="J35" s="87">
        <v>2.2999999999999998</v>
      </c>
      <c r="K35" s="87">
        <v>2</v>
      </c>
      <c r="L35" s="89">
        <v>2.4</v>
      </c>
      <c r="M35" s="6">
        <f t="shared" si="0"/>
        <v>2.2000000000000002</v>
      </c>
      <c r="N35" s="90">
        <f t="shared" si="1"/>
        <v>15.205308443374602</v>
      </c>
      <c r="X35" s="67">
        <v>30</v>
      </c>
      <c r="Y35" s="105" t="s">
        <v>56</v>
      </c>
      <c r="Z35" s="66">
        <v>18.46</v>
      </c>
      <c r="AA35" s="66">
        <v>2.1</v>
      </c>
      <c r="AB35" s="66">
        <v>2.2999999999999998</v>
      </c>
      <c r="AC35" s="66">
        <v>2</v>
      </c>
      <c r="AD35" s="68">
        <v>2.4</v>
      </c>
      <c r="AE35" s="1">
        <f t="shared" si="2"/>
        <v>2.2000000000000002</v>
      </c>
      <c r="AF35" s="1">
        <f t="shared" si="3"/>
        <v>15.205308443374602</v>
      </c>
      <c r="AP35" s="109">
        <v>30</v>
      </c>
      <c r="AQ35" s="110" t="s">
        <v>56</v>
      </c>
      <c r="AR35" s="110">
        <v>37.56</v>
      </c>
      <c r="AS35" s="110">
        <v>4.0999999999999996</v>
      </c>
      <c r="AT35" s="110">
        <v>4.2</v>
      </c>
      <c r="AU35" s="110">
        <v>4</v>
      </c>
      <c r="AV35" s="111">
        <v>4.5</v>
      </c>
      <c r="AW35" s="1">
        <f t="shared" si="4"/>
        <v>4.2</v>
      </c>
      <c r="AX35" s="1">
        <f t="shared" si="5"/>
        <v>55.41769440932395</v>
      </c>
    </row>
    <row r="36" spans="2:50" ht="15" thickBot="1" x14ac:dyDescent="0.35">
      <c r="B36" s="87" t="s">
        <v>56</v>
      </c>
      <c r="C36" s="87">
        <v>21.96</v>
      </c>
      <c r="D36" s="87">
        <v>5.0999999999999996</v>
      </c>
      <c r="E36" s="87">
        <v>1.5</v>
      </c>
      <c r="F36" s="87">
        <v>1.5</v>
      </c>
      <c r="G36" s="87" t="s">
        <v>98</v>
      </c>
      <c r="H36" s="88">
        <v>31</v>
      </c>
      <c r="I36" s="87">
        <v>2.2000000000000002</v>
      </c>
      <c r="J36" s="87">
        <v>2.7</v>
      </c>
      <c r="K36" s="87">
        <v>2.2000000000000002</v>
      </c>
      <c r="L36" s="89">
        <v>2.4</v>
      </c>
      <c r="M36" s="6">
        <f t="shared" si="0"/>
        <v>2.375</v>
      </c>
      <c r="N36" s="90">
        <f t="shared" si="1"/>
        <v>17.720546061654925</v>
      </c>
      <c r="X36" s="67">
        <v>31</v>
      </c>
      <c r="Y36" s="105" t="s">
        <v>56</v>
      </c>
      <c r="Z36" s="66">
        <v>21.96</v>
      </c>
      <c r="AA36" s="66">
        <v>2.2000000000000002</v>
      </c>
      <c r="AB36" s="66">
        <v>2.7</v>
      </c>
      <c r="AC36" s="66">
        <v>2.2000000000000002</v>
      </c>
      <c r="AD36" s="68">
        <v>2.4</v>
      </c>
      <c r="AE36" s="1">
        <f t="shared" si="2"/>
        <v>2.375</v>
      </c>
      <c r="AF36" s="1">
        <f t="shared" si="3"/>
        <v>17.720546061654925</v>
      </c>
      <c r="AP36" s="109">
        <v>31</v>
      </c>
      <c r="AQ36" s="110" t="s">
        <v>56</v>
      </c>
      <c r="AR36" s="110">
        <v>47.75</v>
      </c>
      <c r="AS36" s="110">
        <v>5</v>
      </c>
      <c r="AT36" s="110">
        <v>5.8</v>
      </c>
      <c r="AU36" s="110">
        <v>4.7</v>
      </c>
      <c r="AV36" s="111">
        <v>5.0999999999999996</v>
      </c>
      <c r="AW36" s="1">
        <f t="shared" si="4"/>
        <v>5.15</v>
      </c>
      <c r="AX36" s="1">
        <f t="shared" si="5"/>
        <v>83.322891154835304</v>
      </c>
    </row>
    <row r="37" spans="2:50" ht="15" thickBot="1" x14ac:dyDescent="0.35">
      <c r="AP37" s="109">
        <v>32</v>
      </c>
      <c r="AQ37" s="110" t="s">
        <v>56</v>
      </c>
      <c r="AR37" s="110">
        <v>49.34</v>
      </c>
      <c r="AS37" s="110">
        <v>5.7</v>
      </c>
      <c r="AT37" s="110">
        <v>5.8</v>
      </c>
      <c r="AU37" s="110">
        <v>5.9</v>
      </c>
      <c r="AV37" s="111">
        <v>5.9</v>
      </c>
      <c r="AW37" s="1">
        <f t="shared" si="4"/>
        <v>5.8249999999999993</v>
      </c>
      <c r="AX37" s="1">
        <f t="shared" si="5"/>
        <v>106.59620223171015</v>
      </c>
    </row>
    <row r="38" spans="2:50" ht="15" thickBot="1" x14ac:dyDescent="0.35">
      <c r="AP38" s="109">
        <v>33</v>
      </c>
      <c r="AQ38" s="110" t="s">
        <v>56</v>
      </c>
      <c r="AR38" s="110">
        <v>25.15</v>
      </c>
      <c r="AS38" s="110">
        <v>3.7</v>
      </c>
      <c r="AT38" s="110">
        <v>2.4</v>
      </c>
      <c r="AU38" s="110">
        <v>3.5</v>
      </c>
      <c r="AV38" s="111">
        <v>3.1</v>
      </c>
      <c r="AW38" s="1">
        <f t="shared" si="4"/>
        <v>3.1749999999999998</v>
      </c>
      <c r="AX38" s="1">
        <f t="shared" si="5"/>
        <v>31.669217443593606</v>
      </c>
    </row>
    <row r="39" spans="2:50" ht="15" thickBot="1" x14ac:dyDescent="0.35">
      <c r="AP39" s="109">
        <v>34</v>
      </c>
      <c r="AQ39" s="110" t="s">
        <v>56</v>
      </c>
      <c r="AR39" s="110">
        <v>23.87</v>
      </c>
      <c r="AS39" s="110">
        <v>3.2</v>
      </c>
      <c r="AT39" s="110">
        <v>2.6</v>
      </c>
      <c r="AU39" s="110">
        <v>3.4</v>
      </c>
      <c r="AV39" s="111">
        <v>2.9</v>
      </c>
      <c r="AW39" s="1">
        <f t="shared" si="4"/>
        <v>3.0250000000000004</v>
      </c>
      <c r="AX39" s="1">
        <f t="shared" si="5"/>
        <v>28.747536275755106</v>
      </c>
    </row>
    <row r="40" spans="2:50" ht="15" thickBot="1" x14ac:dyDescent="0.35">
      <c r="AP40" s="109">
        <v>35</v>
      </c>
      <c r="AQ40" s="110" t="s">
        <v>56</v>
      </c>
      <c r="AR40" s="110">
        <v>49.02</v>
      </c>
      <c r="AS40" s="110">
        <v>5.2</v>
      </c>
      <c r="AT40" s="110">
        <v>5.4</v>
      </c>
      <c r="AU40" s="110">
        <v>4.9000000000000004</v>
      </c>
      <c r="AV40" s="111">
        <v>5.5</v>
      </c>
      <c r="AW40" s="1">
        <f t="shared" si="4"/>
        <v>5.25</v>
      </c>
      <c r="AX40" s="1">
        <f t="shared" si="5"/>
        <v>86.59014751456867</v>
      </c>
    </row>
    <row r="41" spans="2:50" ht="15" thickBot="1" x14ac:dyDescent="0.35">
      <c r="AP41" s="109">
        <v>36</v>
      </c>
      <c r="AQ41" s="110" t="s">
        <v>56</v>
      </c>
      <c r="AR41" s="110">
        <v>54.11</v>
      </c>
      <c r="AS41" s="110">
        <v>5.5</v>
      </c>
      <c r="AT41" s="110">
        <v>7.6</v>
      </c>
      <c r="AU41" s="110">
        <v>5.9</v>
      </c>
      <c r="AV41" s="111">
        <v>5.4</v>
      </c>
      <c r="AW41" s="1">
        <f t="shared" si="4"/>
        <v>6.1</v>
      </c>
      <c r="AX41" s="1">
        <f t="shared" si="5"/>
        <v>116.89866264007618</v>
      </c>
    </row>
    <row r="42" spans="2:50" ht="15" thickBot="1" x14ac:dyDescent="0.35">
      <c r="AP42" s="109">
        <v>37</v>
      </c>
      <c r="AQ42" s="110" t="s">
        <v>56</v>
      </c>
      <c r="AR42" s="110">
        <v>20.69</v>
      </c>
      <c r="AS42" s="110">
        <v>2.4</v>
      </c>
      <c r="AT42" s="110">
        <v>2.4</v>
      </c>
      <c r="AU42" s="110">
        <v>2.2999999999999998</v>
      </c>
      <c r="AV42" s="111">
        <v>2.2000000000000002</v>
      </c>
      <c r="AW42" s="1">
        <f t="shared" si="4"/>
        <v>2.3250000000000002</v>
      </c>
      <c r="AX42" s="1">
        <f t="shared" si="5"/>
        <v>16.982271788061325</v>
      </c>
    </row>
    <row r="43" spans="2:50" ht="15" thickBot="1" x14ac:dyDescent="0.35">
      <c r="AP43" s="109">
        <v>38</v>
      </c>
      <c r="AQ43" s="110" t="s">
        <v>56</v>
      </c>
      <c r="AR43" s="110">
        <v>22.28</v>
      </c>
      <c r="AS43" s="110">
        <v>2.7</v>
      </c>
      <c r="AT43" s="110">
        <v>3.1</v>
      </c>
      <c r="AU43" s="110">
        <v>3.5</v>
      </c>
      <c r="AV43" s="111">
        <v>3.5</v>
      </c>
      <c r="AW43" s="1">
        <f t="shared" si="4"/>
        <v>3.2</v>
      </c>
      <c r="AX43" s="1">
        <f t="shared" si="5"/>
        <v>32.169908772759484</v>
      </c>
    </row>
    <row r="44" spans="2:50" ht="15" thickBot="1" x14ac:dyDescent="0.35">
      <c r="AP44" s="109">
        <v>39</v>
      </c>
      <c r="AQ44" s="110" t="s">
        <v>56</v>
      </c>
      <c r="AR44" s="110">
        <v>28.01</v>
      </c>
      <c r="AS44" s="110">
        <v>3.2</v>
      </c>
      <c r="AT44" s="110">
        <v>3.1</v>
      </c>
      <c r="AU44" s="110">
        <v>3.3</v>
      </c>
      <c r="AV44" s="111">
        <v>2.8</v>
      </c>
      <c r="AW44" s="1">
        <f t="shared" si="4"/>
        <v>3.1000000000000005</v>
      </c>
      <c r="AX44" s="1">
        <f t="shared" si="5"/>
        <v>30.190705400997921</v>
      </c>
    </row>
    <row r="45" spans="2:50" ht="15" thickBot="1" x14ac:dyDescent="0.35">
      <c r="AP45" s="109">
        <v>40</v>
      </c>
      <c r="AQ45" s="110" t="s">
        <v>56</v>
      </c>
      <c r="AR45" s="110">
        <v>29.28</v>
      </c>
      <c r="AS45" s="110">
        <v>3.6</v>
      </c>
      <c r="AT45" s="110">
        <v>2.7</v>
      </c>
      <c r="AU45" s="110">
        <v>4</v>
      </c>
      <c r="AV45" s="111">
        <v>4.3</v>
      </c>
      <c r="AW45" s="1">
        <f t="shared" si="4"/>
        <v>3.6500000000000004</v>
      </c>
      <c r="AX45" s="1">
        <f t="shared" si="5"/>
        <v>41.853868127450028</v>
      </c>
    </row>
    <row r="46" spans="2:50" ht="15" thickBot="1" x14ac:dyDescent="0.35">
      <c r="AP46" s="109">
        <v>41</v>
      </c>
      <c r="AQ46" s="110" t="s">
        <v>56</v>
      </c>
      <c r="AR46" s="110">
        <v>44.25</v>
      </c>
      <c r="AS46" s="110">
        <v>4.5999999999999996</v>
      </c>
      <c r="AT46" s="110">
        <v>6</v>
      </c>
      <c r="AU46" s="110">
        <v>5.3</v>
      </c>
      <c r="AV46" s="111">
        <v>4.0999999999999996</v>
      </c>
      <c r="AW46" s="1">
        <f t="shared" si="4"/>
        <v>5</v>
      </c>
      <c r="AX46" s="1">
        <f t="shared" si="5"/>
        <v>78.539816339744831</v>
      </c>
    </row>
    <row r="47" spans="2:50" ht="15" thickBot="1" x14ac:dyDescent="0.35">
      <c r="AP47" s="109">
        <v>42</v>
      </c>
      <c r="AQ47" s="110" t="s">
        <v>56</v>
      </c>
      <c r="AR47" s="110">
        <v>23.87</v>
      </c>
      <c r="AS47" s="110">
        <v>3</v>
      </c>
      <c r="AT47" s="110">
        <v>2.7</v>
      </c>
      <c r="AU47" s="110">
        <v>2.9</v>
      </c>
      <c r="AV47" s="111">
        <v>2.8</v>
      </c>
      <c r="AW47" s="1">
        <f t="shared" si="4"/>
        <v>2.8499999999999996</v>
      </c>
      <c r="AX47" s="1">
        <f t="shared" si="5"/>
        <v>25.517586328783089</v>
      </c>
    </row>
    <row r="48" spans="2:50" ht="15" thickBot="1" x14ac:dyDescent="0.35">
      <c r="AP48" s="106">
        <v>43</v>
      </c>
      <c r="AQ48" s="107" t="s">
        <v>99</v>
      </c>
      <c r="AR48" s="107">
        <v>15.28</v>
      </c>
      <c r="AS48" s="107">
        <v>2.2000000000000002</v>
      </c>
      <c r="AT48" s="107">
        <v>1.6</v>
      </c>
      <c r="AU48" s="107">
        <v>1.7</v>
      </c>
      <c r="AV48" s="108">
        <v>2.1</v>
      </c>
      <c r="AW48" s="1">
        <f t="shared" si="4"/>
        <v>1.9</v>
      </c>
      <c r="AX48" s="1">
        <f t="shared" si="5"/>
        <v>11.341149479459153</v>
      </c>
    </row>
    <row r="49" spans="42:50" ht="15" thickBot="1" x14ac:dyDescent="0.35">
      <c r="AP49" s="106">
        <v>44</v>
      </c>
      <c r="AQ49" s="107" t="s">
        <v>99</v>
      </c>
      <c r="AR49" s="107">
        <v>11.14</v>
      </c>
      <c r="AS49" s="107">
        <v>1</v>
      </c>
      <c r="AT49" s="107">
        <v>1.6</v>
      </c>
      <c r="AU49" s="107">
        <v>1.7</v>
      </c>
      <c r="AV49" s="108">
        <v>1.2</v>
      </c>
      <c r="AW49" s="1">
        <f t="shared" si="4"/>
        <v>1.375</v>
      </c>
      <c r="AX49" s="1">
        <f t="shared" si="5"/>
        <v>5.9395736106932029</v>
      </c>
    </row>
    <row r="50" spans="42:50" ht="15" thickBot="1" x14ac:dyDescent="0.35">
      <c r="AP50" s="109">
        <v>45</v>
      </c>
      <c r="AQ50" s="110" t="s">
        <v>56</v>
      </c>
      <c r="AR50" s="110">
        <v>26.42</v>
      </c>
      <c r="AS50" s="110">
        <v>3.1</v>
      </c>
      <c r="AT50" s="110">
        <v>3.4</v>
      </c>
      <c r="AU50" s="110">
        <v>3.2</v>
      </c>
      <c r="AV50" s="111">
        <v>3.3</v>
      </c>
      <c r="AW50" s="1">
        <f t="shared" si="4"/>
        <v>3.25</v>
      </c>
      <c r="AX50" s="1">
        <f t="shared" si="5"/>
        <v>33.183072403542191</v>
      </c>
    </row>
    <row r="51" spans="42:50" ht="15" thickBot="1" x14ac:dyDescent="0.35">
      <c r="AP51" s="109">
        <v>46</v>
      </c>
      <c r="AQ51" s="110" t="s">
        <v>56</v>
      </c>
      <c r="AR51" s="110">
        <v>8.2799999999999994</v>
      </c>
      <c r="AS51" s="110">
        <v>1.2</v>
      </c>
      <c r="AT51" s="110">
        <v>1.1000000000000001</v>
      </c>
      <c r="AU51" s="110">
        <v>1</v>
      </c>
      <c r="AV51" s="111">
        <v>1.2</v>
      </c>
      <c r="AW51" s="1">
        <f t="shared" si="4"/>
        <v>1.125</v>
      </c>
      <c r="AX51" s="1">
        <f t="shared" si="5"/>
        <v>3.9760782021995817</v>
      </c>
    </row>
    <row r="52" spans="42:50" ht="15" thickBot="1" x14ac:dyDescent="0.35">
      <c r="AP52" s="106">
        <v>47</v>
      </c>
      <c r="AQ52" s="107" t="s">
        <v>99</v>
      </c>
      <c r="AR52" s="107">
        <v>46.15</v>
      </c>
      <c r="AS52" s="107">
        <v>4.9000000000000004</v>
      </c>
      <c r="AT52" s="107">
        <v>4.5999999999999996</v>
      </c>
      <c r="AU52" s="107">
        <v>3.9</v>
      </c>
      <c r="AV52" s="108">
        <v>5.3</v>
      </c>
      <c r="AW52" s="1">
        <f t="shared" si="4"/>
        <v>4.6749999999999998</v>
      </c>
      <c r="AX52" s="1">
        <f t="shared" si="5"/>
        <v>68.661470939613423</v>
      </c>
    </row>
  </sheetData>
  <mergeCells count="23">
    <mergeCell ref="A3:L3"/>
    <mergeCell ref="X3:AD3"/>
    <mergeCell ref="AP3:AV3"/>
    <mergeCell ref="B4:B5"/>
    <mergeCell ref="C4:C5"/>
    <mergeCell ref="D4:G4"/>
    <mergeCell ref="H4:H5"/>
    <mergeCell ref="I4:L4"/>
    <mergeCell ref="M4:M5"/>
    <mergeCell ref="N4:N5"/>
    <mergeCell ref="AR4:AR5"/>
    <mergeCell ref="AS4:AV4"/>
    <mergeCell ref="X4:X5"/>
    <mergeCell ref="Y4:Y5"/>
    <mergeCell ref="Z4:Z5"/>
    <mergeCell ref="AA4:AD4"/>
    <mergeCell ref="AP4:AP5"/>
    <mergeCell ref="AQ4:AQ5"/>
    <mergeCell ref="AH22:AN29"/>
    <mergeCell ref="AH15:AJ15"/>
    <mergeCell ref="AH16:AJ16"/>
    <mergeCell ref="AH17:AJ17"/>
    <mergeCell ref="AH18:AJ18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123</vt:lpstr>
      <vt:lpstr>123_m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dcterms:created xsi:type="dcterms:W3CDTF">2023-03-10T15:01:34Z</dcterms:created>
  <dcterms:modified xsi:type="dcterms:W3CDTF">2023-10-10T21:24:18Z</dcterms:modified>
</cp:coreProperties>
</file>