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I10" i="1"/>
  <c r="J10" i="1" s="1"/>
  <c r="K10" i="1" s="1"/>
  <c r="I14" i="1"/>
  <c r="J14" i="1" s="1"/>
  <c r="K14" i="1" s="1"/>
  <c r="I18" i="1"/>
  <c r="J18" i="1" s="1"/>
  <c r="K18" i="1" s="1"/>
  <c r="I24" i="1"/>
  <c r="J24" i="1" s="1"/>
  <c r="K24" i="1" s="1"/>
  <c r="I25" i="1"/>
  <c r="J25" i="1" s="1"/>
  <c r="K25" i="1" s="1"/>
  <c r="I26" i="1"/>
  <c r="P26" i="1" s="1"/>
  <c r="I30" i="1"/>
  <c r="P30" i="1" s="1"/>
  <c r="I32" i="1"/>
  <c r="P32" i="1" s="1"/>
  <c r="I34" i="1"/>
  <c r="P34" i="1" s="1"/>
  <c r="I38" i="1"/>
  <c r="P38" i="1" s="1"/>
  <c r="I40" i="1"/>
  <c r="P40" i="1" s="1"/>
  <c r="I42" i="1"/>
  <c r="P42" i="1" s="1"/>
  <c r="I46" i="1"/>
  <c r="P46" i="1" s="1"/>
  <c r="I50" i="1"/>
  <c r="P50" i="1" s="1"/>
  <c r="I54" i="1"/>
  <c r="P54" i="1" s="1"/>
  <c r="I58" i="1"/>
  <c r="P58" i="1" s="1"/>
  <c r="I65" i="1"/>
  <c r="P65" i="1" s="1"/>
  <c r="I66" i="1"/>
  <c r="P66" i="1" s="1"/>
  <c r="I72" i="1"/>
  <c r="P72" i="1" s="1"/>
  <c r="I73" i="1"/>
  <c r="P73" i="1" s="1"/>
  <c r="I78" i="1"/>
  <c r="P78" i="1" s="1"/>
  <c r="I80" i="1"/>
  <c r="P80" i="1" s="1"/>
  <c r="I81" i="1"/>
  <c r="P81" i="1" s="1"/>
  <c r="J3" i="1"/>
  <c r="J2" i="1"/>
  <c r="I44" i="1" s="1"/>
  <c r="P44" i="1" s="1"/>
  <c r="G10" i="1"/>
  <c r="H10" i="1"/>
  <c r="G11" i="1"/>
  <c r="G12" i="1"/>
  <c r="H12" i="1"/>
  <c r="G13" i="1"/>
  <c r="G14" i="1"/>
  <c r="H14" i="1"/>
  <c r="G15" i="1"/>
  <c r="H15" i="1"/>
  <c r="G16" i="1"/>
  <c r="H16" i="1"/>
  <c r="G17" i="1"/>
  <c r="G18" i="1"/>
  <c r="H18" i="1"/>
  <c r="G19" i="1"/>
  <c r="G20" i="1"/>
  <c r="H20" i="1"/>
  <c r="G21" i="1"/>
  <c r="G22" i="1"/>
  <c r="H22" i="1"/>
  <c r="G23" i="1"/>
  <c r="H23" i="1"/>
  <c r="G24" i="1"/>
  <c r="H24" i="1"/>
  <c r="G25" i="1"/>
  <c r="H25" i="1"/>
  <c r="G9" i="1"/>
  <c r="E32" i="1"/>
  <c r="M32" i="1" s="1"/>
  <c r="E16" i="1"/>
  <c r="M16" i="1" s="1"/>
  <c r="N16" i="1" s="1"/>
  <c r="E64" i="1"/>
  <c r="M64" i="1" s="1"/>
  <c r="E37" i="1"/>
  <c r="M37" i="1" s="1"/>
  <c r="E34" i="1"/>
  <c r="M34" i="1" s="1"/>
  <c r="E42" i="1"/>
  <c r="M42" i="1" s="1"/>
  <c r="E14" i="1"/>
  <c r="M14" i="1" s="1"/>
  <c r="N14" i="1" s="1"/>
  <c r="E23" i="1"/>
  <c r="M23" i="1" s="1"/>
  <c r="N23" i="1" s="1"/>
  <c r="E10" i="1"/>
  <c r="M10" i="1" s="1"/>
  <c r="N10" i="1" s="1"/>
  <c r="E61" i="1"/>
  <c r="M61" i="1" s="1"/>
  <c r="E69" i="1"/>
  <c r="M69" i="1" s="1"/>
  <c r="E41" i="1"/>
  <c r="M41" i="1" s="1"/>
  <c r="E30" i="1"/>
  <c r="M30" i="1" s="1"/>
  <c r="E68" i="1"/>
  <c r="M68" i="1" s="1"/>
  <c r="E44" i="1"/>
  <c r="M44" i="1" s="1"/>
  <c r="E39" i="1"/>
  <c r="M39" i="1" s="1"/>
  <c r="E25" i="1"/>
  <c r="M25" i="1" s="1"/>
  <c r="N25" i="1" s="1"/>
  <c r="E17" i="1"/>
  <c r="M17" i="1" s="1"/>
  <c r="N17" i="1" s="1"/>
  <c r="E62" i="1"/>
  <c r="M62" i="1" s="1"/>
  <c r="E56" i="1"/>
  <c r="M56" i="1" s="1"/>
  <c r="E80" i="1"/>
  <c r="M80" i="1" s="1"/>
  <c r="E73" i="1"/>
  <c r="M73" i="1" s="1"/>
  <c r="E72" i="1"/>
  <c r="M72" i="1" s="1"/>
  <c r="E58" i="1"/>
  <c r="M58" i="1" s="1"/>
  <c r="E78" i="1"/>
  <c r="M78" i="1" s="1"/>
  <c r="E45" i="1"/>
  <c r="M45" i="1" s="1"/>
  <c r="E13" i="1"/>
  <c r="M13" i="1" s="1"/>
  <c r="N13" i="1" s="1"/>
  <c r="E21" i="1"/>
  <c r="M21" i="1" s="1"/>
  <c r="N21" i="1" s="1"/>
  <c r="E24" i="1"/>
  <c r="M24" i="1" s="1"/>
  <c r="N24" i="1" s="1"/>
  <c r="E54" i="1"/>
  <c r="M54" i="1" s="1"/>
  <c r="E46" i="1"/>
  <c r="M46" i="1" s="1"/>
  <c r="E63" i="1"/>
  <c r="M63" i="1" s="1"/>
  <c r="E59" i="1"/>
  <c r="M59" i="1" s="1"/>
  <c r="E53" i="1"/>
  <c r="M53" i="1" s="1"/>
  <c r="E19" i="1"/>
  <c r="M19" i="1" s="1"/>
  <c r="N19" i="1" s="1"/>
  <c r="E29" i="1"/>
  <c r="M29" i="1" s="1"/>
  <c r="E65" i="1"/>
  <c r="M65" i="1" s="1"/>
  <c r="E75" i="1"/>
  <c r="M75" i="1" s="1"/>
  <c r="E43" i="1"/>
  <c r="M43" i="1" s="1"/>
  <c r="E36" i="1"/>
  <c r="M36" i="1" s="1"/>
  <c r="E40" i="1"/>
  <c r="M40" i="1" s="1"/>
  <c r="E71" i="1"/>
  <c r="M71" i="1" s="1"/>
  <c r="E66" i="1"/>
  <c r="M66" i="1" s="1"/>
  <c r="E47" i="1"/>
  <c r="M47" i="1" s="1"/>
  <c r="E18" i="1"/>
  <c r="M18" i="1" s="1"/>
  <c r="N18" i="1" s="1"/>
  <c r="E28" i="1"/>
  <c r="M28" i="1" s="1"/>
  <c r="E52" i="1"/>
  <c r="M52" i="1" s="1"/>
  <c r="E35" i="1"/>
  <c r="M35" i="1" s="1"/>
  <c r="E81" i="1"/>
  <c r="M81" i="1" s="1"/>
  <c r="E55" i="1"/>
  <c r="M55" i="1" s="1"/>
  <c r="E11" i="1"/>
  <c r="M11" i="1" s="1"/>
  <c r="N11" i="1" s="1"/>
  <c r="E67" i="1"/>
  <c r="M67" i="1" s="1"/>
  <c r="E38" i="1"/>
  <c r="M38" i="1" s="1"/>
  <c r="E57" i="1"/>
  <c r="M57" i="1" s="1"/>
  <c r="E31" i="1"/>
  <c r="M31" i="1" s="1"/>
  <c r="E12" i="1"/>
  <c r="M12" i="1" s="1"/>
  <c r="N12" i="1" s="1"/>
  <c r="E50" i="1"/>
  <c r="M50" i="1" s="1"/>
  <c r="E27" i="1"/>
  <c r="M27" i="1" s="1"/>
  <c r="E33" i="1"/>
  <c r="M33" i="1" s="1"/>
  <c r="E74" i="1"/>
  <c r="M74" i="1" s="1"/>
  <c r="E79" i="1"/>
  <c r="M79" i="1" s="1"/>
  <c r="E51" i="1"/>
  <c r="M51" i="1" s="1"/>
  <c r="E9" i="1"/>
  <c r="E70" i="1"/>
  <c r="M70" i="1" s="1"/>
  <c r="E15" i="1"/>
  <c r="M15" i="1" s="1"/>
  <c r="N15" i="1" s="1"/>
  <c r="E48" i="1"/>
  <c r="M48" i="1" s="1"/>
  <c r="E49" i="1"/>
  <c r="M49" i="1" s="1"/>
  <c r="E60" i="1"/>
  <c r="M60" i="1" s="1"/>
  <c r="E77" i="1"/>
  <c r="M77" i="1" s="1"/>
  <c r="E26" i="1"/>
  <c r="M26" i="1" s="1"/>
  <c r="E76" i="1"/>
  <c r="M76" i="1" s="1"/>
  <c r="E20" i="1"/>
  <c r="M20" i="1" s="1"/>
  <c r="N20" i="1" s="1"/>
  <c r="E22" i="1"/>
  <c r="M22" i="1" s="1"/>
  <c r="N22" i="1" s="1"/>
  <c r="I64" i="1" l="1"/>
  <c r="P64" i="1" s="1"/>
  <c r="I56" i="1"/>
  <c r="P56" i="1" s="1"/>
  <c r="I48" i="1"/>
  <c r="P48" i="1" s="1"/>
  <c r="I16" i="1"/>
  <c r="J16" i="1" s="1"/>
  <c r="K16" i="1" s="1"/>
  <c r="I79" i="1"/>
  <c r="P79" i="1" s="1"/>
  <c r="I71" i="1"/>
  <c r="P71" i="1" s="1"/>
  <c r="I63" i="1"/>
  <c r="P63" i="1" s="1"/>
  <c r="I55" i="1"/>
  <c r="P55" i="1" s="1"/>
  <c r="I47" i="1"/>
  <c r="P47" i="1" s="1"/>
  <c r="I39" i="1"/>
  <c r="P39" i="1" s="1"/>
  <c r="I31" i="1"/>
  <c r="P31" i="1" s="1"/>
  <c r="I23" i="1"/>
  <c r="J23" i="1" s="1"/>
  <c r="K23" i="1" s="1"/>
  <c r="I15" i="1"/>
  <c r="J15" i="1" s="1"/>
  <c r="K15" i="1" s="1"/>
  <c r="I74" i="1"/>
  <c r="P74" i="1" s="1"/>
  <c r="I70" i="1"/>
  <c r="P70" i="1" s="1"/>
  <c r="H19" i="1"/>
  <c r="I22" i="1"/>
  <c r="J22" i="1" s="1"/>
  <c r="K22" i="1" s="1"/>
  <c r="M9" i="1"/>
  <c r="N9" i="1" s="1"/>
  <c r="N7" i="1" s="1"/>
  <c r="I9" i="1"/>
  <c r="J9" i="1" s="1"/>
  <c r="K9" i="1" s="1"/>
  <c r="H9" i="1"/>
  <c r="I77" i="1"/>
  <c r="P77" i="1" s="1"/>
  <c r="I69" i="1"/>
  <c r="P69" i="1" s="1"/>
  <c r="I61" i="1"/>
  <c r="P61" i="1" s="1"/>
  <c r="I53" i="1"/>
  <c r="P53" i="1" s="1"/>
  <c r="I45" i="1"/>
  <c r="P45" i="1" s="1"/>
  <c r="I37" i="1"/>
  <c r="P37" i="1" s="1"/>
  <c r="I29" i="1"/>
  <c r="P29" i="1" s="1"/>
  <c r="I21" i="1"/>
  <c r="J21" i="1" s="1"/>
  <c r="K21" i="1" s="1"/>
  <c r="I13" i="1"/>
  <c r="J13" i="1" s="1"/>
  <c r="K13" i="1" s="1"/>
  <c r="H11" i="1"/>
  <c r="I62" i="1"/>
  <c r="P62" i="1" s="1"/>
  <c r="H21" i="1"/>
  <c r="H17" i="1"/>
  <c r="H13" i="1"/>
  <c r="I76" i="1"/>
  <c r="P76" i="1" s="1"/>
  <c r="I68" i="1"/>
  <c r="P68" i="1" s="1"/>
  <c r="I60" i="1"/>
  <c r="P60" i="1" s="1"/>
  <c r="I52" i="1"/>
  <c r="P52" i="1" s="1"/>
  <c r="I36" i="1"/>
  <c r="P36" i="1" s="1"/>
  <c r="I28" i="1"/>
  <c r="P28" i="1" s="1"/>
  <c r="I20" i="1"/>
  <c r="J20" i="1" s="1"/>
  <c r="K20" i="1" s="1"/>
  <c r="I12" i="1"/>
  <c r="J12" i="1" s="1"/>
  <c r="K12" i="1" s="1"/>
  <c r="K7" i="1" s="1"/>
  <c r="I75" i="1"/>
  <c r="P75" i="1" s="1"/>
  <c r="I67" i="1"/>
  <c r="P67" i="1" s="1"/>
  <c r="I59" i="1"/>
  <c r="P59" i="1" s="1"/>
  <c r="I51" i="1"/>
  <c r="P51" i="1" s="1"/>
  <c r="I43" i="1"/>
  <c r="P43" i="1" s="1"/>
  <c r="I35" i="1"/>
  <c r="P35" i="1" s="1"/>
  <c r="I27" i="1"/>
  <c r="P27" i="1" s="1"/>
  <c r="I19" i="1"/>
  <c r="J19" i="1" s="1"/>
  <c r="K19" i="1" s="1"/>
  <c r="I11" i="1"/>
  <c r="J11" i="1" s="1"/>
  <c r="K11" i="1" s="1"/>
  <c r="I57" i="1"/>
  <c r="P57" i="1" s="1"/>
  <c r="I49" i="1"/>
  <c r="P49" i="1" s="1"/>
  <c r="I41" i="1"/>
  <c r="P41" i="1" s="1"/>
  <c r="I33" i="1"/>
  <c r="P33" i="1" s="1"/>
  <c r="I17" i="1"/>
  <c r="J17" i="1" s="1"/>
  <c r="K17" i="1" s="1"/>
</calcChain>
</file>

<file path=xl/sharedStrings.xml><?xml version="1.0" encoding="utf-8"?>
<sst xmlns="http://schemas.openxmlformats.org/spreadsheetml/2006/main" count="68" uniqueCount="58">
  <si>
    <t>(mm)</t>
  </si>
  <si>
    <t>(m)</t>
  </si>
  <si>
    <t>Eercicio 1.2.2</t>
  </si>
  <si>
    <t>(Figura 10)</t>
  </si>
  <si>
    <t>id_arv</t>
  </si>
  <si>
    <t>d1</t>
  </si>
  <si>
    <t>d2</t>
  </si>
  <si>
    <t>h</t>
  </si>
  <si>
    <t>d</t>
  </si>
  <si>
    <t>(cm)</t>
  </si>
  <si>
    <t>1/h</t>
  </si>
  <si>
    <t>1/d</t>
  </si>
  <si>
    <t>Y</t>
  </si>
  <si>
    <t>X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</si>
  <si>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</si>
  <si>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</si>
  <si>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</si>
  <si>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</si>
  <si>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</si>
  <si>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</si>
  <si>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</si>
  <si>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</si>
  <si>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</si>
  <si>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</si>
  <si>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</si>
  <si>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</si>
  <si>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</si>
  <si>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</si>
  <si>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</si>
  <si>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</si>
  <si>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</si>
  <si>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</si>
  <si>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</si>
  <si>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</si>
  <si>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</si>
  <si>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</si>
  <si>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</si>
  <si>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</si>
  <si>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</si>
  <si>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</si>
  <si>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</si>
  <si>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</si>
  <si>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</si>
  <si>
    <t>Standard Residuals</t>
  </si>
  <si>
    <t>PROBABILITY OUTPUT</t>
  </si>
  <si>
    <t>Percentile</t>
  </si>
  <si>
    <t>h_est</t>
  </si>
  <si>
    <t>h_final</t>
  </si>
  <si>
    <t>dados para o ajustamento</t>
  </si>
  <si>
    <t>Quadrados dos Residuos</t>
  </si>
  <si>
    <t>Residuos</t>
  </si>
  <si>
    <t>Soma de Quadrados dos Residuos</t>
  </si>
  <si>
    <r>
      <t xml:space="preserve">Clicar com o botao do lado dir. do rato na serie de pontos do grafico e fazer </t>
    </r>
    <r>
      <rPr>
        <b/>
        <sz val="11"/>
        <color theme="1"/>
        <rFont val="Calibri"/>
        <family val="2"/>
        <scheme val="minor"/>
      </rPr>
      <t/>
    </r>
  </si>
  <si>
    <t xml:space="preserve">Add trendline. Depois escolher linear pedindo que a equação seja mostrada, </t>
  </si>
  <si>
    <t>II. Add trendline</t>
  </si>
  <si>
    <t>I. data Analysis/Regression</t>
  </si>
  <si>
    <t>h_est1</t>
  </si>
  <si>
    <t>A opção II tem um erro &gt; associado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</si>
</sst>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.0000000000"/>
    <numFmt numFmtId="174" formatCode="0.0000"/>
    <numFmt numFmtId="176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0000FF"/>
      <name val="Monotype Corsiva"/>
      <family val="4"/>
    </font>
    <font>
      <sz val="9"/>
      <color rgb="FF00000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/>
      <name val="Arial"/>
      <family val="2"/>
    </font>
    <font>
      <sz val="11"/>
      <color theme="5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Arial"/>
      <family val="2"/>
    </font>
    <font>
      <b/>
      <sz val="11"/>
      <color theme="9"/>
      <name val="Calibri"/>
      <family val="2"/>
      <scheme val="minor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5"/>
      <name val="Arial"/>
      <family val="2"/>
    </font>
    <font>
      <sz val="11"/>
      <color theme="4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0"/>
      <color theme="4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rgb="FF3333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6" xfId="0" applyFill="1" applyBorder="1" applyAlignment="1"/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6" fillId="0" borderId="11" xfId="0" applyFont="1" applyBorder="1" applyAlignment="1">
      <alignment horizontal="center"/>
    </xf>
    <xf numFmtId="2" fontId="9" fillId="0" borderId="0" xfId="0" applyNumberFormat="1" applyFont="1"/>
    <xf numFmtId="2" fontId="10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2" borderId="0" xfId="0" applyFont="1" applyFill="1" applyBorder="1" applyAlignment="1"/>
    <xf numFmtId="0" fontId="12" fillId="3" borderId="6" xfId="0" applyFont="1" applyFill="1" applyBorder="1" applyAlignment="1"/>
    <xf numFmtId="0" fontId="11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0" fillId="4" borderId="0" xfId="0" applyFill="1"/>
    <xf numFmtId="0" fontId="17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Fill="1" applyBorder="1" applyAlignment="1"/>
    <xf numFmtId="0" fontId="21" fillId="0" borderId="12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5" fillId="5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wrapText="1"/>
    </xf>
    <xf numFmtId="176" fontId="21" fillId="5" borderId="0" xfId="0" applyNumberFormat="1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 vertical="center" wrapText="1"/>
    </xf>
    <xf numFmtId="176" fontId="0" fillId="5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0" fontId="17" fillId="5" borderId="0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left" vertical="center" wrapText="1"/>
    </xf>
    <xf numFmtId="176" fontId="14" fillId="5" borderId="0" xfId="0" applyNumberFormat="1" applyFont="1" applyFill="1" applyAlignment="1">
      <alignment horizontal="left"/>
    </xf>
    <xf numFmtId="0" fontId="0" fillId="5" borderId="0" xfId="0" applyFill="1"/>
    <xf numFmtId="0" fontId="0" fillId="5" borderId="11" xfId="0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 wrapText="1"/>
    </xf>
    <xf numFmtId="0" fontId="0" fillId="5" borderId="11" xfId="0" applyFill="1" applyBorder="1"/>
    <xf numFmtId="0" fontId="0" fillId="5" borderId="0" xfId="0" applyFill="1" applyBorder="1"/>
    <xf numFmtId="0" fontId="19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left" vertical="center" wrapText="1"/>
    </xf>
    <xf numFmtId="176" fontId="20" fillId="0" borderId="0" xfId="0" applyNumberFormat="1" applyFont="1" applyAlignment="1">
      <alignment horizontal="left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26" fillId="0" borderId="0" xfId="0" applyFont="1" applyAlignment="1">
      <alignment vertical="top"/>
    </xf>
    <xf numFmtId="176" fontId="21" fillId="0" borderId="13" xfId="0" applyNumberFormat="1" applyFont="1" applyBorder="1" applyAlignment="1">
      <alignment horizontal="center"/>
    </xf>
    <xf numFmtId="0" fontId="22" fillId="0" borderId="11" xfId="0" applyFont="1" applyFill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15" fillId="0" borderId="15" xfId="0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23" fillId="0" borderId="11" xfId="0" applyFont="1" applyFill="1" applyBorder="1" applyAlignment="1">
      <alignment horizontal="center" vertical="center" wrapText="1"/>
    </xf>
    <xf numFmtId="174" fontId="14" fillId="0" borderId="11" xfId="0" applyNumberFormat="1" applyFont="1" applyBorder="1" applyAlignment="1">
      <alignment horizontal="center"/>
    </xf>
    <xf numFmtId="174" fontId="0" fillId="0" borderId="11" xfId="0" applyNumberFormat="1" applyBorder="1" applyAlignment="1">
      <alignment horizontal="center"/>
    </xf>
    <xf numFmtId="0" fontId="24" fillId="0" borderId="11" xfId="0" applyFont="1" applyBorder="1" applyAlignment="1">
      <alignment horizontal="center" wrapText="1"/>
    </xf>
    <xf numFmtId="0" fontId="24" fillId="5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76" fontId="24" fillId="0" borderId="11" xfId="0" applyNumberFormat="1" applyFont="1" applyBorder="1" applyAlignment="1">
      <alignment horizontal="center"/>
    </xf>
    <xf numFmtId="176" fontId="24" fillId="5" borderId="11" xfId="0" applyNumberFormat="1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176" fontId="0" fillId="5" borderId="11" xfId="0" applyNumberFormat="1" applyFill="1" applyBorder="1" applyAlignment="1">
      <alignment horizontal="center"/>
    </xf>
    <xf numFmtId="2" fontId="9" fillId="0" borderId="11" xfId="0" applyNumberFormat="1" applyFont="1" applyBorder="1"/>
    <xf numFmtId="176" fontId="27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Pares (d,h) medidos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3333FF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Sheet1!$E$9:$E$25</c:f>
              <c:numCache>
                <c:formatCode>General</c:formatCode>
                <c:ptCount val="17"/>
                <c:pt idx="0">
                  <c:v>28.65</c:v>
                </c:pt>
                <c:pt idx="1">
                  <c:v>29.4</c:v>
                </c:pt>
                <c:pt idx="2">
                  <c:v>28.15</c:v>
                </c:pt>
                <c:pt idx="3">
                  <c:v>28</c:v>
                </c:pt>
                <c:pt idx="4">
                  <c:v>26.9</c:v>
                </c:pt>
                <c:pt idx="5">
                  <c:v>26.45</c:v>
                </c:pt>
                <c:pt idx="6">
                  <c:v>27.1</c:v>
                </c:pt>
                <c:pt idx="7">
                  <c:v>21.45</c:v>
                </c:pt>
                <c:pt idx="8">
                  <c:v>21.25</c:v>
                </c:pt>
                <c:pt idx="9">
                  <c:v>26.9</c:v>
                </c:pt>
                <c:pt idx="10">
                  <c:v>24.9</c:v>
                </c:pt>
                <c:pt idx="11">
                  <c:v>24.35</c:v>
                </c:pt>
                <c:pt idx="12">
                  <c:v>19.55</c:v>
                </c:pt>
                <c:pt idx="13">
                  <c:v>22.6</c:v>
                </c:pt>
                <c:pt idx="14">
                  <c:v>14.3</c:v>
                </c:pt>
                <c:pt idx="15">
                  <c:v>8.15</c:v>
                </c:pt>
                <c:pt idx="16">
                  <c:v>4.05</c:v>
                </c:pt>
              </c:numCache>
            </c:numRef>
          </c:xVal>
          <c:yVal>
            <c:numRef>
              <c:f>Sheet1!$D$9:$D$25</c:f>
              <c:numCache>
                <c:formatCode>General</c:formatCode>
                <c:ptCount val="17"/>
                <c:pt idx="0">
                  <c:v>25.5</c:v>
                </c:pt>
                <c:pt idx="1">
                  <c:v>23.5</c:v>
                </c:pt>
                <c:pt idx="2">
                  <c:v>23.5</c:v>
                </c:pt>
                <c:pt idx="3">
                  <c:v>23.3</c:v>
                </c:pt>
                <c:pt idx="4">
                  <c:v>23</c:v>
                </c:pt>
                <c:pt idx="5">
                  <c:v>23</c:v>
                </c:pt>
                <c:pt idx="6">
                  <c:v>22.5</c:v>
                </c:pt>
                <c:pt idx="7">
                  <c:v>22.5</c:v>
                </c:pt>
                <c:pt idx="8">
                  <c:v>22.5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20.5</c:v>
                </c:pt>
                <c:pt idx="13">
                  <c:v>18.5</c:v>
                </c:pt>
                <c:pt idx="14">
                  <c:v>15.5</c:v>
                </c:pt>
                <c:pt idx="15">
                  <c:v>11.5</c:v>
                </c:pt>
                <c:pt idx="16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E2-432C-AAB7-CA1FD5F697A5}"/>
            </c:ext>
          </c:extLst>
        </c:ser>
        <c:ser>
          <c:idx val="1"/>
          <c:order val="1"/>
          <c:tx>
            <c:v>h estimado para d com h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Sheet1!$E$9:$E$25</c:f>
              <c:numCache>
                <c:formatCode>General</c:formatCode>
                <c:ptCount val="17"/>
                <c:pt idx="0">
                  <c:v>28.65</c:v>
                </c:pt>
                <c:pt idx="1">
                  <c:v>29.4</c:v>
                </c:pt>
                <c:pt idx="2">
                  <c:v>28.15</c:v>
                </c:pt>
                <c:pt idx="3">
                  <c:v>28</c:v>
                </c:pt>
                <c:pt idx="4">
                  <c:v>26.9</c:v>
                </c:pt>
                <c:pt idx="5">
                  <c:v>26.45</c:v>
                </c:pt>
                <c:pt idx="6">
                  <c:v>27.1</c:v>
                </c:pt>
                <c:pt idx="7">
                  <c:v>21.45</c:v>
                </c:pt>
                <c:pt idx="8">
                  <c:v>21.25</c:v>
                </c:pt>
                <c:pt idx="9">
                  <c:v>26.9</c:v>
                </c:pt>
                <c:pt idx="10">
                  <c:v>24.9</c:v>
                </c:pt>
                <c:pt idx="11">
                  <c:v>24.35</c:v>
                </c:pt>
                <c:pt idx="12">
                  <c:v>19.55</c:v>
                </c:pt>
                <c:pt idx="13">
                  <c:v>22.6</c:v>
                </c:pt>
                <c:pt idx="14">
                  <c:v>14.3</c:v>
                </c:pt>
                <c:pt idx="15">
                  <c:v>8.15</c:v>
                </c:pt>
                <c:pt idx="16">
                  <c:v>4.05</c:v>
                </c:pt>
              </c:numCache>
            </c:numRef>
          </c:xVal>
          <c:yVal>
            <c:numRef>
              <c:f>Sheet1!$I$9:$I$25</c:f>
              <c:numCache>
                <c:formatCode>General</c:formatCode>
                <c:ptCount val="17"/>
                <c:pt idx="0">
                  <c:v>24.302501482358007</c:v>
                </c:pt>
                <c:pt idx="1">
                  <c:v>24.644939877447182</c:v>
                </c:pt>
                <c:pt idx="2">
                  <c:v>24.069637716968039</c:v>
                </c:pt>
                <c:pt idx="3">
                  <c:v>23.999049400064735</c:v>
                </c:pt>
                <c:pt idx="4">
                  <c:v>23.470824149150499</c:v>
                </c:pt>
                <c:pt idx="5">
                  <c:v>23.249216056717991</c:v>
                </c:pt>
                <c:pt idx="6">
                  <c:v>23.568273497352209</c:v>
                </c:pt>
                <c:pt idx="7">
                  <c:v>20.546075494465132</c:v>
                </c:pt>
                <c:pt idx="8">
                  <c:v>20.42782331814832</c:v>
                </c:pt>
                <c:pt idx="9">
                  <c:v>23.470824149150499</c:v>
                </c:pt>
                <c:pt idx="10">
                  <c:v>22.460099651889912</c:v>
                </c:pt>
                <c:pt idx="11">
                  <c:v>22.170060030372781</c:v>
                </c:pt>
                <c:pt idx="12">
                  <c:v>19.38719713361472</c:v>
                </c:pt>
                <c:pt idx="13">
                  <c:v>21.209885372272691</c:v>
                </c:pt>
                <c:pt idx="14">
                  <c:v>15.713667861685119</c:v>
                </c:pt>
                <c:pt idx="15">
                  <c:v>10.253995621963202</c:v>
                </c:pt>
                <c:pt idx="16">
                  <c:v>5.6406972267481956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E2-432C-AAB7-CA1FD5F697A5}"/>
            </c:ext>
          </c:extLst>
        </c:ser>
        <c:ser>
          <c:idx val="2"/>
          <c:order val="2"/>
          <c:tx>
            <c:v>h estimado para d sem h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noFill/>
              <a:ln w="15875">
                <a:solidFill>
                  <a:schemeClr val="accent2"/>
                </a:solidFill>
              </a:ln>
              <a:effectLst/>
            </c:spPr>
          </c:marker>
          <c:xVal>
            <c:numRef>
              <c:f>Sheet1!$E$26:$E$81</c:f>
              <c:numCache>
                <c:formatCode>General</c:formatCode>
                <c:ptCount val="56"/>
                <c:pt idx="0">
                  <c:v>29.75</c:v>
                </c:pt>
                <c:pt idx="1">
                  <c:v>28.95</c:v>
                </c:pt>
                <c:pt idx="2">
                  <c:v>28.75</c:v>
                </c:pt>
                <c:pt idx="3">
                  <c:v>28.5</c:v>
                </c:pt>
                <c:pt idx="4">
                  <c:v>28.35</c:v>
                </c:pt>
                <c:pt idx="5">
                  <c:v>28.15</c:v>
                </c:pt>
                <c:pt idx="6">
                  <c:v>27.2</c:v>
                </c:pt>
                <c:pt idx="7">
                  <c:v>27.2</c:v>
                </c:pt>
                <c:pt idx="8">
                  <c:v>26.85</c:v>
                </c:pt>
                <c:pt idx="9">
                  <c:v>26.5</c:v>
                </c:pt>
                <c:pt idx="10">
                  <c:v>25.85</c:v>
                </c:pt>
                <c:pt idx="11">
                  <c:v>25.8</c:v>
                </c:pt>
                <c:pt idx="12">
                  <c:v>25.55</c:v>
                </c:pt>
                <c:pt idx="13">
                  <c:v>25.2</c:v>
                </c:pt>
                <c:pt idx="14">
                  <c:v>25.2</c:v>
                </c:pt>
                <c:pt idx="15">
                  <c:v>25</c:v>
                </c:pt>
                <c:pt idx="16">
                  <c:v>24.75</c:v>
                </c:pt>
                <c:pt idx="17">
                  <c:v>24.75</c:v>
                </c:pt>
                <c:pt idx="18">
                  <c:v>24.7</c:v>
                </c:pt>
                <c:pt idx="19">
                  <c:v>24.5</c:v>
                </c:pt>
                <c:pt idx="20">
                  <c:v>24.25</c:v>
                </c:pt>
                <c:pt idx="21">
                  <c:v>24.25</c:v>
                </c:pt>
                <c:pt idx="22">
                  <c:v>24</c:v>
                </c:pt>
                <c:pt idx="23">
                  <c:v>23.8</c:v>
                </c:pt>
                <c:pt idx="24">
                  <c:v>23.75</c:v>
                </c:pt>
                <c:pt idx="25">
                  <c:v>23.7</c:v>
                </c:pt>
                <c:pt idx="26">
                  <c:v>23.6</c:v>
                </c:pt>
                <c:pt idx="27">
                  <c:v>23.3</c:v>
                </c:pt>
                <c:pt idx="28">
                  <c:v>22.95</c:v>
                </c:pt>
                <c:pt idx="29">
                  <c:v>22.8</c:v>
                </c:pt>
                <c:pt idx="30">
                  <c:v>22.75</c:v>
                </c:pt>
                <c:pt idx="31">
                  <c:v>22.7</c:v>
                </c:pt>
                <c:pt idx="32">
                  <c:v>22.6</c:v>
                </c:pt>
                <c:pt idx="33">
                  <c:v>22.6</c:v>
                </c:pt>
                <c:pt idx="34">
                  <c:v>22.2</c:v>
                </c:pt>
                <c:pt idx="35">
                  <c:v>22.15</c:v>
                </c:pt>
                <c:pt idx="36">
                  <c:v>21.95</c:v>
                </c:pt>
                <c:pt idx="37">
                  <c:v>21.95</c:v>
                </c:pt>
                <c:pt idx="38">
                  <c:v>21.7</c:v>
                </c:pt>
                <c:pt idx="39">
                  <c:v>21.4</c:v>
                </c:pt>
                <c:pt idx="40">
                  <c:v>21.4</c:v>
                </c:pt>
                <c:pt idx="41">
                  <c:v>21</c:v>
                </c:pt>
                <c:pt idx="42">
                  <c:v>20.75</c:v>
                </c:pt>
                <c:pt idx="43">
                  <c:v>20.5</c:v>
                </c:pt>
                <c:pt idx="44">
                  <c:v>20.45</c:v>
                </c:pt>
                <c:pt idx="45">
                  <c:v>20.399999999999999</c:v>
                </c:pt>
                <c:pt idx="46">
                  <c:v>20.100000000000001</c:v>
                </c:pt>
                <c:pt idx="47">
                  <c:v>20.05</c:v>
                </c:pt>
                <c:pt idx="48">
                  <c:v>19.3</c:v>
                </c:pt>
                <c:pt idx="49">
                  <c:v>19.05</c:v>
                </c:pt>
                <c:pt idx="50">
                  <c:v>18.600000000000001</c:v>
                </c:pt>
                <c:pt idx="51">
                  <c:v>17.5</c:v>
                </c:pt>
                <c:pt idx="52">
                  <c:v>17.350000000000001</c:v>
                </c:pt>
                <c:pt idx="53">
                  <c:v>16.25</c:v>
                </c:pt>
                <c:pt idx="54">
                  <c:v>14.65</c:v>
                </c:pt>
                <c:pt idx="55">
                  <c:v>14.05</c:v>
                </c:pt>
              </c:numCache>
            </c:numRef>
          </c:xVal>
          <c:yVal>
            <c:numRef>
              <c:f>Sheet1!$P$26:$P$81</c:f>
              <c:numCache>
                <c:formatCode>0.00</c:formatCode>
                <c:ptCount val="56"/>
                <c:pt idx="0">
                  <c:v>24.801998792801591</c:v>
                </c:pt>
                <c:pt idx="1">
                  <c:v>24.440451790009035</c:v>
                </c:pt>
                <c:pt idx="2">
                  <c:v>24.348630844908659</c:v>
                </c:pt>
                <c:pt idx="3">
                  <c:v>24.233031864578503</c:v>
                </c:pt>
                <c:pt idx="4">
                  <c:v>24.163229445792357</c:v>
                </c:pt>
                <c:pt idx="5">
                  <c:v>24.069637716968039</c:v>
                </c:pt>
                <c:pt idx="6">
                  <c:v>23.616760384419244</c:v>
                </c:pt>
                <c:pt idx="7">
                  <c:v>23.616760384419244</c:v>
                </c:pt>
                <c:pt idx="8">
                  <c:v>23.446362166830234</c:v>
                </c:pt>
                <c:pt idx="9">
                  <c:v>23.274001245187485</c:v>
                </c:pt>
                <c:pt idx="10">
                  <c:v>22.948578294307012</c:v>
                </c:pt>
                <c:pt idx="11">
                  <c:v>22.923254066641423</c:v>
                </c:pt>
                <c:pt idx="12">
                  <c:v>22.795997945858662</c:v>
                </c:pt>
                <c:pt idx="13">
                  <c:v>22.616041993968707</c:v>
                </c:pt>
                <c:pt idx="14">
                  <c:v>22.616041993968707</c:v>
                </c:pt>
                <c:pt idx="15">
                  <c:v>22.512255828044882</c:v>
                </c:pt>
                <c:pt idx="16">
                  <c:v>22.381534013825522</c:v>
                </c:pt>
                <c:pt idx="17">
                  <c:v>22.381534013825522</c:v>
                </c:pt>
                <c:pt idx="18">
                  <c:v>22.355256651920143</c:v>
                </c:pt>
                <c:pt idx="19">
                  <c:v>22.249700102525463</c:v>
                </c:pt>
                <c:pt idx="20">
                  <c:v>22.116739842011157</c:v>
                </c:pt>
                <c:pt idx="21">
                  <c:v>22.116739842011157</c:v>
                </c:pt>
                <c:pt idx="22">
                  <c:v>21.982638735572394</c:v>
                </c:pt>
                <c:pt idx="23">
                  <c:v>21.874526540202378</c:v>
                </c:pt>
                <c:pt idx="24">
                  <c:v>21.847382036653315</c:v>
                </c:pt>
                <c:pt idx="25">
                  <c:v>21.820190710167239</c:v>
                </c:pt>
                <c:pt idx="26">
                  <c:v>21.76566710294307</c:v>
                </c:pt>
                <c:pt idx="27">
                  <c:v>21.600959833430665</c:v>
                </c:pt>
                <c:pt idx="28">
                  <c:v>21.406618598056028</c:v>
                </c:pt>
                <c:pt idx="29">
                  <c:v>21.322599821218262</c:v>
                </c:pt>
                <c:pt idx="30">
                  <c:v>21.294495333752657</c:v>
                </c:pt>
                <c:pt idx="31">
                  <c:v>21.266341516510433</c:v>
                </c:pt>
                <c:pt idx="32">
                  <c:v>21.209885372272691</c:v>
                </c:pt>
                <c:pt idx="33">
                  <c:v>21.209885372272691</c:v>
                </c:pt>
                <c:pt idx="34">
                  <c:v>20.982061380344891</c:v>
                </c:pt>
                <c:pt idx="35">
                  <c:v>20.95335625454296</c:v>
                </c:pt>
                <c:pt idx="36">
                  <c:v>20.838025189860637</c:v>
                </c:pt>
                <c:pt idx="37">
                  <c:v>20.838025189860637</c:v>
                </c:pt>
                <c:pt idx="38">
                  <c:v>20.692702333865142</c:v>
                </c:pt>
                <c:pt idx="39">
                  <c:v>20.516592102702901</c:v>
                </c:pt>
                <c:pt idx="40">
                  <c:v>20.516592102702901</c:v>
                </c:pt>
                <c:pt idx="41">
                  <c:v>20.278804666518994</c:v>
                </c:pt>
                <c:pt idx="42">
                  <c:v>20.128431857865003</c:v>
                </c:pt>
                <c:pt idx="43">
                  <c:v>19.976686349765551</c:v>
                </c:pt>
                <c:pt idx="44">
                  <c:v>19.946170868624588</c:v>
                </c:pt>
                <c:pt idx="45">
                  <c:v>19.915599572603966</c:v>
                </c:pt>
                <c:pt idx="46">
                  <c:v>19.730991061200257</c:v>
                </c:pt>
                <c:pt idx="47">
                  <c:v>19.700024737713459</c:v>
                </c:pt>
                <c:pt idx="48">
                  <c:v>19.228593588800138</c:v>
                </c:pt>
                <c:pt idx="49">
                  <c:v>19.068502838213586</c:v>
                </c:pt>
                <c:pt idx="50">
                  <c:v>18.77652439002183</c:v>
                </c:pt>
                <c:pt idx="51">
                  <c:v>18.041431378809907</c:v>
                </c:pt>
                <c:pt idx="52">
                  <c:v>17.938764195284335</c:v>
                </c:pt>
                <c:pt idx="53">
                  <c:v>17.16724391829446</c:v>
                </c:pt>
                <c:pt idx="54">
                  <c:v>15.983098722347817</c:v>
                </c:pt>
                <c:pt idx="55">
                  <c:v>15.518827677284435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1B-44C4-B15E-3CCB5EBF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598608"/>
        <c:axId val="287588624"/>
      </c:scatterChart>
      <c:valAx>
        <c:axId val="28759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 (cm)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88624"/>
        <c:crosses val="autoZero"/>
        <c:crossBetween val="midCat"/>
      </c:valAx>
      <c:valAx>
        <c:axId val="28758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98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549596651410157E-2"/>
          <c:y val="0.83497897568190604"/>
          <c:w val="0.9740549713836818"/>
          <c:h val="0.13913553330565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Sheet1!$H$9:$H$25</c:f>
              <c:numCache>
                <c:formatCode>General</c:formatCode>
                <c:ptCount val="17"/>
                <c:pt idx="0">
                  <c:v>3.4904013961605584E-2</c:v>
                </c:pt>
                <c:pt idx="1">
                  <c:v>3.4013605442176874E-2</c:v>
                </c:pt>
                <c:pt idx="2">
                  <c:v>3.5523978685612793E-2</c:v>
                </c:pt>
                <c:pt idx="3">
                  <c:v>3.5714285714285712E-2</c:v>
                </c:pt>
                <c:pt idx="4">
                  <c:v>3.717472118959108E-2</c:v>
                </c:pt>
                <c:pt idx="5">
                  <c:v>3.780718336483932E-2</c:v>
                </c:pt>
                <c:pt idx="6">
                  <c:v>3.6900369003690037E-2</c:v>
                </c:pt>
                <c:pt idx="7">
                  <c:v>4.6620046620046623E-2</c:v>
                </c:pt>
                <c:pt idx="8">
                  <c:v>4.7058823529411764E-2</c:v>
                </c:pt>
                <c:pt idx="9">
                  <c:v>3.717472118959108E-2</c:v>
                </c:pt>
                <c:pt idx="10">
                  <c:v>4.0160642570281124E-2</c:v>
                </c:pt>
                <c:pt idx="11">
                  <c:v>4.1067761806981518E-2</c:v>
                </c:pt>
                <c:pt idx="12">
                  <c:v>5.1150895140664961E-2</c:v>
                </c:pt>
                <c:pt idx="13">
                  <c:v>4.4247787610619468E-2</c:v>
                </c:pt>
                <c:pt idx="14">
                  <c:v>6.9930069930069921E-2</c:v>
                </c:pt>
                <c:pt idx="15">
                  <c:v>0.12269938650306748</c:v>
                </c:pt>
                <c:pt idx="16">
                  <c:v>0.24691358024691359</c:v>
                </c:pt>
              </c:numCache>
            </c:numRef>
          </c:xVal>
          <c:yVal>
            <c:numRef>
              <c:f>Sheet1!$AT$5:$AT$21</c:f>
              <c:numCache>
                <c:formatCode>General</c:formatCode>
                <c:ptCount val="17"/>
                <c:pt idx="0">
                  <c:v>-1.9323412536824403E-3</c:v>
                </c:pt>
                <c:pt idx="1">
                  <c:v>1.976910720459954E-3</c:v>
                </c:pt>
                <c:pt idx="2">
                  <c:v>1.0070738552336242E-3</c:v>
                </c:pt>
                <c:pt idx="3">
                  <c:v>1.250137856475729E-3</c:v>
                </c:pt>
                <c:pt idx="4">
                  <c:v>8.7217283255038025E-4</c:v>
                </c:pt>
                <c:pt idx="5">
                  <c:v>4.6605789633660105E-4</c:v>
                </c:pt>
                <c:pt idx="6">
                  <c:v>2.0145227061234075E-3</c:v>
                </c:pt>
                <c:pt idx="7">
                  <c:v>-4.2266509318666309E-3</c:v>
                </c:pt>
                <c:pt idx="8">
                  <c:v>-4.5083971983353871E-3</c:v>
                </c:pt>
                <c:pt idx="9">
                  <c:v>2.8484574175306199E-3</c:v>
                </c:pt>
                <c:pt idx="10">
                  <c:v>9.3114549198765328E-4</c:v>
                </c:pt>
                <c:pt idx="11">
                  <c:v>3.4866849119898069E-4</c:v>
                </c:pt>
                <c:pt idx="12">
                  <c:v>-2.7999440186648253E-3</c:v>
                </c:pt>
                <c:pt idx="13">
                  <c:v>6.9062273473957381E-3</c:v>
                </c:pt>
                <c:pt idx="14">
                  <c:v>8.7726324979389703E-4</c:v>
                </c:pt>
                <c:pt idx="15">
                  <c:v>-1.0566437784870486E-2</c:v>
                </c:pt>
                <c:pt idx="16">
                  <c:v>4.5351333223330459E-3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53-4685-91A9-5B700BD1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96320"/>
        <c:axId val="58791744"/>
      </c:scatterChart>
      <c:valAx>
        <c:axId val="5879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91744"/>
        <c:crosses val="autoZero"/>
        <c:crossBetween val="midCat"/>
      </c:valAx>
      <c:valAx>
        <c:axId val="58791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96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Sheet1!$H$9:$H$25</c:f>
              <c:numCache>
                <c:formatCode>General</c:formatCode>
                <c:ptCount val="17"/>
                <c:pt idx="0">
                  <c:v>3.4904013961605584E-2</c:v>
                </c:pt>
                <c:pt idx="1">
                  <c:v>3.4013605442176874E-2</c:v>
                </c:pt>
                <c:pt idx="2">
                  <c:v>3.5523978685612793E-2</c:v>
                </c:pt>
                <c:pt idx="3">
                  <c:v>3.5714285714285712E-2</c:v>
                </c:pt>
                <c:pt idx="4">
                  <c:v>3.717472118959108E-2</c:v>
                </c:pt>
                <c:pt idx="5">
                  <c:v>3.780718336483932E-2</c:v>
                </c:pt>
                <c:pt idx="6">
                  <c:v>3.6900369003690037E-2</c:v>
                </c:pt>
                <c:pt idx="7">
                  <c:v>4.6620046620046623E-2</c:v>
                </c:pt>
                <c:pt idx="8">
                  <c:v>4.7058823529411764E-2</c:v>
                </c:pt>
                <c:pt idx="9">
                  <c:v>3.717472118959108E-2</c:v>
                </c:pt>
                <c:pt idx="10">
                  <c:v>4.0160642570281124E-2</c:v>
                </c:pt>
                <c:pt idx="11">
                  <c:v>4.1067761806981518E-2</c:v>
                </c:pt>
                <c:pt idx="12">
                  <c:v>5.1150895140664961E-2</c:v>
                </c:pt>
                <c:pt idx="13">
                  <c:v>4.4247787610619468E-2</c:v>
                </c:pt>
                <c:pt idx="14">
                  <c:v>6.9930069930069921E-2</c:v>
                </c:pt>
                <c:pt idx="15">
                  <c:v>0.12269938650306748</c:v>
                </c:pt>
                <c:pt idx="16">
                  <c:v>0.24691358024691359</c:v>
                </c:pt>
              </c:numCache>
            </c:numRef>
          </c:xVal>
          <c:yVal>
            <c:numRef>
              <c:f>Sheet1!$G$9:$G$25</c:f>
              <c:numCache>
                <c:formatCode>General</c:formatCode>
                <c:ptCount val="17"/>
                <c:pt idx="0">
                  <c:v>3.9215686274509803E-2</c:v>
                </c:pt>
                <c:pt idx="1">
                  <c:v>4.2553191489361701E-2</c:v>
                </c:pt>
                <c:pt idx="2">
                  <c:v>4.2553191489361701E-2</c:v>
                </c:pt>
                <c:pt idx="3">
                  <c:v>4.2918454935622317E-2</c:v>
                </c:pt>
                <c:pt idx="4">
                  <c:v>4.3478260869565216E-2</c:v>
                </c:pt>
                <c:pt idx="5">
                  <c:v>4.3478260869565216E-2</c:v>
                </c:pt>
                <c:pt idx="6">
                  <c:v>4.4444444444444446E-2</c:v>
                </c:pt>
                <c:pt idx="7">
                  <c:v>4.4444444444444446E-2</c:v>
                </c:pt>
                <c:pt idx="8">
                  <c:v>4.4444444444444446E-2</c:v>
                </c:pt>
                <c:pt idx="9">
                  <c:v>4.5454545454545456E-2</c:v>
                </c:pt>
                <c:pt idx="10">
                  <c:v>4.5454545454545456E-2</c:v>
                </c:pt>
                <c:pt idx="11">
                  <c:v>4.5454545454545456E-2</c:v>
                </c:pt>
                <c:pt idx="12">
                  <c:v>4.878048780487805E-2</c:v>
                </c:pt>
                <c:pt idx="13">
                  <c:v>5.4054054054054057E-2</c:v>
                </c:pt>
                <c:pt idx="14">
                  <c:v>6.4516129032258063E-2</c:v>
                </c:pt>
                <c:pt idx="15">
                  <c:v>8.6956521739130432E-2</c:v>
                </c:pt>
                <c:pt idx="16">
                  <c:v>0.18181818181818182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C8-4266-B2FA-D95B07401CDD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Sheet1!$H$9:$H$25</c:f>
              <c:numCache>
                <c:formatCode>General</c:formatCode>
                <c:ptCount val="17"/>
                <c:pt idx="0">
                  <c:v>3.4904013961605584E-2</c:v>
                </c:pt>
                <c:pt idx="1">
                  <c:v>3.4013605442176874E-2</c:v>
                </c:pt>
                <c:pt idx="2">
                  <c:v>3.5523978685612793E-2</c:v>
                </c:pt>
                <c:pt idx="3">
                  <c:v>3.5714285714285712E-2</c:v>
                </c:pt>
                <c:pt idx="4">
                  <c:v>3.717472118959108E-2</c:v>
                </c:pt>
                <c:pt idx="5">
                  <c:v>3.780718336483932E-2</c:v>
                </c:pt>
                <c:pt idx="6">
                  <c:v>3.6900369003690037E-2</c:v>
                </c:pt>
                <c:pt idx="7">
                  <c:v>4.6620046620046623E-2</c:v>
                </c:pt>
                <c:pt idx="8">
                  <c:v>4.7058823529411764E-2</c:v>
                </c:pt>
                <c:pt idx="9">
                  <c:v>3.717472118959108E-2</c:v>
                </c:pt>
                <c:pt idx="10">
                  <c:v>4.0160642570281124E-2</c:v>
                </c:pt>
                <c:pt idx="11">
                  <c:v>4.1067761806981518E-2</c:v>
                </c:pt>
                <c:pt idx="12">
                  <c:v>5.1150895140664961E-2</c:v>
                </c:pt>
                <c:pt idx="13">
                  <c:v>4.4247787610619468E-2</c:v>
                </c:pt>
                <c:pt idx="14">
                  <c:v>6.9930069930069921E-2</c:v>
                </c:pt>
                <c:pt idx="15">
                  <c:v>0.12269938650306748</c:v>
                </c:pt>
                <c:pt idx="16">
                  <c:v>0.24691358024691359</c:v>
                </c:pt>
              </c:numCache>
            </c:numRef>
          </c:xVal>
          <c:yVal>
            <c:numRef>
              <c:f>Sheet1!$AS$5:$AS$21</c:f>
              <c:numCache>
                <c:formatCode>General</c:formatCode>
                <c:ptCount val="17"/>
                <c:pt idx="0">
                  <c:v>4.1148027528192244E-2</c:v>
                </c:pt>
                <c:pt idx="1">
                  <c:v>4.0576280768901747E-2</c:v>
                </c:pt>
                <c:pt idx="2">
                  <c:v>4.1546117634128077E-2</c:v>
                </c:pt>
                <c:pt idx="3">
                  <c:v>4.1668317079146588E-2</c:v>
                </c:pt>
                <c:pt idx="4">
                  <c:v>4.2606088037014836E-2</c:v>
                </c:pt>
                <c:pt idx="5">
                  <c:v>4.3012202973228615E-2</c:v>
                </c:pt>
                <c:pt idx="6">
                  <c:v>4.2429921738321039E-2</c:v>
                </c:pt>
                <c:pt idx="7">
                  <c:v>4.8671095376311077E-2</c:v>
                </c:pt>
                <c:pt idx="8">
                  <c:v>4.8952841642779833E-2</c:v>
                </c:pt>
                <c:pt idx="9">
                  <c:v>4.2606088037014836E-2</c:v>
                </c:pt>
                <c:pt idx="10">
                  <c:v>4.4523399962557803E-2</c:v>
                </c:pt>
                <c:pt idx="11">
                  <c:v>4.5105876963346475E-2</c:v>
                </c:pt>
                <c:pt idx="12">
                  <c:v>5.1580431823542876E-2</c:v>
                </c:pt>
                <c:pt idx="13">
                  <c:v>4.7147826706658319E-2</c:v>
                </c:pt>
                <c:pt idx="14">
                  <c:v>6.3638865782464166E-2</c:v>
                </c:pt>
                <c:pt idx="15">
                  <c:v>9.7522959524000918E-2</c:v>
                </c:pt>
                <c:pt idx="16">
                  <c:v>0.17728304849584878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C8-4266-B2FA-D95B07401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96320"/>
        <c:axId val="58797152"/>
      </c:scatterChart>
      <c:valAx>
        <c:axId val="5879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97152"/>
        <c:crosses val="autoZero"/>
        <c:crossBetween val="midCat"/>
      </c:valAx>
      <c:valAx>
        <c:axId val="58797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963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Sheet1!$AW$5:$AW$21</c:f>
              <c:numCache>
                <c:formatCode>General</c:formatCode>
                <c:ptCount val="17"/>
                <c:pt idx="0">
                  <c:v>2.9411764705882355</c:v>
                </c:pt>
                <c:pt idx="1">
                  <c:v>8.8235294117647065</c:v>
                </c:pt>
                <c:pt idx="2">
                  <c:v>14.705882352941178</c:v>
                </c:pt>
                <c:pt idx="3">
                  <c:v>20.588235294117649</c:v>
                </c:pt>
                <c:pt idx="4">
                  <c:v>26.47058823529412</c:v>
                </c:pt>
                <c:pt idx="5">
                  <c:v>32.352941176470594</c:v>
                </c:pt>
                <c:pt idx="6">
                  <c:v>38.235294117647058</c:v>
                </c:pt>
                <c:pt idx="7">
                  <c:v>44.117647058823536</c:v>
                </c:pt>
                <c:pt idx="8">
                  <c:v>50</c:v>
                </c:pt>
                <c:pt idx="9">
                  <c:v>55.882352941176478</c:v>
                </c:pt>
                <c:pt idx="10">
                  <c:v>61.764705882352942</c:v>
                </c:pt>
                <c:pt idx="11">
                  <c:v>67.64705882352942</c:v>
                </c:pt>
                <c:pt idx="12">
                  <c:v>73.529411764705884</c:v>
                </c:pt>
                <c:pt idx="13">
                  <c:v>79.411764705882348</c:v>
                </c:pt>
                <c:pt idx="14">
                  <c:v>85.294117647058826</c:v>
                </c:pt>
                <c:pt idx="15">
                  <c:v>91.176470588235304</c:v>
                </c:pt>
                <c:pt idx="16">
                  <c:v>97.058823529411768</c:v>
                </c:pt>
              </c:numCache>
            </c:numRef>
          </c:xVal>
          <c:yVal>
            <c:numRef>
              <c:f>Sheet1!$AX$5:$AX$21</c:f>
              <c:numCache>
                <c:formatCode>General</c:formatCode>
                <c:ptCount val="17"/>
                <c:pt idx="0">
                  <c:v>3.9215686274509803E-2</c:v>
                </c:pt>
                <c:pt idx="1">
                  <c:v>4.2553191489361701E-2</c:v>
                </c:pt>
                <c:pt idx="2">
                  <c:v>4.2553191489361701E-2</c:v>
                </c:pt>
                <c:pt idx="3">
                  <c:v>4.2918454935622317E-2</c:v>
                </c:pt>
                <c:pt idx="4">
                  <c:v>4.3478260869565216E-2</c:v>
                </c:pt>
                <c:pt idx="5">
                  <c:v>4.3478260869565216E-2</c:v>
                </c:pt>
                <c:pt idx="6">
                  <c:v>4.4444444444444446E-2</c:v>
                </c:pt>
                <c:pt idx="7">
                  <c:v>4.4444444444444446E-2</c:v>
                </c:pt>
                <c:pt idx="8">
                  <c:v>4.4444444444444446E-2</c:v>
                </c:pt>
                <c:pt idx="9">
                  <c:v>4.5454545454545456E-2</c:v>
                </c:pt>
                <c:pt idx="10">
                  <c:v>4.5454545454545456E-2</c:v>
                </c:pt>
                <c:pt idx="11">
                  <c:v>4.5454545454545456E-2</c:v>
                </c:pt>
                <c:pt idx="12">
                  <c:v>4.878048780487805E-2</c:v>
                </c:pt>
                <c:pt idx="13">
                  <c:v>5.4054054054054057E-2</c:v>
                </c:pt>
                <c:pt idx="14">
                  <c:v>6.4516129032258063E-2</c:v>
                </c:pt>
                <c:pt idx="15">
                  <c:v>8.6956521739130432E-2</c:v>
                </c:pt>
                <c:pt idx="16">
                  <c:v>0.18181818181818182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0F-4615-B5C6-3BAC5AE46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96320"/>
        <c:axId val="58782176"/>
      </c:scatterChart>
      <c:valAx>
        <c:axId val="5879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82176"/>
        <c:crosses val="autoZero"/>
        <c:crossBetween val="midCat"/>
      </c:valAx>
      <c:valAx>
        <c:axId val="58782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96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6692307037351889E-2"/>
                  <c:y val="-8.437537622861215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Sheet1!$E$9:$E$25</c:f>
              <c:numCache>
                <c:formatCode>General</c:formatCode>
                <c:ptCount val="17"/>
                <c:pt idx="0">
                  <c:v>28.65</c:v>
                </c:pt>
                <c:pt idx="1">
                  <c:v>29.4</c:v>
                </c:pt>
                <c:pt idx="2">
                  <c:v>28.15</c:v>
                </c:pt>
                <c:pt idx="3">
                  <c:v>28</c:v>
                </c:pt>
                <c:pt idx="4">
                  <c:v>26.9</c:v>
                </c:pt>
                <c:pt idx="5">
                  <c:v>26.45</c:v>
                </c:pt>
                <c:pt idx="6">
                  <c:v>27.1</c:v>
                </c:pt>
                <c:pt idx="7">
                  <c:v>21.45</c:v>
                </c:pt>
                <c:pt idx="8">
                  <c:v>21.25</c:v>
                </c:pt>
                <c:pt idx="9">
                  <c:v>26.9</c:v>
                </c:pt>
                <c:pt idx="10">
                  <c:v>24.9</c:v>
                </c:pt>
                <c:pt idx="11">
                  <c:v>24.35</c:v>
                </c:pt>
                <c:pt idx="12">
                  <c:v>19.55</c:v>
                </c:pt>
                <c:pt idx="13">
                  <c:v>22.6</c:v>
                </c:pt>
                <c:pt idx="14">
                  <c:v>14.3</c:v>
                </c:pt>
                <c:pt idx="15">
                  <c:v>8.15</c:v>
                </c:pt>
                <c:pt idx="16">
                  <c:v>4.05</c:v>
                </c:pt>
              </c:numCache>
            </c:numRef>
          </c:xVal>
          <c:yVal>
            <c:numRef>
              <c:f>Sheet1!$D$9:$D$25</c:f>
              <c:numCache>
                <c:formatCode>General</c:formatCode>
                <c:ptCount val="17"/>
                <c:pt idx="0">
                  <c:v>25.5</c:v>
                </c:pt>
                <c:pt idx="1">
                  <c:v>23.5</c:v>
                </c:pt>
                <c:pt idx="2">
                  <c:v>23.5</c:v>
                </c:pt>
                <c:pt idx="3">
                  <c:v>23.3</c:v>
                </c:pt>
                <c:pt idx="4">
                  <c:v>23</c:v>
                </c:pt>
                <c:pt idx="5">
                  <c:v>23</c:v>
                </c:pt>
                <c:pt idx="6">
                  <c:v>22.5</c:v>
                </c:pt>
                <c:pt idx="7">
                  <c:v>22.5</c:v>
                </c:pt>
                <c:pt idx="8">
                  <c:v>22.5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20.5</c:v>
                </c:pt>
                <c:pt idx="13">
                  <c:v>18.5</c:v>
                </c:pt>
                <c:pt idx="14">
                  <c:v>15.5</c:v>
                </c:pt>
                <c:pt idx="15">
                  <c:v>11.5</c:v>
                </c:pt>
                <c:pt idx="16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66-465D-AC99-FC9E22329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598608"/>
        <c:axId val="287588624"/>
      </c:scatterChart>
      <c:valAx>
        <c:axId val="28759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 (cm)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88624"/>
        <c:crosses val="autoZero"/>
        <c:crossBetween val="midCat"/>
      </c:valAx>
      <c:valAx>
        <c:axId val="28758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98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97872</xdr:colOff>
      <xdr:row>4</xdr:row>
      <xdr:rowOff>2312</xdr:rowOff>
    </xdr:from>
    <xdr:to>
      <xdr:col>24</xdr:col>
      <xdr:colOff>315457</xdr:colOff>
      <xdr:row>18</xdr:row>
      <xdr:rowOff>76883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18</xdr:row>
          <xdr:rowOff>121920</xdr:rowOff>
        </xdr:from>
        <xdr:to>
          <xdr:col>24</xdr:col>
          <xdr:colOff>358140</xdr:colOff>
          <xdr:row>22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36</xdr:col>
      <xdr:colOff>83363</xdr:colOff>
      <xdr:row>22</xdr:row>
      <xdr:rowOff>165035</xdr:rowOff>
    </xdr:from>
    <xdr:to>
      <xdr:col>42</xdr:col>
      <xdr:colOff>83364</xdr:colOff>
      <xdr:row>32</xdr:row>
      <xdr:rowOff>165035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70338</xdr:colOff>
      <xdr:row>12</xdr:row>
      <xdr:rowOff>99907</xdr:rowOff>
    </xdr:from>
    <xdr:to>
      <xdr:col>42</xdr:col>
      <xdr:colOff>70339</xdr:colOff>
      <xdr:row>22</xdr:row>
      <xdr:rowOff>99907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57312</xdr:colOff>
      <xdr:row>1</xdr:row>
      <xdr:rowOff>54317</xdr:rowOff>
    </xdr:from>
    <xdr:to>
      <xdr:col>42</xdr:col>
      <xdr:colOff>57313</xdr:colOff>
      <xdr:row>12</xdr:row>
      <xdr:rowOff>67343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475436</xdr:colOff>
      <xdr:row>20</xdr:row>
      <xdr:rowOff>162819</xdr:rowOff>
    </xdr:from>
    <xdr:to>
      <xdr:col>18</xdr:col>
      <xdr:colOff>162820</xdr:colOff>
      <xdr:row>22</xdr:row>
      <xdr:rowOff>110717</xdr:rowOff>
    </xdr:to>
    <xdr:sp macro="" textlink="">
      <xdr:nvSpPr>
        <xdr:cNvPr id="7" name="Rectangle 6"/>
        <xdr:cNvSpPr/>
      </xdr:nvSpPr>
      <xdr:spPr>
        <a:xfrm>
          <a:off x="7209692" y="3549486"/>
          <a:ext cx="299590" cy="325641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18</xdr:col>
      <xdr:colOff>339771</xdr:colOff>
      <xdr:row>20</xdr:row>
      <xdr:rowOff>165918</xdr:rowOff>
    </xdr:from>
    <xdr:to>
      <xdr:col>19</xdr:col>
      <xdr:colOff>27156</xdr:colOff>
      <xdr:row>22</xdr:row>
      <xdr:rowOff>113816</xdr:rowOff>
    </xdr:to>
    <xdr:sp macro="" textlink="">
      <xdr:nvSpPr>
        <xdr:cNvPr id="9" name="Rectangle 8"/>
        <xdr:cNvSpPr/>
      </xdr:nvSpPr>
      <xdr:spPr>
        <a:xfrm>
          <a:off x="10025192" y="4397023"/>
          <a:ext cx="296484" cy="328898"/>
        </a:xfrm>
        <a:prstGeom prst="rect">
          <a:avLst/>
        </a:prstGeom>
        <a:noFill/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23</xdr:col>
      <xdr:colOff>465015</xdr:colOff>
      <xdr:row>19</xdr:row>
      <xdr:rowOff>158912</xdr:rowOff>
    </xdr:from>
    <xdr:to>
      <xdr:col>24</xdr:col>
      <xdr:colOff>152400</xdr:colOff>
      <xdr:row>21</xdr:row>
      <xdr:rowOff>106810</xdr:rowOff>
    </xdr:to>
    <xdr:sp macro="" textlink="">
      <xdr:nvSpPr>
        <xdr:cNvPr id="10" name="Rectangle 9"/>
        <xdr:cNvSpPr/>
      </xdr:nvSpPr>
      <xdr:spPr>
        <a:xfrm>
          <a:off x="10872502" y="3356707"/>
          <a:ext cx="299590" cy="325641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22</xdr:col>
      <xdr:colOff>605693</xdr:colOff>
      <xdr:row>19</xdr:row>
      <xdr:rowOff>143282</xdr:rowOff>
    </xdr:from>
    <xdr:to>
      <xdr:col>23</xdr:col>
      <xdr:colOff>293078</xdr:colOff>
      <xdr:row>21</xdr:row>
      <xdr:rowOff>91180</xdr:rowOff>
    </xdr:to>
    <xdr:sp macro="" textlink="">
      <xdr:nvSpPr>
        <xdr:cNvPr id="11" name="Rectangle 10"/>
        <xdr:cNvSpPr/>
      </xdr:nvSpPr>
      <xdr:spPr>
        <a:xfrm>
          <a:off x="10400975" y="3341077"/>
          <a:ext cx="299590" cy="325641"/>
        </a:xfrm>
        <a:prstGeom prst="rect">
          <a:avLst/>
        </a:prstGeom>
        <a:noFill/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22</xdr:col>
      <xdr:colOff>195385</xdr:colOff>
      <xdr:row>18</xdr:row>
      <xdr:rowOff>143283</xdr:rowOff>
    </xdr:from>
    <xdr:to>
      <xdr:col>22</xdr:col>
      <xdr:colOff>397282</xdr:colOff>
      <xdr:row>22</xdr:row>
      <xdr:rowOff>84667</xdr:rowOff>
    </xdr:to>
    <xdr:sp macro="" textlink="">
      <xdr:nvSpPr>
        <xdr:cNvPr id="12" name="Rectangle 11"/>
        <xdr:cNvSpPr/>
      </xdr:nvSpPr>
      <xdr:spPr>
        <a:xfrm>
          <a:off x="9990667" y="3158719"/>
          <a:ext cx="201897" cy="69687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24</xdr:col>
      <xdr:colOff>149794</xdr:colOff>
      <xdr:row>18</xdr:row>
      <xdr:rowOff>145888</xdr:rowOff>
    </xdr:from>
    <xdr:to>
      <xdr:col>24</xdr:col>
      <xdr:colOff>354297</xdr:colOff>
      <xdr:row>22</xdr:row>
      <xdr:rowOff>87272</xdr:rowOff>
    </xdr:to>
    <xdr:sp macro="" textlink="">
      <xdr:nvSpPr>
        <xdr:cNvPr id="13" name="Rectangle 12"/>
        <xdr:cNvSpPr/>
      </xdr:nvSpPr>
      <xdr:spPr>
        <a:xfrm>
          <a:off x="11169486" y="3161324"/>
          <a:ext cx="204503" cy="69687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7</xdr:col>
      <xdr:colOff>418343</xdr:colOff>
      <xdr:row>2</xdr:row>
      <xdr:rowOff>6708</xdr:rowOff>
    </xdr:from>
    <xdr:to>
      <xdr:col>8</xdr:col>
      <xdr:colOff>1</xdr:colOff>
      <xdr:row>3</xdr:row>
      <xdr:rowOff>36020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3772" y="193320"/>
          <a:ext cx="188148" cy="2236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415837</xdr:colOff>
      <xdr:row>1</xdr:row>
      <xdr:rowOff>0</xdr:rowOff>
    </xdr:from>
    <xdr:to>
      <xdr:col>8</xdr:col>
      <xdr:colOff>6742</xdr:colOff>
      <xdr:row>2</xdr:row>
      <xdr:rowOff>36472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1266" y="0"/>
          <a:ext cx="197395" cy="230860"/>
        </a:xfrm>
        <a:prstGeom prst="rect">
          <a:avLst/>
        </a:prstGeom>
      </xdr:spPr>
    </xdr:pic>
    <xdr:clientData/>
  </xdr:twoCellAnchor>
  <xdr:twoCellAnchor>
    <xdr:from>
      <xdr:col>17</xdr:col>
      <xdr:colOff>147735</xdr:colOff>
      <xdr:row>29</xdr:row>
      <xdr:rowOff>15551</xdr:rowOff>
    </xdr:from>
    <xdr:to>
      <xdr:col>24</xdr:col>
      <xdr:colOff>365320</xdr:colOff>
      <xdr:row>45</xdr:row>
      <xdr:rowOff>20142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81"/>
  <sheetViews>
    <sheetView tabSelected="1" topLeftCell="G1" zoomScale="98" zoomScaleNormal="98" workbookViewId="0">
      <selection activeCell="M1" sqref="M1:N1"/>
    </sheetView>
  </sheetViews>
  <sheetFormatPr defaultRowHeight="14.4" x14ac:dyDescent="0.3"/>
  <cols>
    <col min="1" max="1" width="8.88671875" style="55"/>
    <col min="6" max="6" width="0.88671875" style="47" customWidth="1"/>
    <col min="10" max="10" width="8.88671875" style="11"/>
    <col min="11" max="11" width="12.88671875" style="11" customWidth="1"/>
    <col min="12" max="12" width="0.5546875" style="37" customWidth="1"/>
    <col min="13" max="13" width="11.5546875" style="11" customWidth="1"/>
    <col min="14" max="14" width="12.88671875" style="11" customWidth="1"/>
    <col min="15" max="15" width="0.5546875" style="37" customWidth="1"/>
    <col min="16" max="16" width="9.6640625" customWidth="1"/>
    <col min="26" max="26" width="16.6640625" customWidth="1"/>
  </cols>
  <sheetData>
    <row r="1" spans="1:50" ht="26.4" customHeight="1" x14ac:dyDescent="0.3">
      <c r="A1" s="63" t="s">
        <v>2</v>
      </c>
      <c r="G1" s="31" t="s">
        <v>55</v>
      </c>
      <c r="H1" s="31"/>
      <c r="I1" s="31"/>
      <c r="J1" s="31"/>
      <c r="K1" s="31"/>
      <c r="M1" s="30" t="s">
        <v>54</v>
      </c>
      <c r="N1" s="30"/>
      <c r="O1" s="44"/>
      <c r="R1" s="33" t="s">
        <v>55</v>
      </c>
      <c r="S1" s="33"/>
      <c r="T1" s="33"/>
    </row>
    <row r="2" spans="1:50" ht="15.6" x14ac:dyDescent="0.3">
      <c r="A2" s="63" t="s">
        <v>3</v>
      </c>
      <c r="I2" s="22" t="s">
        <v>25</v>
      </c>
      <c r="J2">
        <f>AA24</f>
        <v>1.8735554564004886E-2</v>
      </c>
      <c r="K2" s="26"/>
      <c r="L2" s="38"/>
      <c r="M2" s="52" t="s">
        <v>25</v>
      </c>
      <c r="N2" s="53">
        <v>0.66637000000000002</v>
      </c>
      <c r="O2" s="45"/>
      <c r="AR2" t="s">
        <v>39</v>
      </c>
      <c r="AW2" t="s">
        <v>44</v>
      </c>
    </row>
    <row r="3" spans="1:50" ht="15" customHeight="1" thickBot="1" x14ac:dyDescent="0.35">
      <c r="I3" s="23" t="s">
        <v>38</v>
      </c>
      <c r="J3">
        <f>AA25</f>
        <v>0.64211735042396767</v>
      </c>
      <c r="M3" s="52" t="s">
        <v>38</v>
      </c>
      <c r="N3" s="54">
        <v>5.4806999999999997</v>
      </c>
      <c r="O3" s="46"/>
    </row>
    <row r="4" spans="1:50" ht="14.4" customHeight="1" x14ac:dyDescent="0.3">
      <c r="I4" s="34"/>
      <c r="J4"/>
      <c r="K4" s="35" t="s">
        <v>51</v>
      </c>
      <c r="L4" s="39"/>
      <c r="M4" s="32"/>
      <c r="N4" s="76" t="s">
        <v>51</v>
      </c>
      <c r="O4" s="77"/>
      <c r="P4" s="78" t="s">
        <v>57</v>
      </c>
      <c r="AR4" s="9" t="s">
        <v>40</v>
      </c>
      <c r="AS4" s="9" t="s">
        <v>41</v>
      </c>
      <c r="AT4" s="9" t="s">
        <v>42</v>
      </c>
      <c r="AU4" s="9" t="s">
        <v>43</v>
      </c>
      <c r="AW4" s="9" t="s">
        <v>45</v>
      </c>
      <c r="AX4" s="9" t="s">
        <v>12</v>
      </c>
    </row>
    <row r="5" spans="1:50" ht="15" thickBot="1" x14ac:dyDescent="0.35">
      <c r="G5" s="24" t="s">
        <v>48</v>
      </c>
      <c r="H5" s="24"/>
      <c r="K5" s="36"/>
      <c r="L5" s="39"/>
      <c r="M5" s="28"/>
      <c r="N5" s="76"/>
      <c r="O5" s="77"/>
      <c r="P5" s="78"/>
      <c r="AR5" s="7">
        <v>1</v>
      </c>
      <c r="AS5" s="7">
        <v>4.1148027528192244E-2</v>
      </c>
      <c r="AT5" s="7">
        <v>-1.9323412536824403E-3</v>
      </c>
      <c r="AU5" s="7">
        <v>-0.48780499497267188</v>
      </c>
      <c r="AW5" s="7">
        <v>2.9411764705882355</v>
      </c>
      <c r="AX5" s="7">
        <v>3.9215686274509803E-2</v>
      </c>
    </row>
    <row r="6" spans="1:50" ht="15" customHeight="1" x14ac:dyDescent="0.3">
      <c r="A6" s="56"/>
      <c r="B6" s="18"/>
      <c r="C6" s="19"/>
      <c r="D6" s="2"/>
      <c r="G6" s="24"/>
      <c r="H6" s="24"/>
      <c r="K6" s="36"/>
      <c r="L6" s="39"/>
      <c r="M6" s="28"/>
      <c r="N6" s="76"/>
      <c r="O6" s="77"/>
      <c r="P6" s="78"/>
      <c r="AR6" s="7">
        <v>2</v>
      </c>
      <c r="AS6" s="7">
        <v>4.0576280768901747E-2</v>
      </c>
      <c r="AT6" s="7">
        <v>1.976910720459954E-3</v>
      </c>
      <c r="AU6" s="7">
        <v>0.49905622116054515</v>
      </c>
      <c r="AW6" s="7">
        <v>8.8235294117647065</v>
      </c>
      <c r="AX6" s="7">
        <v>4.2553191489361701E-2</v>
      </c>
    </row>
    <row r="7" spans="1:50" ht="15" thickBot="1" x14ac:dyDescent="0.35">
      <c r="A7" s="57"/>
      <c r="B7" s="20" t="s">
        <v>0</v>
      </c>
      <c r="C7" s="21"/>
      <c r="D7" s="1" t="s">
        <v>1</v>
      </c>
      <c r="E7" s="12" t="s">
        <v>9</v>
      </c>
      <c r="F7" s="48"/>
      <c r="G7" s="15" t="s">
        <v>12</v>
      </c>
      <c r="H7" s="15" t="s">
        <v>13</v>
      </c>
      <c r="K7" s="64">
        <f>SUM(K9:K25)</f>
        <v>25.698497983116241</v>
      </c>
      <c r="L7" s="40"/>
      <c r="M7" s="28"/>
      <c r="N7" s="79">
        <f>SUM(N9:N25)</f>
        <v>39.40718179404125</v>
      </c>
      <c r="O7" s="80"/>
      <c r="P7" s="78"/>
      <c r="AR7" s="7">
        <v>3</v>
      </c>
      <c r="AS7" s="7">
        <v>4.1546117634128077E-2</v>
      </c>
      <c r="AT7" s="7">
        <v>1.0070738552336242E-3</v>
      </c>
      <c r="AU7" s="7">
        <v>0.25422820940823321</v>
      </c>
      <c r="AW7" s="7">
        <v>14.705882352941178</v>
      </c>
      <c r="AX7" s="7">
        <v>4.2553191489361701E-2</v>
      </c>
    </row>
    <row r="8" spans="1:50" ht="27" thickBot="1" x14ac:dyDescent="0.35">
      <c r="A8" s="58" t="s">
        <v>4</v>
      </c>
      <c r="B8" s="1" t="s">
        <v>5</v>
      </c>
      <c r="C8" s="5" t="s">
        <v>6</v>
      </c>
      <c r="D8" s="1" t="s">
        <v>7</v>
      </c>
      <c r="E8" s="13" t="s">
        <v>8</v>
      </c>
      <c r="F8" s="49"/>
      <c r="G8" s="13" t="s">
        <v>10</v>
      </c>
      <c r="H8" s="67" t="s">
        <v>11</v>
      </c>
      <c r="I8" s="71" t="s">
        <v>46</v>
      </c>
      <c r="J8" s="69" t="s">
        <v>50</v>
      </c>
      <c r="K8" s="65" t="s">
        <v>49</v>
      </c>
      <c r="L8" s="41"/>
      <c r="M8" s="73" t="s">
        <v>56</v>
      </c>
      <c r="N8" s="81" t="s">
        <v>49</v>
      </c>
      <c r="O8" s="82"/>
      <c r="P8" s="13" t="s">
        <v>47</v>
      </c>
      <c r="Q8" s="6"/>
      <c r="Z8" t="s">
        <v>14</v>
      </c>
      <c r="AR8" s="7">
        <v>4</v>
      </c>
      <c r="AS8" s="7">
        <v>4.1668317079146588E-2</v>
      </c>
      <c r="AT8" s="7">
        <v>1.250137856475729E-3</v>
      </c>
      <c r="AU8" s="7">
        <v>0.3155878857480045</v>
      </c>
      <c r="AW8" s="7">
        <v>20.588235294117649</v>
      </c>
      <c r="AX8" s="7">
        <v>4.2918454935622317E-2</v>
      </c>
    </row>
    <row r="9" spans="1:50" ht="15" thickBot="1" x14ac:dyDescent="0.35">
      <c r="A9" s="59">
        <v>71</v>
      </c>
      <c r="B9" s="3">
        <v>284</v>
      </c>
      <c r="C9" s="3">
        <v>289</v>
      </c>
      <c r="D9" s="4">
        <v>25.5</v>
      </c>
      <c r="E9" s="14">
        <f t="shared" ref="E9:E40" si="0">AVERAGE(B9:C9)/10</f>
        <v>28.65</v>
      </c>
      <c r="F9" s="50"/>
      <c r="G9" s="14">
        <f>1/D9</f>
        <v>3.9215686274509803E-2</v>
      </c>
      <c r="H9" s="68">
        <f>1/E9</f>
        <v>3.4904013961605584E-2</v>
      </c>
      <c r="I9" s="72">
        <f>E9/($J$3+$J$2*E9)</f>
        <v>24.302501482358007</v>
      </c>
      <c r="J9" s="70">
        <f>D9-I9</f>
        <v>1.1974985176419928</v>
      </c>
      <c r="K9" s="66">
        <f>J9^2</f>
        <v>1.4340026997547701</v>
      </c>
      <c r="L9" s="42"/>
      <c r="M9" s="74">
        <f>$N$3+$N$2*E9</f>
        <v>24.572200499999997</v>
      </c>
      <c r="N9" s="66">
        <f>(D9-M9)^2</f>
        <v>0.86081191220025477</v>
      </c>
      <c r="O9" s="83"/>
      <c r="P9" s="85">
        <f>IF(D9&lt;&gt;"",D9,I9)</f>
        <v>25.5</v>
      </c>
      <c r="Q9" s="17"/>
      <c r="AR9" s="7">
        <v>5</v>
      </c>
      <c r="AS9" s="7">
        <v>4.2606088037014836E-2</v>
      </c>
      <c r="AT9" s="7">
        <v>8.7217283255038025E-4</v>
      </c>
      <c r="AU9" s="7">
        <v>0.22017346231508725</v>
      </c>
      <c r="AW9" s="7">
        <v>26.47058823529412</v>
      </c>
      <c r="AX9" s="7">
        <v>4.3478260869565216E-2</v>
      </c>
    </row>
    <row r="10" spans="1:50" ht="15" thickBot="1" x14ac:dyDescent="0.35">
      <c r="A10" s="60">
        <v>11</v>
      </c>
      <c r="B10" s="3">
        <v>295</v>
      </c>
      <c r="C10" s="3">
        <v>293</v>
      </c>
      <c r="D10" s="4">
        <v>23.5</v>
      </c>
      <c r="E10" s="14">
        <f t="shared" si="0"/>
        <v>29.4</v>
      </c>
      <c r="F10" s="50"/>
      <c r="G10" s="14">
        <f t="shared" ref="G10:G25" si="1">1/D10</f>
        <v>4.2553191489361701E-2</v>
      </c>
      <c r="H10" s="68">
        <f t="shared" ref="H10:H25" si="2">1/E10</f>
        <v>3.4013605442176874E-2</v>
      </c>
      <c r="I10" s="72">
        <f>E10/($J$3+$J$2*E10)</f>
        <v>24.644939877447182</v>
      </c>
      <c r="J10" s="70">
        <f t="shared" ref="J10:J25" si="3">D10-I10</f>
        <v>-1.1449398774471824</v>
      </c>
      <c r="K10" s="66">
        <f t="shared" ref="K10:K25" si="4">J10^2</f>
        <v>1.310887322968769</v>
      </c>
      <c r="L10" s="42"/>
      <c r="M10" s="74">
        <f t="shared" ref="M10:M73" si="5">$N$3+$N$2*E10</f>
        <v>25.071977999999998</v>
      </c>
      <c r="N10" s="66">
        <f t="shared" ref="N10:N25" si="6">(D10-M10)^2</f>
        <v>2.4711148324839933</v>
      </c>
      <c r="O10" s="83"/>
      <c r="P10" s="85">
        <f t="shared" ref="P10:P73" si="7">IF(D10&lt;&gt;"",D10,I10)</f>
        <v>23.5</v>
      </c>
      <c r="Q10" s="17"/>
      <c r="Z10" s="10" t="s">
        <v>15</v>
      </c>
      <c r="AA10" s="10"/>
      <c r="AR10" s="7">
        <v>6</v>
      </c>
      <c r="AS10" s="7">
        <v>4.3012202973228615E-2</v>
      </c>
      <c r="AT10" s="7">
        <v>4.6605789633660105E-4</v>
      </c>
      <c r="AU10" s="7">
        <v>0.11765280555191805</v>
      </c>
      <c r="AW10" s="7">
        <v>32.352941176470594</v>
      </c>
      <c r="AX10" s="7">
        <v>4.3478260869565216E-2</v>
      </c>
    </row>
    <row r="11" spans="1:50" ht="15" thickBot="1" x14ac:dyDescent="0.35">
      <c r="A11" s="59">
        <v>58</v>
      </c>
      <c r="B11" s="3">
        <v>288</v>
      </c>
      <c r="C11" s="3">
        <v>275</v>
      </c>
      <c r="D11" s="4">
        <v>23.5</v>
      </c>
      <c r="E11" s="14">
        <f t="shared" si="0"/>
        <v>28.15</v>
      </c>
      <c r="F11" s="50"/>
      <c r="G11" s="14">
        <f t="shared" si="1"/>
        <v>4.2553191489361701E-2</v>
      </c>
      <c r="H11" s="68">
        <f t="shared" si="2"/>
        <v>3.5523978685612793E-2</v>
      </c>
      <c r="I11" s="72">
        <f>E11/($J$3+$J$2*E11)</f>
        <v>24.069637716968039</v>
      </c>
      <c r="J11" s="70">
        <f t="shared" si="3"/>
        <v>-0.56963771696803889</v>
      </c>
      <c r="K11" s="66">
        <f t="shared" si="4"/>
        <v>0.32448712859255957</v>
      </c>
      <c r="L11" s="42"/>
      <c r="M11" s="74">
        <f t="shared" si="5"/>
        <v>24.239015499999997</v>
      </c>
      <c r="N11" s="66">
        <f t="shared" si="6"/>
        <v>0.54614390924024581</v>
      </c>
      <c r="O11" s="83"/>
      <c r="P11" s="85">
        <f t="shared" si="7"/>
        <v>23.5</v>
      </c>
      <c r="Q11" s="17"/>
      <c r="Z11" s="7" t="s">
        <v>16</v>
      </c>
      <c r="AA11" s="7">
        <v>0.99329136537241947</v>
      </c>
      <c r="AR11" s="7">
        <v>7</v>
      </c>
      <c r="AS11" s="7">
        <v>4.2429921738321039E-2</v>
      </c>
      <c r="AT11" s="7">
        <v>2.0145227061234075E-3</v>
      </c>
      <c r="AU11" s="7">
        <v>0.50855108364537227</v>
      </c>
      <c r="AW11" s="7">
        <v>38.235294117647058</v>
      </c>
      <c r="AX11" s="7">
        <v>4.4444444444444446E-2</v>
      </c>
    </row>
    <row r="12" spans="1:50" ht="15" thickBot="1" x14ac:dyDescent="0.35">
      <c r="A12" s="59">
        <v>64</v>
      </c>
      <c r="B12" s="3">
        <v>285</v>
      </c>
      <c r="C12" s="3">
        <v>275</v>
      </c>
      <c r="D12" s="4">
        <v>23.3</v>
      </c>
      <c r="E12" s="14">
        <f t="shared" si="0"/>
        <v>28</v>
      </c>
      <c r="F12" s="50"/>
      <c r="G12" s="14">
        <f t="shared" si="1"/>
        <v>4.2918454935622317E-2</v>
      </c>
      <c r="H12" s="68">
        <f t="shared" si="2"/>
        <v>3.5714285714285712E-2</v>
      </c>
      <c r="I12" s="72">
        <f>E12/($J$3+$J$2*E12)</f>
        <v>23.999049400064735</v>
      </c>
      <c r="J12" s="70">
        <f t="shared" si="3"/>
        <v>-0.69904940006473382</v>
      </c>
      <c r="K12" s="66">
        <f t="shared" si="4"/>
        <v>0.48867006373086425</v>
      </c>
      <c r="L12" s="42"/>
      <c r="M12" s="74">
        <f t="shared" si="5"/>
        <v>24.139060000000001</v>
      </c>
      <c r="N12" s="66">
        <f t="shared" si="6"/>
        <v>0.70402168359999984</v>
      </c>
      <c r="O12" s="83"/>
      <c r="P12" s="85">
        <f t="shared" si="7"/>
        <v>23.3</v>
      </c>
      <c r="Q12" s="17"/>
      <c r="Z12" s="7" t="s">
        <v>17</v>
      </c>
      <c r="AA12" s="7">
        <v>0.98662773652340541</v>
      </c>
      <c r="AR12" s="7">
        <v>8</v>
      </c>
      <c r="AS12" s="7">
        <v>4.8671095376311077E-2</v>
      </c>
      <c r="AT12" s="7">
        <v>-4.2266509318666309E-3</v>
      </c>
      <c r="AU12" s="7">
        <v>-1.0669861923411965</v>
      </c>
      <c r="AW12" s="7">
        <v>44.117647058823536</v>
      </c>
      <c r="AX12" s="7">
        <v>4.4444444444444446E-2</v>
      </c>
    </row>
    <row r="13" spans="1:50" ht="15" thickBot="1" x14ac:dyDescent="0.35">
      <c r="A13" s="60">
        <v>31</v>
      </c>
      <c r="B13" s="3">
        <v>260</v>
      </c>
      <c r="C13" s="3">
        <v>278</v>
      </c>
      <c r="D13" s="4">
        <v>23</v>
      </c>
      <c r="E13" s="14">
        <f t="shared" si="0"/>
        <v>26.9</v>
      </c>
      <c r="F13" s="50"/>
      <c r="G13" s="14">
        <f t="shared" si="1"/>
        <v>4.3478260869565216E-2</v>
      </c>
      <c r="H13" s="68">
        <f t="shared" si="2"/>
        <v>3.717472118959108E-2</v>
      </c>
      <c r="I13" s="72">
        <f>E13/($J$3+$J$2*E13)</f>
        <v>23.470824149150499</v>
      </c>
      <c r="J13" s="70">
        <f t="shared" si="3"/>
        <v>-0.47082414915049853</v>
      </c>
      <c r="K13" s="66">
        <f t="shared" si="4"/>
        <v>0.22167537942329088</v>
      </c>
      <c r="L13" s="42"/>
      <c r="M13" s="74">
        <f t="shared" si="5"/>
        <v>23.406053</v>
      </c>
      <c r="N13" s="66">
        <f t="shared" si="6"/>
        <v>0.16487903880900001</v>
      </c>
      <c r="O13" s="83"/>
      <c r="P13" s="85">
        <f t="shared" si="7"/>
        <v>23</v>
      </c>
      <c r="Q13" s="17"/>
      <c r="Z13" s="7" t="s">
        <v>18</v>
      </c>
      <c r="AA13" s="7">
        <v>0.98573625229163242</v>
      </c>
      <c r="AR13" s="7">
        <v>9</v>
      </c>
      <c r="AS13" s="7">
        <v>4.8952841642779833E-2</v>
      </c>
      <c r="AT13" s="7">
        <v>-4.5083971983353871E-3</v>
      </c>
      <c r="AU13" s="7">
        <v>-1.1381109151801092</v>
      </c>
      <c r="AW13" s="7">
        <v>50</v>
      </c>
      <c r="AX13" s="7">
        <v>4.4444444444444446E-2</v>
      </c>
    </row>
    <row r="14" spans="1:50" ht="15" thickBot="1" x14ac:dyDescent="0.35">
      <c r="A14" s="60">
        <v>8</v>
      </c>
      <c r="B14" s="3">
        <v>262</v>
      </c>
      <c r="C14" s="3">
        <v>267</v>
      </c>
      <c r="D14" s="4">
        <v>23</v>
      </c>
      <c r="E14" s="14">
        <f t="shared" si="0"/>
        <v>26.45</v>
      </c>
      <c r="F14" s="50"/>
      <c r="G14" s="14">
        <f t="shared" si="1"/>
        <v>4.3478260869565216E-2</v>
      </c>
      <c r="H14" s="68">
        <f t="shared" si="2"/>
        <v>3.780718336483932E-2</v>
      </c>
      <c r="I14" s="72">
        <f>E14/($J$3+$J$2*E14)</f>
        <v>23.249216056717991</v>
      </c>
      <c r="J14" s="70">
        <f t="shared" si="3"/>
        <v>-0.24921605671799085</v>
      </c>
      <c r="K14" s="66">
        <f t="shared" si="4"/>
        <v>6.2108642926064835E-2</v>
      </c>
      <c r="L14" s="42"/>
      <c r="M14" s="74">
        <f t="shared" si="5"/>
        <v>23.1061865</v>
      </c>
      <c r="N14" s="66">
        <f t="shared" si="6"/>
        <v>1.1275572782249945E-2</v>
      </c>
      <c r="O14" s="83"/>
      <c r="P14" s="85">
        <f t="shared" si="7"/>
        <v>23</v>
      </c>
      <c r="Q14" s="17"/>
      <c r="Z14" s="7" t="s">
        <v>19</v>
      </c>
      <c r="AA14" s="7">
        <v>4.0912116231314509E-3</v>
      </c>
      <c r="AR14" s="7">
        <v>10</v>
      </c>
      <c r="AS14" s="7">
        <v>4.2606088037014836E-2</v>
      </c>
      <c r="AT14" s="7">
        <v>2.8484574175306199E-3</v>
      </c>
      <c r="AU14" s="7">
        <v>0.71907162028987148</v>
      </c>
      <c r="AW14" s="7">
        <v>55.882352941176478</v>
      </c>
      <c r="AX14" s="7">
        <v>4.5454545454545456E-2</v>
      </c>
    </row>
    <row r="15" spans="1:50" ht="15" thickBot="1" x14ac:dyDescent="0.35">
      <c r="A15" s="59">
        <v>73</v>
      </c>
      <c r="B15" s="3">
        <v>269</v>
      </c>
      <c r="C15" s="3">
        <v>273</v>
      </c>
      <c r="D15" s="4">
        <v>22.5</v>
      </c>
      <c r="E15" s="14">
        <f t="shared" si="0"/>
        <v>27.1</v>
      </c>
      <c r="F15" s="50"/>
      <c r="G15" s="14">
        <f t="shared" si="1"/>
        <v>4.4444444444444446E-2</v>
      </c>
      <c r="H15" s="68">
        <f t="shared" si="2"/>
        <v>3.6900369003690037E-2</v>
      </c>
      <c r="I15" s="72">
        <f>E15/($J$3+$J$2*E15)</f>
        <v>23.568273497352209</v>
      </c>
      <c r="J15" s="70">
        <f t="shared" si="3"/>
        <v>-1.0682734973522088</v>
      </c>
      <c r="K15" s="66">
        <f t="shared" si="4"/>
        <v>1.1412082651451196</v>
      </c>
      <c r="L15" s="42"/>
      <c r="M15" s="74">
        <f t="shared" si="5"/>
        <v>23.539327</v>
      </c>
      <c r="N15" s="66">
        <f t="shared" si="6"/>
        <v>1.0802006129290003</v>
      </c>
      <c r="O15" s="83"/>
      <c r="P15" s="85">
        <f t="shared" si="7"/>
        <v>22.5</v>
      </c>
      <c r="Q15" s="17"/>
      <c r="Z15" s="8" t="s">
        <v>20</v>
      </c>
      <c r="AA15" s="8">
        <v>17</v>
      </c>
      <c r="AR15" s="7">
        <v>11</v>
      </c>
      <c r="AS15" s="7">
        <v>4.4523399962557803E-2</v>
      </c>
      <c r="AT15" s="7">
        <v>9.3114549198765328E-4</v>
      </c>
      <c r="AU15" s="7">
        <v>0.23506066600413691</v>
      </c>
      <c r="AW15" s="7">
        <v>61.764705882352942</v>
      </c>
      <c r="AX15" s="7">
        <v>4.5454545454545456E-2</v>
      </c>
    </row>
    <row r="16" spans="1:50" ht="15" thickBot="1" x14ac:dyDescent="0.35">
      <c r="A16" s="60">
        <v>3</v>
      </c>
      <c r="B16" s="3">
        <v>212</v>
      </c>
      <c r="C16" s="3">
        <v>217</v>
      </c>
      <c r="D16" s="4">
        <v>22.5</v>
      </c>
      <c r="E16" s="14">
        <f t="shared" si="0"/>
        <v>21.45</v>
      </c>
      <c r="F16" s="50"/>
      <c r="G16" s="14">
        <f t="shared" si="1"/>
        <v>4.4444444444444446E-2</v>
      </c>
      <c r="H16" s="68">
        <f t="shared" si="2"/>
        <v>4.6620046620046623E-2</v>
      </c>
      <c r="I16" s="72">
        <f>E16/($J$3+$J$2*E16)</f>
        <v>20.546075494465132</v>
      </c>
      <c r="J16" s="70">
        <f t="shared" si="3"/>
        <v>1.953924505534868</v>
      </c>
      <c r="K16" s="66">
        <f t="shared" si="4"/>
        <v>3.8178209733296784</v>
      </c>
      <c r="L16" s="42"/>
      <c r="M16" s="74">
        <f t="shared" si="5"/>
        <v>19.7743365</v>
      </c>
      <c r="N16" s="66">
        <f t="shared" si="6"/>
        <v>7.4292415152322473</v>
      </c>
      <c r="O16" s="83"/>
      <c r="P16" s="85">
        <f t="shared" si="7"/>
        <v>22.5</v>
      </c>
      <c r="Q16" s="17"/>
      <c r="AR16" s="7">
        <v>12</v>
      </c>
      <c r="AS16" s="7">
        <v>4.5105876963346475E-2</v>
      </c>
      <c r="AT16" s="7">
        <v>3.4866849119898069E-4</v>
      </c>
      <c r="AU16" s="7">
        <v>8.8018734409527372E-2</v>
      </c>
      <c r="AW16" s="7">
        <v>67.64705882352942</v>
      </c>
      <c r="AX16" s="7">
        <v>4.5454545454545456E-2</v>
      </c>
    </row>
    <row r="17" spans="1:50" ht="15" thickBot="1" x14ac:dyDescent="0.35">
      <c r="A17" s="60">
        <v>21</v>
      </c>
      <c r="B17" s="3">
        <v>212</v>
      </c>
      <c r="C17" s="3">
        <v>213</v>
      </c>
      <c r="D17" s="4">
        <v>22.5</v>
      </c>
      <c r="E17" s="14">
        <f t="shared" si="0"/>
        <v>21.25</v>
      </c>
      <c r="F17" s="50"/>
      <c r="G17" s="14">
        <f t="shared" si="1"/>
        <v>4.4444444444444446E-2</v>
      </c>
      <c r="H17" s="68">
        <f t="shared" si="2"/>
        <v>4.7058823529411764E-2</v>
      </c>
      <c r="I17" s="72">
        <f>E17/($J$3+$J$2*E17)</f>
        <v>20.42782331814832</v>
      </c>
      <c r="J17" s="70">
        <f t="shared" si="3"/>
        <v>2.0721766818516798</v>
      </c>
      <c r="K17" s="66">
        <f t="shared" si="4"/>
        <v>4.2939162008098375</v>
      </c>
      <c r="L17" s="42"/>
      <c r="M17" s="74">
        <f t="shared" si="5"/>
        <v>19.6410625</v>
      </c>
      <c r="N17" s="66">
        <f t="shared" si="6"/>
        <v>8.1735236289062474</v>
      </c>
      <c r="O17" s="83"/>
      <c r="P17" s="85">
        <f t="shared" si="7"/>
        <v>22.5</v>
      </c>
      <c r="Q17" s="17"/>
      <c r="Z17" t="s">
        <v>21</v>
      </c>
      <c r="AR17" s="7">
        <v>13</v>
      </c>
      <c r="AS17" s="7">
        <v>5.1580431823542876E-2</v>
      </c>
      <c r="AT17" s="7">
        <v>-2.7999440186648253E-3</v>
      </c>
      <c r="AU17" s="7">
        <v>-0.70682477815226363</v>
      </c>
      <c r="AW17" s="7">
        <v>73.529411764705884</v>
      </c>
      <c r="AX17" s="7">
        <v>4.878048780487805E-2</v>
      </c>
    </row>
    <row r="18" spans="1:50" ht="15" thickBot="1" x14ac:dyDescent="0.35">
      <c r="A18" s="59">
        <v>52</v>
      </c>
      <c r="B18" s="3">
        <v>266</v>
      </c>
      <c r="C18" s="3">
        <v>272</v>
      </c>
      <c r="D18" s="4">
        <v>22</v>
      </c>
      <c r="E18" s="14">
        <f t="shared" si="0"/>
        <v>26.9</v>
      </c>
      <c r="F18" s="50"/>
      <c r="G18" s="14">
        <f t="shared" si="1"/>
        <v>4.5454545454545456E-2</v>
      </c>
      <c r="H18" s="68">
        <f t="shared" si="2"/>
        <v>3.717472118959108E-2</v>
      </c>
      <c r="I18" s="72">
        <f>E18/($J$3+$J$2*E18)</f>
        <v>23.470824149150499</v>
      </c>
      <c r="J18" s="70">
        <f t="shared" si="3"/>
        <v>-1.4708241491504985</v>
      </c>
      <c r="K18" s="66">
        <f t="shared" si="4"/>
        <v>2.1633236777242879</v>
      </c>
      <c r="L18" s="42"/>
      <c r="M18" s="74">
        <f t="shared" si="5"/>
        <v>23.406053</v>
      </c>
      <c r="N18" s="66">
        <f t="shared" si="6"/>
        <v>1.976985038809</v>
      </c>
      <c r="O18" s="83"/>
      <c r="P18" s="85">
        <f t="shared" si="7"/>
        <v>22</v>
      </c>
      <c r="Q18" s="17"/>
      <c r="Z18" s="9"/>
      <c r="AA18" s="9" t="s">
        <v>26</v>
      </c>
      <c r="AB18" s="9" t="s">
        <v>27</v>
      </c>
      <c r="AC18" s="9" t="s">
        <v>28</v>
      </c>
      <c r="AD18" s="9" t="s">
        <v>29</v>
      </c>
      <c r="AE18" s="9" t="s">
        <v>30</v>
      </c>
      <c r="AR18" s="7">
        <v>14</v>
      </c>
      <c r="AS18" s="7">
        <v>4.7147826706658319E-2</v>
      </c>
      <c r="AT18" s="7">
        <v>6.9062273473957381E-3</v>
      </c>
      <c r="AU18" s="7">
        <v>1.7434250756984297</v>
      </c>
      <c r="AW18" s="7">
        <v>79.411764705882348</v>
      </c>
      <c r="AX18" s="7">
        <v>5.4054054054054057E-2</v>
      </c>
    </row>
    <row r="19" spans="1:50" ht="15" thickBot="1" x14ac:dyDescent="0.35">
      <c r="A19" s="60">
        <v>39</v>
      </c>
      <c r="B19" s="3">
        <v>247</v>
      </c>
      <c r="C19" s="3">
        <v>251</v>
      </c>
      <c r="D19" s="4">
        <v>22</v>
      </c>
      <c r="E19" s="14">
        <f t="shared" si="0"/>
        <v>24.9</v>
      </c>
      <c r="F19" s="50"/>
      <c r="G19" s="14">
        <f t="shared" si="1"/>
        <v>4.5454545454545456E-2</v>
      </c>
      <c r="H19" s="68">
        <f t="shared" si="2"/>
        <v>4.0160642570281124E-2</v>
      </c>
      <c r="I19" s="72">
        <f>E19/($J$3+$J$2*E19)</f>
        <v>22.460099651889912</v>
      </c>
      <c r="J19" s="70">
        <f t="shared" si="3"/>
        <v>-0.46009965188991231</v>
      </c>
      <c r="K19" s="66">
        <f t="shared" si="4"/>
        <v>0.21169168966921847</v>
      </c>
      <c r="L19" s="42"/>
      <c r="M19" s="74">
        <f t="shared" si="5"/>
        <v>22.073312999999999</v>
      </c>
      <c r="N19" s="66">
        <f t="shared" si="6"/>
        <v>5.3747959689998317E-3</v>
      </c>
      <c r="O19" s="83"/>
      <c r="P19" s="85">
        <f t="shared" si="7"/>
        <v>22</v>
      </c>
      <c r="Q19" s="17"/>
      <c r="Z19" s="7" t="s">
        <v>22</v>
      </c>
      <c r="AA19" s="7">
        <v>1</v>
      </c>
      <c r="AB19" s="7">
        <v>1.8524374119969555E-2</v>
      </c>
      <c r="AC19" s="7">
        <v>1.8524374119969555E-2</v>
      </c>
      <c r="AD19" s="7">
        <v>1106.7248318696627</v>
      </c>
      <c r="AE19" s="7">
        <v>1.8020886636639729E-15</v>
      </c>
      <c r="AR19" s="7">
        <v>15</v>
      </c>
      <c r="AS19" s="7">
        <v>6.3638865782464166E-2</v>
      </c>
      <c r="AT19" s="7">
        <v>8.7726324979389703E-4</v>
      </c>
      <c r="AU19" s="7">
        <v>0.22145849980686075</v>
      </c>
      <c r="AW19" s="7">
        <v>85.294117647058826</v>
      </c>
      <c r="AX19" s="7">
        <v>6.4516129032258063E-2</v>
      </c>
    </row>
    <row r="20" spans="1:50" ht="15" thickBot="1" x14ac:dyDescent="0.35">
      <c r="A20" s="59">
        <v>80</v>
      </c>
      <c r="B20" s="3">
        <v>245</v>
      </c>
      <c r="C20" s="3">
        <v>242</v>
      </c>
      <c r="D20" s="4">
        <v>22</v>
      </c>
      <c r="E20" s="14">
        <f t="shared" si="0"/>
        <v>24.35</v>
      </c>
      <c r="F20" s="50"/>
      <c r="G20" s="14">
        <f t="shared" si="1"/>
        <v>4.5454545454545456E-2</v>
      </c>
      <c r="H20" s="68">
        <f t="shared" si="2"/>
        <v>4.1067761806981518E-2</v>
      </c>
      <c r="I20" s="72">
        <f>E20/($J$3+$J$2*E20)</f>
        <v>22.170060030372781</v>
      </c>
      <c r="J20" s="70">
        <f t="shared" si="3"/>
        <v>-0.17006003037278106</v>
      </c>
      <c r="K20" s="66">
        <f t="shared" si="4"/>
        <v>2.8920413930391214E-2</v>
      </c>
      <c r="L20" s="42"/>
      <c r="M20" s="74">
        <f t="shared" si="5"/>
        <v>21.706809499999999</v>
      </c>
      <c r="N20" s="66">
        <f t="shared" si="6"/>
        <v>8.5960669290250855E-2</v>
      </c>
      <c r="O20" s="83"/>
      <c r="P20" s="85">
        <f t="shared" si="7"/>
        <v>22</v>
      </c>
      <c r="Q20" s="17"/>
      <c r="Z20" s="7" t="s">
        <v>23</v>
      </c>
      <c r="AA20" s="7">
        <v>15</v>
      </c>
      <c r="AB20" s="7">
        <v>2.5107018817868823E-4</v>
      </c>
      <c r="AC20" s="7">
        <v>1.6738012545245883E-5</v>
      </c>
      <c r="AD20" s="7"/>
      <c r="AE20" s="7"/>
      <c r="AR20" s="7">
        <v>16</v>
      </c>
      <c r="AS20" s="7">
        <v>9.7522959524000918E-2</v>
      </c>
      <c r="AT20" s="7">
        <v>-1.0566437784870486E-2</v>
      </c>
      <c r="AU20" s="7">
        <v>-2.6674176316968814</v>
      </c>
      <c r="AW20" s="7">
        <v>91.176470588235304</v>
      </c>
      <c r="AX20" s="7">
        <v>8.6956521739130432E-2</v>
      </c>
    </row>
    <row r="21" spans="1:50" ht="15" thickBot="1" x14ac:dyDescent="0.35">
      <c r="A21" s="60">
        <v>32</v>
      </c>
      <c r="B21" s="3">
        <v>195</v>
      </c>
      <c r="C21" s="3">
        <v>196</v>
      </c>
      <c r="D21" s="4">
        <v>20.5</v>
      </c>
      <c r="E21" s="14">
        <f t="shared" si="0"/>
        <v>19.55</v>
      </c>
      <c r="F21" s="50"/>
      <c r="G21" s="14">
        <f t="shared" si="1"/>
        <v>4.878048780487805E-2</v>
      </c>
      <c r="H21" s="68">
        <f t="shared" si="2"/>
        <v>5.1150895140664961E-2</v>
      </c>
      <c r="I21" s="72">
        <f>E21/($J$3+$J$2*E21)</f>
        <v>19.38719713361472</v>
      </c>
      <c r="J21" s="70">
        <f t="shared" si="3"/>
        <v>1.1128028663852803</v>
      </c>
      <c r="K21" s="66">
        <f t="shared" si="4"/>
        <v>1.2383302194352959</v>
      </c>
      <c r="L21" s="42"/>
      <c r="M21" s="74">
        <f t="shared" si="5"/>
        <v>18.508233499999999</v>
      </c>
      <c r="N21" s="66">
        <f t="shared" si="6"/>
        <v>3.9671337905222526</v>
      </c>
      <c r="O21" s="83"/>
      <c r="P21" s="85">
        <f t="shared" si="7"/>
        <v>20.5</v>
      </c>
      <c r="Q21" s="17"/>
      <c r="Z21" s="8" t="s">
        <v>24</v>
      </c>
      <c r="AA21" s="8">
        <v>16</v>
      </c>
      <c r="AB21" s="8">
        <v>1.8775444308148242E-2</v>
      </c>
      <c r="AC21" s="8"/>
      <c r="AD21" s="8"/>
      <c r="AE21" s="8"/>
      <c r="AR21" s="8">
        <v>17</v>
      </c>
      <c r="AS21" s="8">
        <v>0.17728304849584878</v>
      </c>
      <c r="AT21" s="8">
        <v>4.5351333223330459E-3</v>
      </c>
      <c r="AU21" s="8">
        <v>1.1448602483051007</v>
      </c>
      <c r="AW21" s="8">
        <v>97.058823529411768</v>
      </c>
      <c r="AX21" s="8">
        <v>0.18181818181818182</v>
      </c>
    </row>
    <row r="22" spans="1:50" ht="15" thickBot="1" x14ac:dyDescent="0.35">
      <c r="A22" s="60">
        <v>1</v>
      </c>
      <c r="B22" s="3">
        <v>235</v>
      </c>
      <c r="C22" s="3">
        <v>217</v>
      </c>
      <c r="D22" s="4">
        <v>18.5</v>
      </c>
      <c r="E22" s="14">
        <f t="shared" si="0"/>
        <v>22.6</v>
      </c>
      <c r="F22" s="50"/>
      <c r="G22" s="14">
        <f t="shared" si="1"/>
        <v>5.4054054054054057E-2</v>
      </c>
      <c r="H22" s="68">
        <f t="shared" si="2"/>
        <v>4.4247787610619468E-2</v>
      </c>
      <c r="I22" s="72">
        <f>E22/($J$3+$J$2*E22)</f>
        <v>21.209885372272691</v>
      </c>
      <c r="J22" s="70">
        <f t="shared" si="3"/>
        <v>-2.7098853722726908</v>
      </c>
      <c r="K22" s="66">
        <f t="shared" si="4"/>
        <v>7.3434787308575</v>
      </c>
      <c r="L22" s="42"/>
      <c r="M22" s="74">
        <f t="shared" si="5"/>
        <v>20.540662000000001</v>
      </c>
      <c r="N22" s="66">
        <f t="shared" si="6"/>
        <v>4.164301398244004</v>
      </c>
      <c r="O22" s="83"/>
      <c r="P22" s="85">
        <f t="shared" si="7"/>
        <v>18.5</v>
      </c>
      <c r="Q22" s="17"/>
    </row>
    <row r="23" spans="1:50" ht="15" thickBot="1" x14ac:dyDescent="0.35">
      <c r="A23" s="60">
        <v>9</v>
      </c>
      <c r="B23" s="3">
        <v>145</v>
      </c>
      <c r="C23" s="3">
        <v>141</v>
      </c>
      <c r="D23" s="4">
        <v>15.5</v>
      </c>
      <c r="E23" s="14">
        <f t="shared" si="0"/>
        <v>14.3</v>
      </c>
      <c r="F23" s="50"/>
      <c r="G23" s="14">
        <f t="shared" si="1"/>
        <v>6.4516129032258063E-2</v>
      </c>
      <c r="H23" s="68">
        <f t="shared" si="2"/>
        <v>6.9930069930069921E-2</v>
      </c>
      <c r="I23" s="72">
        <f>E23/($J$3+$J$2*E23)</f>
        <v>15.713667861685119</v>
      </c>
      <c r="J23" s="70">
        <f t="shared" si="3"/>
        <v>-0.21366786168511887</v>
      </c>
      <c r="K23" s="66">
        <f t="shared" si="4"/>
        <v>4.5653955117091083E-2</v>
      </c>
      <c r="L23" s="42"/>
      <c r="M23" s="74">
        <f t="shared" si="5"/>
        <v>15.009791</v>
      </c>
      <c r="N23" s="66">
        <f t="shared" si="6"/>
        <v>0.24030486368100012</v>
      </c>
      <c r="O23" s="83"/>
      <c r="P23" s="85">
        <f t="shared" si="7"/>
        <v>15.5</v>
      </c>
      <c r="Q23" s="17"/>
      <c r="Z23" s="9"/>
      <c r="AA23" s="9" t="s">
        <v>31</v>
      </c>
      <c r="AB23" s="9" t="s">
        <v>19</v>
      </c>
      <c r="AC23" s="9" t="s">
        <v>32</v>
      </c>
      <c r="AD23" s="9" t="s">
        <v>33</v>
      </c>
      <c r="AE23" s="9" t="s">
        <v>34</v>
      </c>
      <c r="AF23" s="9" t="s">
        <v>35</v>
      </c>
      <c r="AG23" s="9" t="s">
        <v>36</v>
      </c>
      <c r="AH23" s="9" t="s">
        <v>37</v>
      </c>
    </row>
    <row r="24" spans="1:50" ht="15" thickBot="1" x14ac:dyDescent="0.35">
      <c r="A24" s="60">
        <v>33</v>
      </c>
      <c r="B24" s="3">
        <v>83</v>
      </c>
      <c r="C24" s="3">
        <v>80</v>
      </c>
      <c r="D24" s="4">
        <v>11.5</v>
      </c>
      <c r="E24" s="14">
        <f t="shared" si="0"/>
        <v>8.15</v>
      </c>
      <c r="F24" s="50"/>
      <c r="G24" s="14">
        <f t="shared" si="1"/>
        <v>8.6956521739130432E-2</v>
      </c>
      <c r="H24" s="68">
        <f t="shared" si="2"/>
        <v>0.12269938650306748</v>
      </c>
      <c r="I24" s="72">
        <f>E24/($J$3+$J$2*E24)</f>
        <v>10.253995621963202</v>
      </c>
      <c r="J24" s="70">
        <f t="shared" si="3"/>
        <v>1.2460043780367975</v>
      </c>
      <c r="K24" s="66">
        <f t="shared" si="4"/>
        <v>1.5525269100868666</v>
      </c>
      <c r="L24" s="42"/>
      <c r="M24" s="74">
        <f t="shared" si="5"/>
        <v>10.9116155</v>
      </c>
      <c r="N24" s="66">
        <f t="shared" si="6"/>
        <v>0.34619631984025012</v>
      </c>
      <c r="O24" s="83"/>
      <c r="P24" s="85">
        <f t="shared" si="7"/>
        <v>11.5</v>
      </c>
      <c r="Q24" s="17"/>
      <c r="Z24" s="22" t="s">
        <v>25</v>
      </c>
      <c r="AA24" s="7">
        <v>1.8735554564004886E-2</v>
      </c>
      <c r="AB24" s="7">
        <v>1.5070784203951304E-3</v>
      </c>
      <c r="AC24" s="7">
        <v>12.431705152471588</v>
      </c>
      <c r="AD24" s="7">
        <v>2.6627475239822682E-9</v>
      </c>
      <c r="AE24" s="7">
        <v>1.5523292949730743E-2</v>
      </c>
      <c r="AF24" s="7">
        <v>2.1947816178279029E-2</v>
      </c>
      <c r="AG24" s="7">
        <v>1.5523292949730743E-2</v>
      </c>
      <c r="AH24" s="7">
        <v>2.1947816178279029E-2</v>
      </c>
    </row>
    <row r="25" spans="1:50" ht="15" thickBot="1" x14ac:dyDescent="0.35">
      <c r="A25" s="60">
        <v>20</v>
      </c>
      <c r="B25" s="3">
        <v>40</v>
      </c>
      <c r="C25" s="3">
        <v>41</v>
      </c>
      <c r="D25" s="4">
        <v>5.5</v>
      </c>
      <c r="E25" s="14">
        <f t="shared" si="0"/>
        <v>4.05</v>
      </c>
      <c r="F25" s="50"/>
      <c r="G25" s="14">
        <f t="shared" si="1"/>
        <v>0.18181818181818182</v>
      </c>
      <c r="H25" s="68">
        <f t="shared" si="2"/>
        <v>0.24691358024691359</v>
      </c>
      <c r="I25" s="72">
        <f>E25/($J$3+$J$2*E25)</f>
        <v>5.6406972267481956</v>
      </c>
      <c r="J25" s="70">
        <f t="shared" si="3"/>
        <v>-0.14069722674819563</v>
      </c>
      <c r="K25" s="66">
        <f t="shared" si="4"/>
        <v>1.9795709614633176E-2</v>
      </c>
      <c r="L25" s="42"/>
      <c r="M25" s="74">
        <f t="shared" si="5"/>
        <v>8.1794984999999993</v>
      </c>
      <c r="N25" s="66">
        <f t="shared" si="6"/>
        <v>7.1797122115022463</v>
      </c>
      <c r="O25" s="83"/>
      <c r="P25" s="85">
        <f t="shared" si="7"/>
        <v>5.5</v>
      </c>
      <c r="Q25" s="17"/>
      <c r="U25" s="29"/>
      <c r="V25" s="29"/>
      <c r="W25" s="29"/>
      <c r="X25" s="29"/>
      <c r="Z25" s="23" t="s">
        <v>38</v>
      </c>
      <c r="AA25" s="8">
        <v>0.64211735042396767</v>
      </c>
      <c r="AB25" s="8">
        <v>1.9301656291067348E-2</v>
      </c>
      <c r="AC25" s="8">
        <v>33.267474083098996</v>
      </c>
      <c r="AD25" s="8">
        <v>1.8020886636639729E-15</v>
      </c>
      <c r="AE25" s="8">
        <v>0.60097684389382122</v>
      </c>
      <c r="AF25" s="8">
        <v>0.68325785695411412</v>
      </c>
      <c r="AG25" s="8">
        <v>0.60097684389382122</v>
      </c>
      <c r="AH25" s="8">
        <v>0.68325785695411412</v>
      </c>
    </row>
    <row r="26" spans="1:50" ht="15" thickBot="1" x14ac:dyDescent="0.35">
      <c r="A26" s="59">
        <v>78</v>
      </c>
      <c r="B26" s="3">
        <v>294</v>
      </c>
      <c r="C26" s="3">
        <v>301</v>
      </c>
      <c r="D26" s="4"/>
      <c r="E26" s="14">
        <f t="shared" si="0"/>
        <v>29.75</v>
      </c>
      <c r="F26" s="51"/>
      <c r="I26" s="72">
        <f>E26/($J$3+$J$2*E26)</f>
        <v>24.801998792801591</v>
      </c>
      <c r="J26" s="25"/>
      <c r="K26" s="27"/>
      <c r="L26" s="43"/>
      <c r="M26" s="75">
        <f t="shared" si="5"/>
        <v>25.305207499999998</v>
      </c>
      <c r="N26" s="27"/>
      <c r="O26" s="43"/>
      <c r="P26" s="84">
        <f t="shared" si="7"/>
        <v>24.801998792801591</v>
      </c>
      <c r="Q26" s="16"/>
    </row>
    <row r="27" spans="1:50" ht="15" thickBot="1" x14ac:dyDescent="0.35">
      <c r="A27" s="59">
        <v>66</v>
      </c>
      <c r="B27" s="3">
        <v>290</v>
      </c>
      <c r="C27" s="3">
        <v>289</v>
      </c>
      <c r="D27" s="4"/>
      <c r="E27" s="14">
        <f t="shared" si="0"/>
        <v>28.95</v>
      </c>
      <c r="F27" s="51"/>
      <c r="I27" s="72">
        <f>E27/($J$3+$J$2*E27)</f>
        <v>24.440451790009035</v>
      </c>
      <c r="J27" s="25"/>
      <c r="K27" s="27"/>
      <c r="L27" s="43"/>
      <c r="M27" s="75">
        <f t="shared" si="5"/>
        <v>24.772111499999998</v>
      </c>
      <c r="N27" s="27"/>
      <c r="O27" s="43"/>
      <c r="P27" s="84">
        <f t="shared" si="7"/>
        <v>24.440451790009035</v>
      </c>
      <c r="Q27" s="16"/>
      <c r="R27" s="31" t="s">
        <v>54</v>
      </c>
      <c r="S27" s="31"/>
      <c r="T27" s="31"/>
    </row>
    <row r="28" spans="1:50" ht="15" thickBot="1" x14ac:dyDescent="0.35">
      <c r="A28" s="59">
        <v>53</v>
      </c>
      <c r="B28" s="3">
        <v>292</v>
      </c>
      <c r="C28" s="3">
        <v>283</v>
      </c>
      <c r="D28" s="4"/>
      <c r="E28" s="14">
        <f t="shared" si="0"/>
        <v>28.75</v>
      </c>
      <c r="F28" s="51"/>
      <c r="I28" s="72">
        <f>E28/($J$3+$J$2*E28)</f>
        <v>24.348630844908659</v>
      </c>
      <c r="J28" s="25"/>
      <c r="K28" s="27"/>
      <c r="L28" s="43"/>
      <c r="M28" s="75">
        <f t="shared" si="5"/>
        <v>24.638837500000001</v>
      </c>
      <c r="N28" s="27"/>
      <c r="O28" s="43"/>
      <c r="P28" s="84">
        <f t="shared" si="7"/>
        <v>24.348630844908659</v>
      </c>
      <c r="Q28" s="16"/>
      <c r="R28" s="29" t="s">
        <v>52</v>
      </c>
      <c r="S28" s="29"/>
      <c r="T28" s="29"/>
    </row>
    <row r="29" spans="1:50" ht="15" thickBot="1" x14ac:dyDescent="0.35">
      <c r="A29" s="59">
        <v>41</v>
      </c>
      <c r="B29" s="3">
        <v>281</v>
      </c>
      <c r="C29" s="3">
        <v>289</v>
      </c>
      <c r="D29" s="4"/>
      <c r="E29" s="14">
        <f t="shared" si="0"/>
        <v>28.5</v>
      </c>
      <c r="F29" s="51"/>
      <c r="I29" s="72">
        <f>E29/($J$3+$J$2*E29)</f>
        <v>24.233031864578503</v>
      </c>
      <c r="J29" s="25"/>
      <c r="K29" s="27"/>
      <c r="L29" s="43"/>
      <c r="M29" s="75">
        <f t="shared" si="5"/>
        <v>24.472245000000001</v>
      </c>
      <c r="N29" s="27"/>
      <c r="O29" s="43"/>
      <c r="P29" s="84">
        <f t="shared" si="7"/>
        <v>24.233031864578503</v>
      </c>
      <c r="Q29" s="16"/>
      <c r="R29" t="s">
        <v>53</v>
      </c>
    </row>
    <row r="30" spans="1:50" ht="15" thickBot="1" x14ac:dyDescent="0.35">
      <c r="A30" s="60">
        <v>16</v>
      </c>
      <c r="B30" s="3">
        <v>278</v>
      </c>
      <c r="C30" s="3">
        <v>289</v>
      </c>
      <c r="D30" s="4"/>
      <c r="E30" s="14">
        <f t="shared" si="0"/>
        <v>28.35</v>
      </c>
      <c r="F30" s="51"/>
      <c r="I30" s="72">
        <f>E30/($J$3+$J$2*E30)</f>
        <v>24.163229445792357</v>
      </c>
      <c r="J30" s="25"/>
      <c r="K30" s="27"/>
      <c r="L30" s="43"/>
      <c r="M30" s="75">
        <f t="shared" si="5"/>
        <v>24.372289500000001</v>
      </c>
      <c r="N30" s="27"/>
      <c r="O30" s="43"/>
      <c r="P30" s="84">
        <f t="shared" si="7"/>
        <v>24.163229445792357</v>
      </c>
      <c r="Q30" s="16"/>
    </row>
    <row r="31" spans="1:50" ht="15" thickBot="1" x14ac:dyDescent="0.35">
      <c r="A31" s="59">
        <v>62</v>
      </c>
      <c r="B31" s="3">
        <v>284</v>
      </c>
      <c r="C31" s="3">
        <v>279</v>
      </c>
      <c r="D31" s="4"/>
      <c r="E31" s="14">
        <f t="shared" si="0"/>
        <v>28.15</v>
      </c>
      <c r="F31" s="51"/>
      <c r="I31" s="72">
        <f>E31/($J$3+$J$2*E31)</f>
        <v>24.069637716968039</v>
      </c>
      <c r="J31" s="25"/>
      <c r="K31" s="27"/>
      <c r="L31" s="43"/>
      <c r="M31" s="75">
        <f t="shared" si="5"/>
        <v>24.239015499999997</v>
      </c>
      <c r="N31" s="27"/>
      <c r="O31" s="43"/>
      <c r="P31" s="84">
        <f t="shared" si="7"/>
        <v>24.069637716968039</v>
      </c>
      <c r="Q31" s="16"/>
    </row>
    <row r="32" spans="1:50" ht="15" thickBot="1" x14ac:dyDescent="0.35">
      <c r="A32" s="60">
        <v>2</v>
      </c>
      <c r="B32" s="3">
        <v>272</v>
      </c>
      <c r="C32" s="3">
        <v>272</v>
      </c>
      <c r="D32" s="4"/>
      <c r="E32" s="14">
        <f t="shared" si="0"/>
        <v>27.2</v>
      </c>
      <c r="F32" s="51"/>
      <c r="I32" s="72">
        <f>E32/($J$3+$J$2*E32)</f>
        <v>23.616760384419244</v>
      </c>
      <c r="J32" s="25"/>
      <c r="K32" s="27"/>
      <c r="L32" s="43"/>
      <c r="M32" s="75">
        <f t="shared" si="5"/>
        <v>23.605964</v>
      </c>
      <c r="N32" s="27"/>
      <c r="O32" s="43"/>
      <c r="P32" s="84">
        <f t="shared" si="7"/>
        <v>23.616760384419244</v>
      </c>
      <c r="Q32" s="16"/>
    </row>
    <row r="33" spans="1:17" ht="15" thickBot="1" x14ac:dyDescent="0.35">
      <c r="A33" s="59">
        <v>67</v>
      </c>
      <c r="B33" s="3">
        <v>270</v>
      </c>
      <c r="C33" s="3">
        <v>274</v>
      </c>
      <c r="D33" s="4"/>
      <c r="E33" s="14">
        <f t="shared" si="0"/>
        <v>27.2</v>
      </c>
      <c r="F33" s="51"/>
      <c r="I33" s="72">
        <f>E33/($J$3+$J$2*E33)</f>
        <v>23.616760384419244</v>
      </c>
      <c r="J33" s="25"/>
      <c r="K33" s="27"/>
      <c r="L33" s="43"/>
      <c r="M33" s="75">
        <f t="shared" si="5"/>
        <v>23.605964</v>
      </c>
      <c r="N33" s="27"/>
      <c r="O33" s="43"/>
      <c r="P33" s="84">
        <f t="shared" si="7"/>
        <v>23.616760384419244</v>
      </c>
      <c r="Q33" s="16"/>
    </row>
    <row r="34" spans="1:17" ht="15" thickBot="1" x14ac:dyDescent="0.35">
      <c r="A34" s="60">
        <v>6</v>
      </c>
      <c r="B34" s="3">
        <v>272</v>
      </c>
      <c r="C34" s="3">
        <v>265</v>
      </c>
      <c r="D34" s="4"/>
      <c r="E34" s="14">
        <f t="shared" si="0"/>
        <v>26.85</v>
      </c>
      <c r="F34" s="51"/>
      <c r="I34" s="72">
        <f>E34/($J$3+$J$2*E34)</f>
        <v>23.446362166830234</v>
      </c>
      <c r="J34" s="25"/>
      <c r="K34" s="27"/>
      <c r="L34" s="43"/>
      <c r="M34" s="75">
        <f t="shared" si="5"/>
        <v>23.3727345</v>
      </c>
      <c r="N34" s="27"/>
      <c r="O34" s="43"/>
      <c r="P34" s="84">
        <f t="shared" si="7"/>
        <v>23.446362166830234</v>
      </c>
      <c r="Q34" s="16"/>
    </row>
    <row r="35" spans="1:17" ht="15" thickBot="1" x14ac:dyDescent="0.35">
      <c r="A35" s="59">
        <v>55</v>
      </c>
      <c r="B35" s="3">
        <v>273</v>
      </c>
      <c r="C35" s="3">
        <v>257</v>
      </c>
      <c r="D35" s="4"/>
      <c r="E35" s="14">
        <f t="shared" si="0"/>
        <v>26.5</v>
      </c>
      <c r="F35" s="51"/>
      <c r="I35" s="72">
        <f>E35/($J$3+$J$2*E35)</f>
        <v>23.274001245187485</v>
      </c>
      <c r="J35" s="25"/>
      <c r="K35" s="27"/>
      <c r="L35" s="43"/>
      <c r="M35" s="75">
        <f t="shared" si="5"/>
        <v>23.139505</v>
      </c>
      <c r="N35" s="27"/>
      <c r="O35" s="43"/>
      <c r="P35" s="84">
        <f t="shared" si="7"/>
        <v>23.274001245187485</v>
      </c>
      <c r="Q35" s="16"/>
    </row>
    <row r="36" spans="1:17" ht="15" thickBot="1" x14ac:dyDescent="0.35">
      <c r="A36" s="59">
        <v>45</v>
      </c>
      <c r="B36" s="3">
        <v>258</v>
      </c>
      <c r="C36" s="3">
        <v>259</v>
      </c>
      <c r="D36" s="4"/>
      <c r="E36" s="14">
        <f t="shared" si="0"/>
        <v>25.85</v>
      </c>
      <c r="F36" s="51"/>
      <c r="I36" s="72">
        <f>E36/($J$3+$J$2*E36)</f>
        <v>22.948578294307012</v>
      </c>
      <c r="J36" s="25"/>
      <c r="K36" s="27"/>
      <c r="L36" s="43"/>
      <c r="M36" s="75">
        <f t="shared" si="5"/>
        <v>22.706364499999999</v>
      </c>
      <c r="N36" s="27"/>
      <c r="O36" s="43"/>
      <c r="P36" s="84">
        <f t="shared" si="7"/>
        <v>22.948578294307012</v>
      </c>
      <c r="Q36" s="16"/>
    </row>
    <row r="37" spans="1:17" ht="15" thickBot="1" x14ac:dyDescent="0.35">
      <c r="A37" s="60">
        <v>5</v>
      </c>
      <c r="B37" s="3">
        <v>267</v>
      </c>
      <c r="C37" s="3">
        <v>249</v>
      </c>
      <c r="D37" s="4"/>
      <c r="E37" s="14">
        <f t="shared" si="0"/>
        <v>25.8</v>
      </c>
      <c r="F37" s="51"/>
      <c r="I37" s="72">
        <f>E37/($J$3+$J$2*E37)</f>
        <v>22.923254066641423</v>
      </c>
      <c r="J37" s="25"/>
      <c r="K37" s="27"/>
      <c r="L37" s="43"/>
      <c r="M37" s="75">
        <f t="shared" si="5"/>
        <v>22.673045999999999</v>
      </c>
      <c r="N37" s="27"/>
      <c r="O37" s="43"/>
      <c r="P37" s="84">
        <f t="shared" si="7"/>
        <v>22.923254066641423</v>
      </c>
      <c r="Q37" s="16"/>
    </row>
    <row r="38" spans="1:17" ht="15" thickBot="1" x14ac:dyDescent="0.35">
      <c r="A38" s="59">
        <v>60</v>
      </c>
      <c r="B38" s="3">
        <v>257</v>
      </c>
      <c r="C38" s="3">
        <v>254</v>
      </c>
      <c r="D38" s="4"/>
      <c r="E38" s="14">
        <f t="shared" si="0"/>
        <v>25.55</v>
      </c>
      <c r="F38" s="51"/>
      <c r="I38" s="72">
        <f>E38/($J$3+$J$2*E38)</f>
        <v>22.795997945858662</v>
      </c>
      <c r="J38" s="25"/>
      <c r="K38" s="27"/>
      <c r="L38" s="43"/>
      <c r="M38" s="75">
        <f t="shared" si="5"/>
        <v>22.506453499999999</v>
      </c>
      <c r="N38" s="27"/>
      <c r="O38" s="43"/>
      <c r="P38" s="84">
        <f t="shared" si="7"/>
        <v>22.795997945858662</v>
      </c>
      <c r="Q38" s="16"/>
    </row>
    <row r="39" spans="1:17" ht="15" thickBot="1" x14ac:dyDescent="0.35">
      <c r="A39" s="60">
        <v>19</v>
      </c>
      <c r="B39" s="3">
        <v>253</v>
      </c>
      <c r="C39" s="3">
        <v>251</v>
      </c>
      <c r="D39" s="4"/>
      <c r="E39" s="14">
        <f t="shared" si="0"/>
        <v>25.2</v>
      </c>
      <c r="F39" s="51"/>
      <c r="I39" s="72">
        <f>E39/($J$3+$J$2*E39)</f>
        <v>22.616041993968707</v>
      </c>
      <c r="J39" s="25"/>
      <c r="K39" s="27"/>
      <c r="L39" s="43"/>
      <c r="M39" s="75">
        <f t="shared" si="5"/>
        <v>22.273223999999999</v>
      </c>
      <c r="N39" s="27"/>
      <c r="O39" s="43"/>
      <c r="P39" s="84">
        <f t="shared" si="7"/>
        <v>22.616041993968707</v>
      </c>
      <c r="Q39" s="16"/>
    </row>
    <row r="40" spans="1:17" ht="15" thickBot="1" x14ac:dyDescent="0.35">
      <c r="A40" s="59">
        <v>46</v>
      </c>
      <c r="B40" s="3">
        <v>246</v>
      </c>
      <c r="C40" s="3">
        <v>258</v>
      </c>
      <c r="D40" s="4"/>
      <c r="E40" s="14">
        <f t="shared" si="0"/>
        <v>25.2</v>
      </c>
      <c r="F40" s="51"/>
      <c r="I40" s="72">
        <f>E40/($J$3+$J$2*E40)</f>
        <v>22.616041993968707</v>
      </c>
      <c r="J40" s="25"/>
      <c r="K40" s="27"/>
      <c r="L40" s="43"/>
      <c r="M40" s="75">
        <f t="shared" si="5"/>
        <v>22.273223999999999</v>
      </c>
      <c r="N40" s="27"/>
      <c r="O40" s="43"/>
      <c r="P40" s="84">
        <f t="shared" si="7"/>
        <v>22.616041993968707</v>
      </c>
      <c r="Q40" s="16"/>
    </row>
    <row r="41" spans="1:17" ht="15" thickBot="1" x14ac:dyDescent="0.35">
      <c r="A41" s="60">
        <v>15</v>
      </c>
      <c r="B41" s="3">
        <v>246</v>
      </c>
      <c r="C41" s="3">
        <v>254</v>
      </c>
      <c r="D41" s="4"/>
      <c r="E41" s="14">
        <f t="shared" ref="E41:E72" si="8">AVERAGE(B41:C41)/10</f>
        <v>25</v>
      </c>
      <c r="F41" s="51"/>
      <c r="I41" s="72">
        <f>E41/($J$3+$J$2*E41)</f>
        <v>22.512255828044882</v>
      </c>
      <c r="J41" s="25"/>
      <c r="K41" s="27"/>
      <c r="L41" s="43"/>
      <c r="M41" s="75">
        <f t="shared" si="5"/>
        <v>22.139949999999999</v>
      </c>
      <c r="N41" s="27"/>
      <c r="O41" s="43"/>
      <c r="P41" s="84">
        <f t="shared" si="7"/>
        <v>22.512255828044882</v>
      </c>
      <c r="Q41" s="16"/>
    </row>
    <row r="42" spans="1:17" ht="15" thickBot="1" x14ac:dyDescent="0.35">
      <c r="A42" s="61">
        <v>7</v>
      </c>
      <c r="B42" s="3">
        <v>254</v>
      </c>
      <c r="C42" s="3">
        <v>241</v>
      </c>
      <c r="D42" s="4"/>
      <c r="E42" s="14">
        <f t="shared" si="8"/>
        <v>24.75</v>
      </c>
      <c r="F42" s="51"/>
      <c r="I42" s="72">
        <f>E42/($J$3+$J$2*E42)</f>
        <v>22.381534013825522</v>
      </c>
      <c r="J42" s="25"/>
      <c r="K42" s="27"/>
      <c r="L42" s="43"/>
      <c r="M42" s="75">
        <f t="shared" si="5"/>
        <v>21.973357499999999</v>
      </c>
      <c r="N42" s="27"/>
      <c r="O42" s="43"/>
      <c r="P42" s="84">
        <f t="shared" si="7"/>
        <v>22.381534013825522</v>
      </c>
      <c r="Q42" s="16"/>
    </row>
    <row r="43" spans="1:17" ht="15" thickBot="1" x14ac:dyDescent="0.35">
      <c r="A43" s="62">
        <v>44</v>
      </c>
      <c r="B43" s="3">
        <v>248</v>
      </c>
      <c r="C43" s="3">
        <v>247</v>
      </c>
      <c r="D43" s="4"/>
      <c r="E43" s="14">
        <f t="shared" si="8"/>
        <v>24.75</v>
      </c>
      <c r="F43" s="51"/>
      <c r="I43" s="72">
        <f>E43/($J$3+$J$2*E43)</f>
        <v>22.381534013825522</v>
      </c>
      <c r="J43" s="25"/>
      <c r="K43" s="27"/>
      <c r="L43" s="43"/>
      <c r="M43" s="75">
        <f t="shared" si="5"/>
        <v>21.973357499999999</v>
      </c>
      <c r="N43" s="27"/>
      <c r="O43" s="43"/>
      <c r="P43" s="84">
        <f t="shared" si="7"/>
        <v>22.381534013825522</v>
      </c>
      <c r="Q43" s="16"/>
    </row>
    <row r="44" spans="1:17" ht="15" thickBot="1" x14ac:dyDescent="0.35">
      <c r="A44" s="61">
        <v>18</v>
      </c>
      <c r="B44" s="3">
        <v>249</v>
      </c>
      <c r="C44" s="3">
        <v>245</v>
      </c>
      <c r="D44" s="4"/>
      <c r="E44" s="14">
        <f t="shared" si="8"/>
        <v>24.7</v>
      </c>
      <c r="F44" s="51"/>
      <c r="I44" s="72">
        <f>E44/($J$3+$J$2*E44)</f>
        <v>22.355256651920143</v>
      </c>
      <c r="J44" s="25"/>
      <c r="K44" s="27"/>
      <c r="L44" s="43"/>
      <c r="M44" s="75">
        <f t="shared" si="5"/>
        <v>21.940038999999999</v>
      </c>
      <c r="N44" s="27"/>
      <c r="O44" s="43"/>
      <c r="P44" s="84">
        <f t="shared" si="7"/>
        <v>22.355256651920143</v>
      </c>
      <c r="Q44" s="16"/>
    </row>
    <row r="45" spans="1:17" ht="15" thickBot="1" x14ac:dyDescent="0.35">
      <c r="A45" s="61">
        <v>30</v>
      </c>
      <c r="B45" s="3">
        <v>239</v>
      </c>
      <c r="C45" s="3">
        <v>251</v>
      </c>
      <c r="D45" s="4"/>
      <c r="E45" s="14">
        <f t="shared" si="8"/>
        <v>24.5</v>
      </c>
      <c r="F45" s="51"/>
      <c r="I45" s="72">
        <f>E45/($J$3+$J$2*E45)</f>
        <v>22.249700102525463</v>
      </c>
      <c r="J45" s="25"/>
      <c r="K45" s="27"/>
      <c r="L45" s="43"/>
      <c r="M45" s="75">
        <f t="shared" si="5"/>
        <v>21.806764999999999</v>
      </c>
      <c r="N45" s="27"/>
      <c r="O45" s="43"/>
      <c r="P45" s="84">
        <f t="shared" si="7"/>
        <v>22.249700102525463</v>
      </c>
      <c r="Q45" s="16"/>
    </row>
    <row r="46" spans="1:17" ht="15" thickBot="1" x14ac:dyDescent="0.35">
      <c r="A46" s="61">
        <v>35</v>
      </c>
      <c r="B46" s="3">
        <v>241</v>
      </c>
      <c r="C46" s="3">
        <v>244</v>
      </c>
      <c r="D46" s="4"/>
      <c r="E46" s="14">
        <f t="shared" si="8"/>
        <v>24.25</v>
      </c>
      <c r="F46" s="51"/>
      <c r="I46" s="72">
        <f>E46/($J$3+$J$2*E46)</f>
        <v>22.116739842011157</v>
      </c>
      <c r="J46" s="25"/>
      <c r="K46" s="27"/>
      <c r="L46" s="43"/>
      <c r="M46" s="75">
        <f t="shared" si="5"/>
        <v>21.640172499999998</v>
      </c>
      <c r="N46" s="27"/>
      <c r="O46" s="43"/>
      <c r="P46" s="84">
        <f t="shared" si="7"/>
        <v>22.116739842011157</v>
      </c>
      <c r="Q46" s="16"/>
    </row>
    <row r="47" spans="1:17" ht="15" thickBot="1" x14ac:dyDescent="0.35">
      <c r="A47" s="62">
        <v>49</v>
      </c>
      <c r="B47" s="3">
        <v>249</v>
      </c>
      <c r="C47" s="3">
        <v>236</v>
      </c>
      <c r="D47" s="4"/>
      <c r="E47" s="14">
        <f t="shared" si="8"/>
        <v>24.25</v>
      </c>
      <c r="F47" s="51"/>
      <c r="I47" s="72">
        <f>E47/($J$3+$J$2*E47)</f>
        <v>22.116739842011157</v>
      </c>
      <c r="J47" s="25"/>
      <c r="K47" s="27"/>
      <c r="L47" s="43"/>
      <c r="M47" s="75">
        <f t="shared" si="5"/>
        <v>21.640172499999998</v>
      </c>
      <c r="N47" s="27"/>
      <c r="O47" s="43"/>
      <c r="P47" s="84">
        <f t="shared" si="7"/>
        <v>22.116739842011157</v>
      </c>
      <c r="Q47" s="16"/>
    </row>
    <row r="48" spans="1:17" ht="15" thickBot="1" x14ac:dyDescent="0.35">
      <c r="A48" s="62">
        <v>74</v>
      </c>
      <c r="B48" s="3">
        <v>244</v>
      </c>
      <c r="C48" s="3">
        <v>236</v>
      </c>
      <c r="D48" s="4"/>
      <c r="E48" s="14">
        <f t="shared" si="8"/>
        <v>24</v>
      </c>
      <c r="F48" s="51"/>
      <c r="I48" s="72">
        <f>E48/($J$3+$J$2*E48)</f>
        <v>21.982638735572394</v>
      </c>
      <c r="J48" s="25"/>
      <c r="K48" s="27"/>
      <c r="L48" s="43"/>
      <c r="M48" s="75">
        <f t="shared" si="5"/>
        <v>21.473579999999998</v>
      </c>
      <c r="N48" s="27"/>
      <c r="O48" s="43"/>
      <c r="P48" s="84">
        <f t="shared" si="7"/>
        <v>21.982638735572394</v>
      </c>
      <c r="Q48" s="16"/>
    </row>
    <row r="49" spans="1:17" ht="15" thickBot="1" x14ac:dyDescent="0.35">
      <c r="A49" s="62">
        <v>75</v>
      </c>
      <c r="B49" s="3">
        <v>236</v>
      </c>
      <c r="C49" s="3">
        <v>240</v>
      </c>
      <c r="D49" s="4"/>
      <c r="E49" s="14">
        <f t="shared" si="8"/>
        <v>23.8</v>
      </c>
      <c r="F49" s="51"/>
      <c r="I49" s="72">
        <f>E49/($J$3+$J$2*E49)</f>
        <v>21.874526540202378</v>
      </c>
      <c r="J49" s="25"/>
      <c r="K49" s="27"/>
      <c r="L49" s="43"/>
      <c r="M49" s="75">
        <f t="shared" si="5"/>
        <v>21.340306000000002</v>
      </c>
      <c r="N49" s="27"/>
      <c r="O49" s="43"/>
      <c r="P49" s="84">
        <f t="shared" si="7"/>
        <v>21.874526540202378</v>
      </c>
      <c r="Q49" s="16"/>
    </row>
    <row r="50" spans="1:17" ht="15" thickBot="1" x14ac:dyDescent="0.35">
      <c r="A50" s="62">
        <v>65</v>
      </c>
      <c r="B50" s="3">
        <v>240</v>
      </c>
      <c r="C50" s="3">
        <v>235</v>
      </c>
      <c r="D50" s="4"/>
      <c r="E50" s="14">
        <f t="shared" si="8"/>
        <v>23.75</v>
      </c>
      <c r="F50" s="51"/>
      <c r="I50" s="72">
        <f>E50/($J$3+$J$2*E50)</f>
        <v>21.847382036653315</v>
      </c>
      <c r="J50" s="25"/>
      <c r="K50" s="27"/>
      <c r="L50" s="43"/>
      <c r="M50" s="75">
        <f t="shared" si="5"/>
        <v>21.306987500000002</v>
      </c>
      <c r="N50" s="27"/>
      <c r="O50" s="43"/>
      <c r="P50" s="84">
        <f t="shared" si="7"/>
        <v>21.847382036653315</v>
      </c>
      <c r="Q50" s="16"/>
    </row>
    <row r="51" spans="1:17" ht="15" thickBot="1" x14ac:dyDescent="0.35">
      <c r="A51" s="62">
        <v>70</v>
      </c>
      <c r="B51" s="3">
        <v>235</v>
      </c>
      <c r="C51" s="3">
        <v>239</v>
      </c>
      <c r="D51" s="4"/>
      <c r="E51" s="14">
        <f t="shared" si="8"/>
        <v>23.7</v>
      </c>
      <c r="F51" s="51"/>
      <c r="I51" s="72">
        <f>E51/($J$3+$J$2*E51)</f>
        <v>21.820190710167239</v>
      </c>
      <c r="J51" s="25"/>
      <c r="K51" s="27"/>
      <c r="L51" s="43"/>
      <c r="M51" s="75">
        <f t="shared" si="5"/>
        <v>21.273668999999998</v>
      </c>
      <c r="N51" s="27"/>
      <c r="O51" s="43"/>
      <c r="P51" s="84">
        <f t="shared" si="7"/>
        <v>21.820190710167239</v>
      </c>
      <c r="Q51" s="16"/>
    </row>
    <row r="52" spans="1:17" ht="15" thickBot="1" x14ac:dyDescent="0.35">
      <c r="A52" s="62">
        <v>54</v>
      </c>
      <c r="B52" s="3">
        <v>242</v>
      </c>
      <c r="C52" s="3">
        <v>230</v>
      </c>
      <c r="D52" s="4"/>
      <c r="E52" s="14">
        <f t="shared" si="8"/>
        <v>23.6</v>
      </c>
      <c r="F52" s="51"/>
      <c r="I52" s="72">
        <f>E52/($J$3+$J$2*E52)</f>
        <v>21.76566710294307</v>
      </c>
      <c r="J52" s="25"/>
      <c r="K52" s="27"/>
      <c r="L52" s="43"/>
      <c r="M52" s="75">
        <f t="shared" si="5"/>
        <v>21.207032000000002</v>
      </c>
      <c r="N52" s="27"/>
      <c r="O52" s="43"/>
      <c r="P52" s="84">
        <f t="shared" si="7"/>
        <v>21.76566710294307</v>
      </c>
      <c r="Q52" s="16"/>
    </row>
    <row r="53" spans="1:17" ht="15" thickBot="1" x14ac:dyDescent="0.35">
      <c r="A53" s="61">
        <v>38</v>
      </c>
      <c r="B53" s="3">
        <v>237</v>
      </c>
      <c r="C53" s="3">
        <v>229</v>
      </c>
      <c r="D53" s="4"/>
      <c r="E53" s="14">
        <f t="shared" si="8"/>
        <v>23.3</v>
      </c>
      <c r="F53" s="51"/>
      <c r="I53" s="72">
        <f>E53/($J$3+$J$2*E53)</f>
        <v>21.600959833430665</v>
      </c>
      <c r="J53" s="25"/>
      <c r="K53" s="27"/>
      <c r="L53" s="43"/>
      <c r="M53" s="75">
        <f t="shared" si="5"/>
        <v>21.007121000000001</v>
      </c>
      <c r="N53" s="27"/>
      <c r="O53" s="43"/>
      <c r="P53" s="84">
        <f t="shared" si="7"/>
        <v>21.600959833430665</v>
      </c>
      <c r="Q53" s="16"/>
    </row>
    <row r="54" spans="1:17" ht="15" thickBot="1" x14ac:dyDescent="0.35">
      <c r="A54" s="61">
        <v>34</v>
      </c>
      <c r="B54" s="3">
        <v>225</v>
      </c>
      <c r="C54" s="3">
        <v>234</v>
      </c>
      <c r="D54" s="4"/>
      <c r="E54" s="14">
        <f t="shared" si="8"/>
        <v>22.95</v>
      </c>
      <c r="F54" s="51"/>
      <c r="I54" s="72">
        <f>E54/($J$3+$J$2*E54)</f>
        <v>21.406618598056028</v>
      </c>
      <c r="J54" s="25"/>
      <c r="K54" s="27"/>
      <c r="L54" s="43"/>
      <c r="M54" s="75">
        <f t="shared" si="5"/>
        <v>20.773891500000001</v>
      </c>
      <c r="N54" s="27"/>
      <c r="O54" s="43"/>
      <c r="P54" s="84">
        <f t="shared" si="7"/>
        <v>21.406618598056028</v>
      </c>
      <c r="Q54" s="16"/>
    </row>
    <row r="55" spans="1:17" ht="15" thickBot="1" x14ac:dyDescent="0.35">
      <c r="A55" s="62">
        <v>57</v>
      </c>
      <c r="B55" s="3">
        <v>231</v>
      </c>
      <c r="C55" s="3">
        <v>225</v>
      </c>
      <c r="D55" s="4"/>
      <c r="E55" s="14">
        <f t="shared" si="8"/>
        <v>22.8</v>
      </c>
      <c r="F55" s="51"/>
      <c r="I55" s="72">
        <f>E55/($J$3+$J$2*E55)</f>
        <v>21.322599821218262</v>
      </c>
      <c r="J55" s="25"/>
      <c r="K55" s="27"/>
      <c r="L55" s="43"/>
      <c r="M55" s="75">
        <f t="shared" si="5"/>
        <v>20.673936000000001</v>
      </c>
      <c r="N55" s="27"/>
      <c r="O55" s="43"/>
      <c r="P55" s="84">
        <f t="shared" si="7"/>
        <v>21.322599821218262</v>
      </c>
      <c r="Q55" s="16"/>
    </row>
    <row r="56" spans="1:17" ht="15" thickBot="1" x14ac:dyDescent="0.35">
      <c r="A56" s="61">
        <v>23</v>
      </c>
      <c r="B56" s="3">
        <v>227</v>
      </c>
      <c r="C56" s="3">
        <v>228</v>
      </c>
      <c r="D56" s="4"/>
      <c r="E56" s="14">
        <f t="shared" si="8"/>
        <v>22.75</v>
      </c>
      <c r="F56" s="51"/>
      <c r="I56" s="72">
        <f>E56/($J$3+$J$2*E56)</f>
        <v>21.294495333752657</v>
      </c>
      <c r="J56" s="25"/>
      <c r="K56" s="27"/>
      <c r="L56" s="43"/>
      <c r="M56" s="75">
        <f t="shared" si="5"/>
        <v>20.640617500000001</v>
      </c>
      <c r="N56" s="27"/>
      <c r="O56" s="43"/>
      <c r="P56" s="84">
        <f t="shared" si="7"/>
        <v>21.294495333752657</v>
      </c>
      <c r="Q56" s="16"/>
    </row>
    <row r="57" spans="1:17" ht="15" thickBot="1" x14ac:dyDescent="0.35">
      <c r="A57" s="62">
        <v>61</v>
      </c>
      <c r="B57" s="3">
        <v>227</v>
      </c>
      <c r="C57" s="3">
        <v>227</v>
      </c>
      <c r="D57" s="4"/>
      <c r="E57" s="14">
        <f t="shared" si="8"/>
        <v>22.7</v>
      </c>
      <c r="F57" s="51"/>
      <c r="I57" s="72">
        <f>E57/($J$3+$J$2*E57)</f>
        <v>21.266341516510433</v>
      </c>
      <c r="J57" s="25"/>
      <c r="K57" s="27"/>
      <c r="L57" s="43"/>
      <c r="M57" s="75">
        <f t="shared" si="5"/>
        <v>20.607299000000001</v>
      </c>
      <c r="N57" s="27"/>
      <c r="O57" s="43"/>
      <c r="P57" s="84">
        <f t="shared" si="7"/>
        <v>21.266341516510433</v>
      </c>
      <c r="Q57" s="16"/>
    </row>
    <row r="58" spans="1:17" ht="15" thickBot="1" x14ac:dyDescent="0.35">
      <c r="A58" s="61">
        <v>27</v>
      </c>
      <c r="B58" s="3">
        <v>223</v>
      </c>
      <c r="C58" s="3">
        <v>229</v>
      </c>
      <c r="D58" s="4"/>
      <c r="E58" s="14">
        <f t="shared" si="8"/>
        <v>22.6</v>
      </c>
      <c r="F58" s="51"/>
      <c r="I58" s="72">
        <f>E58/($J$3+$J$2*E58)</f>
        <v>21.209885372272691</v>
      </c>
      <c r="J58" s="25"/>
      <c r="K58" s="27"/>
      <c r="L58" s="43"/>
      <c r="M58" s="75">
        <f t="shared" si="5"/>
        <v>20.540662000000001</v>
      </c>
      <c r="N58" s="27"/>
      <c r="O58" s="43"/>
      <c r="P58" s="84">
        <f t="shared" si="7"/>
        <v>21.209885372272691</v>
      </c>
      <c r="Q58" s="16"/>
    </row>
    <row r="59" spans="1:17" ht="15" thickBot="1" x14ac:dyDescent="0.35">
      <c r="A59" s="61">
        <v>37</v>
      </c>
      <c r="B59" s="3">
        <v>230</v>
      </c>
      <c r="C59" s="3">
        <v>222</v>
      </c>
      <c r="D59" s="4"/>
      <c r="E59" s="14">
        <f t="shared" si="8"/>
        <v>22.6</v>
      </c>
      <c r="F59" s="51"/>
      <c r="I59" s="72">
        <f>E59/($J$3+$J$2*E59)</f>
        <v>21.209885372272691</v>
      </c>
      <c r="J59" s="25"/>
      <c r="K59" s="27"/>
      <c r="L59" s="43"/>
      <c r="M59" s="75">
        <f t="shared" si="5"/>
        <v>20.540662000000001</v>
      </c>
      <c r="N59" s="27"/>
      <c r="O59" s="43"/>
      <c r="P59" s="84">
        <f t="shared" si="7"/>
        <v>21.209885372272691</v>
      </c>
      <c r="Q59" s="16"/>
    </row>
    <row r="60" spans="1:17" ht="15" thickBot="1" x14ac:dyDescent="0.35">
      <c r="A60" s="62">
        <v>76</v>
      </c>
      <c r="B60" s="3">
        <v>226</v>
      </c>
      <c r="C60" s="3">
        <v>218</v>
      </c>
      <c r="D60" s="4"/>
      <c r="E60" s="14">
        <f t="shared" si="8"/>
        <v>22.2</v>
      </c>
      <c r="F60" s="51"/>
      <c r="I60" s="72">
        <f>E60/($J$3+$J$2*E60)</f>
        <v>20.982061380344891</v>
      </c>
      <c r="J60" s="25"/>
      <c r="K60" s="27"/>
      <c r="L60" s="43"/>
      <c r="M60" s="75">
        <f t="shared" si="5"/>
        <v>20.274114000000001</v>
      </c>
      <c r="N60" s="27"/>
      <c r="O60" s="43"/>
      <c r="P60" s="84">
        <f t="shared" si="7"/>
        <v>20.982061380344891</v>
      </c>
      <c r="Q60" s="16"/>
    </row>
    <row r="61" spans="1:17" ht="15" thickBot="1" x14ac:dyDescent="0.35">
      <c r="A61" s="61">
        <v>12</v>
      </c>
      <c r="B61" s="3">
        <v>223</v>
      </c>
      <c r="C61" s="3">
        <v>220</v>
      </c>
      <c r="D61" s="4"/>
      <c r="E61" s="14">
        <f t="shared" si="8"/>
        <v>22.15</v>
      </c>
      <c r="F61" s="51"/>
      <c r="I61" s="72">
        <f>E61/($J$3+$J$2*E61)</f>
        <v>20.95335625454296</v>
      </c>
      <c r="J61" s="25"/>
      <c r="K61" s="27"/>
      <c r="L61" s="43"/>
      <c r="M61" s="75">
        <f t="shared" si="5"/>
        <v>20.240795500000001</v>
      </c>
      <c r="N61" s="27"/>
      <c r="O61" s="43"/>
      <c r="P61" s="84">
        <f t="shared" si="7"/>
        <v>20.95335625454296</v>
      </c>
      <c r="Q61" s="16"/>
    </row>
    <row r="62" spans="1:17" ht="15" thickBot="1" x14ac:dyDescent="0.35">
      <c r="A62" s="61">
        <v>22</v>
      </c>
      <c r="B62" s="3">
        <v>222</v>
      </c>
      <c r="C62" s="3">
        <v>217</v>
      </c>
      <c r="D62" s="4"/>
      <c r="E62" s="14">
        <f t="shared" si="8"/>
        <v>21.95</v>
      </c>
      <c r="F62" s="51"/>
      <c r="I62" s="72">
        <f>E62/($J$3+$J$2*E62)</f>
        <v>20.838025189860637</v>
      </c>
      <c r="J62" s="25"/>
      <c r="K62" s="27"/>
      <c r="L62" s="43"/>
      <c r="M62" s="75">
        <f t="shared" si="5"/>
        <v>20.107521500000001</v>
      </c>
      <c r="N62" s="27"/>
      <c r="O62" s="43"/>
      <c r="P62" s="84">
        <f t="shared" si="7"/>
        <v>20.838025189860637</v>
      </c>
      <c r="Q62" s="16"/>
    </row>
    <row r="63" spans="1:17" ht="15" thickBot="1" x14ac:dyDescent="0.35">
      <c r="A63" s="61">
        <v>36</v>
      </c>
      <c r="B63" s="3">
        <v>221</v>
      </c>
      <c r="C63" s="3">
        <v>218</v>
      </c>
      <c r="D63" s="4"/>
      <c r="E63" s="14">
        <f t="shared" si="8"/>
        <v>21.95</v>
      </c>
      <c r="F63" s="51"/>
      <c r="I63" s="72">
        <f>E63/($J$3+$J$2*E63)</f>
        <v>20.838025189860637</v>
      </c>
      <c r="J63" s="25"/>
      <c r="K63" s="27"/>
      <c r="L63" s="43"/>
      <c r="M63" s="75">
        <f t="shared" si="5"/>
        <v>20.107521500000001</v>
      </c>
      <c r="N63" s="27"/>
      <c r="O63" s="43"/>
      <c r="P63" s="84">
        <f t="shared" si="7"/>
        <v>20.838025189860637</v>
      </c>
      <c r="Q63" s="16"/>
    </row>
    <row r="64" spans="1:17" ht="15" thickBot="1" x14ac:dyDescent="0.35">
      <c r="A64" s="61">
        <v>4</v>
      </c>
      <c r="B64" s="3">
        <v>216</v>
      </c>
      <c r="C64" s="3">
        <v>218</v>
      </c>
      <c r="D64" s="4"/>
      <c r="E64" s="14">
        <f t="shared" si="8"/>
        <v>21.7</v>
      </c>
      <c r="F64" s="51"/>
      <c r="I64" s="72">
        <f>E64/($J$3+$J$2*E64)</f>
        <v>20.692702333865142</v>
      </c>
      <c r="J64" s="25"/>
      <c r="K64" s="27"/>
      <c r="L64" s="43"/>
      <c r="M64" s="75">
        <f t="shared" si="5"/>
        <v>19.940929000000001</v>
      </c>
      <c r="N64" s="27"/>
      <c r="O64" s="43"/>
      <c r="P64" s="84">
        <f t="shared" si="7"/>
        <v>20.692702333865142</v>
      </c>
      <c r="Q64" s="16"/>
    </row>
    <row r="65" spans="1:17" ht="15" thickBot="1" x14ac:dyDescent="0.35">
      <c r="A65" s="62">
        <v>42</v>
      </c>
      <c r="B65" s="3">
        <v>215</v>
      </c>
      <c r="C65" s="3">
        <v>213</v>
      </c>
      <c r="D65" s="4"/>
      <c r="E65" s="14">
        <f t="shared" si="8"/>
        <v>21.4</v>
      </c>
      <c r="F65" s="51"/>
      <c r="I65" s="72">
        <f>E65/($J$3+$J$2*E65)</f>
        <v>20.516592102702901</v>
      </c>
      <c r="J65" s="25"/>
      <c r="K65" s="27"/>
      <c r="L65" s="43"/>
      <c r="M65" s="75">
        <f t="shared" si="5"/>
        <v>19.741018</v>
      </c>
      <c r="N65" s="27"/>
      <c r="O65" s="43"/>
      <c r="P65" s="84">
        <f t="shared" si="7"/>
        <v>20.516592102702901</v>
      </c>
      <c r="Q65" s="16"/>
    </row>
    <row r="66" spans="1:17" ht="15" thickBot="1" x14ac:dyDescent="0.35">
      <c r="A66" s="62">
        <v>48</v>
      </c>
      <c r="B66" s="3">
        <v>215</v>
      </c>
      <c r="C66" s="3">
        <v>213</v>
      </c>
      <c r="D66" s="4"/>
      <c r="E66" s="14">
        <f t="shared" si="8"/>
        <v>21.4</v>
      </c>
      <c r="F66" s="51"/>
      <c r="I66" s="72">
        <f>E66/($J$3+$J$2*E66)</f>
        <v>20.516592102702901</v>
      </c>
      <c r="J66" s="25"/>
      <c r="K66" s="27"/>
      <c r="L66" s="43"/>
      <c r="M66" s="75">
        <f t="shared" si="5"/>
        <v>19.741018</v>
      </c>
      <c r="N66" s="27"/>
      <c r="O66" s="43"/>
      <c r="P66" s="84">
        <f t="shared" si="7"/>
        <v>20.516592102702901</v>
      </c>
      <c r="Q66" s="16"/>
    </row>
    <row r="67" spans="1:17" ht="15" thickBot="1" x14ac:dyDescent="0.35">
      <c r="A67" s="62">
        <v>59</v>
      </c>
      <c r="B67" s="3">
        <v>212</v>
      </c>
      <c r="C67" s="3">
        <v>208</v>
      </c>
      <c r="D67" s="4"/>
      <c r="E67" s="14">
        <f t="shared" si="8"/>
        <v>21</v>
      </c>
      <c r="F67" s="51"/>
      <c r="I67" s="72">
        <f>E67/($J$3+$J$2*E67)</f>
        <v>20.278804666518994</v>
      </c>
      <c r="J67" s="25"/>
      <c r="K67" s="27"/>
      <c r="L67" s="43"/>
      <c r="M67" s="75">
        <f t="shared" si="5"/>
        <v>19.47447</v>
      </c>
      <c r="N67" s="27"/>
      <c r="O67" s="43"/>
      <c r="P67" s="84">
        <f t="shared" si="7"/>
        <v>20.278804666518994</v>
      </c>
      <c r="Q67" s="16"/>
    </row>
    <row r="68" spans="1:17" ht="15" thickBot="1" x14ac:dyDescent="0.35">
      <c r="A68" s="61">
        <v>17</v>
      </c>
      <c r="B68" s="3">
        <v>212</v>
      </c>
      <c r="C68" s="3">
        <v>203</v>
      </c>
      <c r="D68" s="4"/>
      <c r="E68" s="14">
        <f t="shared" si="8"/>
        <v>20.75</v>
      </c>
      <c r="F68" s="51"/>
      <c r="I68" s="72">
        <f>E68/($J$3+$J$2*E68)</f>
        <v>20.128431857865003</v>
      </c>
      <c r="J68" s="25"/>
      <c r="K68" s="27"/>
      <c r="L68" s="43"/>
      <c r="M68" s="75">
        <f t="shared" si="5"/>
        <v>19.3078775</v>
      </c>
      <c r="N68" s="27"/>
      <c r="O68" s="43"/>
      <c r="P68" s="84">
        <f t="shared" si="7"/>
        <v>20.128431857865003</v>
      </c>
      <c r="Q68" s="16"/>
    </row>
    <row r="69" spans="1:17" ht="15" thickBot="1" x14ac:dyDescent="0.35">
      <c r="A69" s="61">
        <v>13</v>
      </c>
      <c r="B69" s="3">
        <v>205</v>
      </c>
      <c r="C69" s="3">
        <v>205</v>
      </c>
      <c r="D69" s="4"/>
      <c r="E69" s="14">
        <f t="shared" si="8"/>
        <v>20.5</v>
      </c>
      <c r="F69" s="51"/>
      <c r="I69" s="72">
        <f>E69/($J$3+$J$2*E69)</f>
        <v>19.976686349765551</v>
      </c>
      <c r="J69" s="25"/>
      <c r="K69" s="27"/>
      <c r="L69" s="43"/>
      <c r="M69" s="75">
        <f t="shared" si="5"/>
        <v>19.141285</v>
      </c>
      <c r="N69" s="27"/>
      <c r="O69" s="43"/>
      <c r="P69" s="84">
        <f t="shared" si="7"/>
        <v>19.976686349765551</v>
      </c>
      <c r="Q69" s="16"/>
    </row>
    <row r="70" spans="1:17" ht="15" thickBot="1" x14ac:dyDescent="0.35">
      <c r="A70" s="62">
        <v>72</v>
      </c>
      <c r="B70" s="3">
        <v>198</v>
      </c>
      <c r="C70" s="3">
        <v>211</v>
      </c>
      <c r="D70" s="4"/>
      <c r="E70" s="14">
        <f t="shared" si="8"/>
        <v>20.45</v>
      </c>
      <c r="F70" s="51"/>
      <c r="I70" s="72">
        <f>E70/($J$3+$J$2*E70)</f>
        <v>19.946170868624588</v>
      </c>
      <c r="J70" s="25"/>
      <c r="K70" s="27"/>
      <c r="L70" s="43"/>
      <c r="M70" s="75">
        <f t="shared" si="5"/>
        <v>19.1079665</v>
      </c>
      <c r="N70" s="27"/>
      <c r="O70" s="43"/>
      <c r="P70" s="84">
        <f t="shared" si="7"/>
        <v>19.946170868624588</v>
      </c>
      <c r="Q70" s="16"/>
    </row>
    <row r="71" spans="1:17" ht="15" thickBot="1" x14ac:dyDescent="0.35">
      <c r="A71" s="62">
        <v>47</v>
      </c>
      <c r="B71" s="3">
        <v>197</v>
      </c>
      <c r="C71" s="3">
        <v>211</v>
      </c>
      <c r="D71" s="4"/>
      <c r="E71" s="14">
        <f t="shared" si="8"/>
        <v>20.399999999999999</v>
      </c>
      <c r="F71" s="51"/>
      <c r="I71" s="72">
        <f>E71/($J$3+$J$2*E71)</f>
        <v>19.915599572603966</v>
      </c>
      <c r="J71" s="25"/>
      <c r="K71" s="27"/>
      <c r="L71" s="43"/>
      <c r="M71" s="75">
        <f t="shared" si="5"/>
        <v>19.074648</v>
      </c>
      <c r="N71" s="27"/>
      <c r="O71" s="43"/>
      <c r="P71" s="84">
        <f t="shared" si="7"/>
        <v>19.915599572603966</v>
      </c>
      <c r="Q71" s="16"/>
    </row>
    <row r="72" spans="1:17" ht="15" thickBot="1" x14ac:dyDescent="0.35">
      <c r="A72" s="61">
        <v>26</v>
      </c>
      <c r="B72" s="3">
        <v>207</v>
      </c>
      <c r="C72" s="3">
        <v>195</v>
      </c>
      <c r="D72" s="4"/>
      <c r="E72" s="14">
        <f t="shared" si="8"/>
        <v>20.100000000000001</v>
      </c>
      <c r="F72" s="51"/>
      <c r="I72" s="72">
        <f>E72/($J$3+$J$2*E72)</f>
        <v>19.730991061200257</v>
      </c>
      <c r="J72" s="25"/>
      <c r="K72" s="27"/>
      <c r="L72" s="43"/>
      <c r="M72" s="75">
        <f t="shared" si="5"/>
        <v>18.874737</v>
      </c>
      <c r="N72" s="27"/>
      <c r="O72" s="43"/>
      <c r="P72" s="84">
        <f t="shared" si="7"/>
        <v>19.730991061200257</v>
      </c>
      <c r="Q72" s="16"/>
    </row>
    <row r="73" spans="1:17" ht="15" thickBot="1" x14ac:dyDescent="0.35">
      <c r="A73" s="61">
        <v>25</v>
      </c>
      <c r="B73" s="3">
        <v>202</v>
      </c>
      <c r="C73" s="3">
        <v>199</v>
      </c>
      <c r="D73" s="4"/>
      <c r="E73" s="14">
        <f t="shared" ref="E73:E81" si="9">AVERAGE(B73:C73)/10</f>
        <v>20.05</v>
      </c>
      <c r="F73" s="51"/>
      <c r="I73" s="72">
        <f>E73/($J$3+$J$2*E73)</f>
        <v>19.700024737713459</v>
      </c>
      <c r="J73" s="25"/>
      <c r="K73" s="27"/>
      <c r="L73" s="43"/>
      <c r="M73" s="75">
        <f t="shared" si="5"/>
        <v>18.8414185</v>
      </c>
      <c r="N73" s="27"/>
      <c r="O73" s="43"/>
      <c r="P73" s="84">
        <f t="shared" si="7"/>
        <v>19.700024737713459</v>
      </c>
      <c r="Q73" s="16"/>
    </row>
    <row r="74" spans="1:17" ht="15" thickBot="1" x14ac:dyDescent="0.35">
      <c r="A74" s="62">
        <v>68</v>
      </c>
      <c r="B74" s="3">
        <v>188</v>
      </c>
      <c r="C74" s="3">
        <v>198</v>
      </c>
      <c r="D74" s="4"/>
      <c r="E74" s="14">
        <f t="shared" si="9"/>
        <v>19.3</v>
      </c>
      <c r="F74" s="51"/>
      <c r="I74" s="72">
        <f>E74/($J$3+$J$2*E74)</f>
        <v>19.228593588800138</v>
      </c>
      <c r="J74" s="25"/>
      <c r="K74" s="27"/>
      <c r="L74" s="43"/>
      <c r="M74" s="75">
        <f t="shared" ref="M74:M81" si="10">$N$3+$N$2*E74</f>
        <v>18.341640999999999</v>
      </c>
      <c r="N74" s="27"/>
      <c r="O74" s="43"/>
      <c r="P74" s="84">
        <f t="shared" ref="P74:P81" si="11">IF(D74&lt;&gt;"",D74,I74)</f>
        <v>19.228593588800138</v>
      </c>
      <c r="Q74" s="16"/>
    </row>
    <row r="75" spans="1:17" ht="15" thickBot="1" x14ac:dyDescent="0.35">
      <c r="A75" s="62">
        <v>43</v>
      </c>
      <c r="B75" s="3">
        <v>194</v>
      </c>
      <c r="C75" s="3">
        <v>187</v>
      </c>
      <c r="D75" s="4"/>
      <c r="E75" s="14">
        <f t="shared" si="9"/>
        <v>19.05</v>
      </c>
      <c r="F75" s="51"/>
      <c r="I75" s="72">
        <f>E75/($J$3+$J$2*E75)</f>
        <v>19.068502838213586</v>
      </c>
      <c r="J75" s="25"/>
      <c r="K75" s="27"/>
      <c r="L75" s="43"/>
      <c r="M75" s="75">
        <f t="shared" si="10"/>
        <v>18.175048499999999</v>
      </c>
      <c r="N75" s="27"/>
      <c r="O75" s="43"/>
      <c r="P75" s="84">
        <f t="shared" si="11"/>
        <v>19.068502838213586</v>
      </c>
      <c r="Q75" s="16"/>
    </row>
    <row r="76" spans="1:17" ht="15" thickBot="1" x14ac:dyDescent="0.35">
      <c r="A76" s="62">
        <v>79</v>
      </c>
      <c r="B76" s="3">
        <v>182</v>
      </c>
      <c r="C76" s="3">
        <v>190</v>
      </c>
      <c r="D76" s="4"/>
      <c r="E76" s="14">
        <f t="shared" si="9"/>
        <v>18.600000000000001</v>
      </c>
      <c r="F76" s="51"/>
      <c r="I76" s="72">
        <f>E76/($J$3+$J$2*E76)</f>
        <v>18.77652439002183</v>
      </c>
      <c r="J76" s="25"/>
      <c r="K76" s="27"/>
      <c r="L76" s="43"/>
      <c r="M76" s="75">
        <f t="shared" si="10"/>
        <v>17.875182000000002</v>
      </c>
      <c r="N76" s="27"/>
      <c r="O76" s="43"/>
      <c r="P76" s="84">
        <f t="shared" si="11"/>
        <v>18.77652439002183</v>
      </c>
      <c r="Q76" s="16"/>
    </row>
    <row r="77" spans="1:17" ht="15" thickBot="1" x14ac:dyDescent="0.35">
      <c r="A77" s="62">
        <v>77</v>
      </c>
      <c r="B77" s="3">
        <v>179</v>
      </c>
      <c r="C77" s="3">
        <v>171</v>
      </c>
      <c r="D77" s="4"/>
      <c r="E77" s="14">
        <f t="shared" si="9"/>
        <v>17.5</v>
      </c>
      <c r="F77" s="51"/>
      <c r="I77" s="72">
        <f>E77/($J$3+$J$2*E77)</f>
        <v>18.041431378809907</v>
      </c>
      <c r="J77" s="25"/>
      <c r="K77" s="27"/>
      <c r="L77" s="43"/>
      <c r="M77" s="75">
        <f t="shared" si="10"/>
        <v>17.142175000000002</v>
      </c>
      <c r="N77" s="27"/>
      <c r="O77" s="43"/>
      <c r="P77" s="84">
        <f t="shared" si="11"/>
        <v>18.041431378809907</v>
      </c>
      <c r="Q77" s="16"/>
    </row>
    <row r="78" spans="1:17" ht="15" thickBot="1" x14ac:dyDescent="0.35">
      <c r="A78" s="61">
        <v>29</v>
      </c>
      <c r="B78" s="3">
        <v>162</v>
      </c>
      <c r="C78" s="3">
        <v>185</v>
      </c>
      <c r="D78" s="4"/>
      <c r="E78" s="14">
        <f t="shared" si="9"/>
        <v>17.350000000000001</v>
      </c>
      <c r="F78" s="51"/>
      <c r="I78" s="72">
        <f>E78/($J$3+$J$2*E78)</f>
        <v>17.938764195284335</v>
      </c>
      <c r="J78" s="25"/>
      <c r="K78" s="27"/>
      <c r="L78" s="43"/>
      <c r="M78" s="75">
        <f t="shared" si="10"/>
        <v>17.042219500000002</v>
      </c>
      <c r="N78" s="27"/>
      <c r="O78" s="43"/>
      <c r="P78" s="84">
        <f t="shared" si="11"/>
        <v>17.938764195284335</v>
      </c>
      <c r="Q78" s="16"/>
    </row>
    <row r="79" spans="1:17" ht="15" thickBot="1" x14ac:dyDescent="0.35">
      <c r="A79" s="62">
        <v>69</v>
      </c>
      <c r="B79" s="3">
        <v>170</v>
      </c>
      <c r="C79" s="3">
        <v>155</v>
      </c>
      <c r="D79" s="4"/>
      <c r="E79" s="14">
        <f t="shared" si="9"/>
        <v>16.25</v>
      </c>
      <c r="F79" s="51"/>
      <c r="I79" s="72">
        <f>E79/($J$3+$J$2*E79)</f>
        <v>17.16724391829446</v>
      </c>
      <c r="J79" s="25"/>
      <c r="K79" s="27"/>
      <c r="L79" s="43"/>
      <c r="M79" s="75">
        <f t="shared" si="10"/>
        <v>16.309212500000001</v>
      </c>
      <c r="N79" s="27"/>
      <c r="O79" s="43"/>
      <c r="P79" s="84">
        <f t="shared" si="11"/>
        <v>17.16724391829446</v>
      </c>
      <c r="Q79" s="16"/>
    </row>
    <row r="80" spans="1:17" ht="15" thickBot="1" x14ac:dyDescent="0.35">
      <c r="A80" s="61">
        <v>24</v>
      </c>
      <c r="B80" s="3">
        <v>147</v>
      </c>
      <c r="C80" s="3">
        <v>146</v>
      </c>
      <c r="D80" s="4"/>
      <c r="E80" s="14">
        <f t="shared" si="9"/>
        <v>14.65</v>
      </c>
      <c r="F80" s="51"/>
      <c r="I80" s="72">
        <f>E80/($J$3+$J$2*E80)</f>
        <v>15.983098722347817</v>
      </c>
      <c r="J80" s="25"/>
      <c r="K80" s="27"/>
      <c r="L80" s="43"/>
      <c r="M80" s="75">
        <f t="shared" si="10"/>
        <v>15.2430205</v>
      </c>
      <c r="N80" s="27"/>
      <c r="O80" s="43"/>
      <c r="P80" s="84">
        <f t="shared" si="11"/>
        <v>15.983098722347817</v>
      </c>
      <c r="Q80" s="16"/>
    </row>
    <row r="81" spans="1:17" ht="15" thickBot="1" x14ac:dyDescent="0.35">
      <c r="A81" s="62">
        <v>56</v>
      </c>
      <c r="B81" s="3">
        <v>141</v>
      </c>
      <c r="C81" s="3">
        <v>140</v>
      </c>
      <c r="D81" s="4"/>
      <c r="E81" s="14">
        <f t="shared" si="9"/>
        <v>14.05</v>
      </c>
      <c r="F81" s="51"/>
      <c r="I81" s="72">
        <f>E81/($J$3+$J$2*E81)</f>
        <v>15.518827677284435</v>
      </c>
      <c r="J81" s="25"/>
      <c r="K81" s="27"/>
      <c r="L81" s="43"/>
      <c r="M81" s="75">
        <f t="shared" si="10"/>
        <v>14.8431985</v>
      </c>
      <c r="N81" s="27"/>
      <c r="O81" s="43"/>
      <c r="P81" s="84">
        <f t="shared" si="11"/>
        <v>15.518827677284435</v>
      </c>
      <c r="Q81" s="16"/>
    </row>
  </sheetData>
  <sortState ref="AX4:AX19">
    <sortCondition ref="AX30"/>
  </sortState>
  <mergeCells count="11">
    <mergeCell ref="M1:N1"/>
    <mergeCell ref="R1:T1"/>
    <mergeCell ref="R27:T27"/>
    <mergeCell ref="K4:K6"/>
    <mergeCell ref="N4:N6"/>
    <mergeCell ref="P4:P7"/>
    <mergeCell ref="G1:K1"/>
    <mergeCell ref="A6:A7"/>
    <mergeCell ref="B6:C6"/>
    <mergeCell ref="B7:C7"/>
    <mergeCell ref="G5:H6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17</xdr:col>
                <xdr:colOff>99060</xdr:colOff>
                <xdr:row>18</xdr:row>
                <xdr:rowOff>121920</xdr:rowOff>
              </from>
              <to>
                <xdr:col>24</xdr:col>
                <xdr:colOff>358140</xdr:colOff>
                <xdr:row>22</xdr:row>
                <xdr:rowOff>152400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2025-10-07T10:47:42Z</dcterms:created>
  <dcterms:modified xsi:type="dcterms:W3CDTF">2025-10-08T14:13:03Z</dcterms:modified>
</cp:coreProperties>
</file>