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Susana\Aulas\2019-2020_Inventario\"/>
    </mc:Choice>
  </mc:AlternateContent>
  <bookViews>
    <workbookView xWindow="0" yWindow="0" windowWidth="20490" windowHeight="7020"/>
  </bookViews>
  <sheets>
    <sheet name="3.2.4_fig10" sheetId="1" r:id="rId1"/>
  </sheets>
  <definedNames>
    <definedName name="_Ref35538758" localSheetId="0">'3.2.4_fig10'!$K$1</definedName>
    <definedName name="_Toc35591890" localSheetId="0">'3.2.4_fig10'!$K$19</definedName>
    <definedName name="_Toc35591891" localSheetId="0">'3.2.4_fig10'!$K$32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O28" i="1"/>
  <c r="O27" i="1"/>
  <c r="O26" i="1"/>
  <c r="H47" i="1"/>
  <c r="K27" i="1"/>
  <c r="J27" i="1"/>
  <c r="I27" i="1"/>
  <c r="G48" i="1" l="1"/>
  <c r="G49" i="1"/>
  <c r="H49" i="1" s="1"/>
  <c r="G50" i="1"/>
  <c r="G47" i="1"/>
  <c r="H48" i="1"/>
  <c r="H50" i="1"/>
  <c r="H27" i="1"/>
  <c r="G11" i="1"/>
  <c r="M13" i="1" s="1"/>
  <c r="N13" i="1" s="1"/>
  <c r="H51" i="1" l="1"/>
  <c r="H52" i="1"/>
  <c r="H53" i="1" s="1"/>
  <c r="M12" i="1"/>
  <c r="N12" i="1" s="1"/>
  <c r="G27" i="1"/>
  <c r="M11" i="1"/>
  <c r="N11" i="1" s="1"/>
  <c r="N15" i="1" l="1"/>
</calcChain>
</file>

<file path=xl/sharedStrings.xml><?xml version="1.0" encoding="utf-8"?>
<sst xmlns="http://schemas.openxmlformats.org/spreadsheetml/2006/main" count="98" uniqueCount="82">
  <si>
    <t>Tabela 17. Função para estimar o volume por ha</t>
  </si>
  <si>
    <t>modelo</t>
  </si>
  <si>
    <t>a</t>
  </si>
  <si>
    <t>b</t>
  </si>
  <si>
    <t>c</t>
  </si>
  <si>
    <t>kv0</t>
  </si>
  <si>
    <t>kv1</t>
  </si>
  <si>
    <t>kv2</t>
  </si>
  <si>
    <t>kv3</t>
  </si>
  <si>
    <t xml:space="preserve">Vu  </t>
  </si>
  <si>
    <t>Vb</t>
  </si>
  <si>
    <t>-</t>
  </si>
  <si>
    <r>
      <t>V</t>
    </r>
    <r>
      <rPr>
        <vertAlign val="subscript"/>
        <sz val="8"/>
        <color theme="1"/>
        <rFont val="Arial"/>
        <family val="2"/>
      </rPr>
      <t>st</t>
    </r>
  </si>
  <si>
    <r>
      <t>Onde Vi representa os seguintes volumes pot ha: Vu é o volume com cepo sem casca, V</t>
    </r>
    <r>
      <rPr>
        <vertAlign val="sub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é o volume da casca, V</t>
    </r>
    <r>
      <rPr>
        <vertAlign val="subscript"/>
        <sz val="9"/>
        <color theme="1"/>
        <rFont val="Arial"/>
        <family val="2"/>
      </rPr>
      <t>st</t>
    </r>
    <r>
      <rPr>
        <sz val="9"/>
        <color theme="1"/>
        <rFont val="Arial"/>
        <family val="2"/>
      </rPr>
      <t xml:space="preserve"> é o volume do cepo; hdom é a altura dominante; G é a área basal; SI é o índice de qualidade da estação (site índex); Cota é a altitude; rot é uma variável indicatriz da rotação (0 para alto fuste e 1 para talhadia); N</t>
    </r>
    <r>
      <rPr>
        <vertAlign val="subscript"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 xml:space="preserve"> é o número de árvores por ha à plantação ou, no caso das talhadias, o número de varas após a monda..</t>
    </r>
  </si>
  <si>
    <t>idade (anos) =</t>
  </si>
  <si>
    <t>hdom (m) =</t>
  </si>
  <si>
    <r>
      <t>G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ha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 =</t>
    </r>
  </si>
  <si>
    <r>
      <t>Nº arv. à plantação (ha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 =</t>
    </r>
  </si>
  <si>
    <t>Tabela 18. Volume mercantil sem casca, acima do cepo. até um determinado diâmetro de desponta di</t>
  </si>
  <si>
    <r>
      <t>a</t>
    </r>
    <r>
      <rPr>
        <vertAlign val="subscript"/>
        <sz val="9"/>
        <color theme="1"/>
        <rFont val="Arial"/>
        <family val="2"/>
      </rPr>
      <t>0</t>
    </r>
  </si>
  <si>
    <r>
      <t>a</t>
    </r>
    <r>
      <rPr>
        <vertAlign val="subscript"/>
        <sz val="9"/>
        <color theme="1"/>
        <rFont val="Arial"/>
        <family val="2"/>
      </rPr>
      <t>1</t>
    </r>
  </si>
  <si>
    <r>
      <t>a</t>
    </r>
    <r>
      <rPr>
        <vertAlign val="subscript"/>
        <sz val="9"/>
        <color theme="1"/>
        <rFont val="Arial"/>
        <family val="2"/>
      </rPr>
      <t>2</t>
    </r>
  </si>
  <si>
    <r>
      <t>a</t>
    </r>
    <r>
      <rPr>
        <vertAlign val="subscript"/>
        <sz val="9"/>
        <color theme="1"/>
        <rFont val="Arial"/>
        <family val="2"/>
      </rPr>
      <t>3</t>
    </r>
  </si>
  <si>
    <r>
      <t>a</t>
    </r>
    <r>
      <rPr>
        <vertAlign val="subscript"/>
        <sz val="9"/>
        <color theme="1"/>
        <rFont val="Arial"/>
        <family val="2"/>
      </rPr>
      <t>4</t>
    </r>
  </si>
  <si>
    <r>
      <t>b</t>
    </r>
    <r>
      <rPr>
        <vertAlign val="subscript"/>
        <sz val="9"/>
        <color theme="1"/>
        <rFont val="Arial"/>
        <family val="2"/>
      </rPr>
      <t>0</t>
    </r>
  </si>
  <si>
    <r>
      <t>b</t>
    </r>
    <r>
      <rPr>
        <vertAlign val="subscript"/>
        <sz val="9"/>
        <color theme="1"/>
        <rFont val="Arial"/>
        <family val="2"/>
      </rPr>
      <t>1</t>
    </r>
  </si>
  <si>
    <t>Vumdi</t>
  </si>
  <si>
    <t>Tabela 19. Função para a predição da biomassa</t>
  </si>
  <si>
    <t xml:space="preserve">                              </t>
  </si>
  <si>
    <t xml:space="preserve">                       </t>
  </si>
  <si>
    <r>
      <t>b</t>
    </r>
    <r>
      <rPr>
        <b/>
        <vertAlign val="subscript"/>
        <sz val="9"/>
        <color theme="1"/>
        <rFont val="Arial"/>
        <family val="2"/>
      </rPr>
      <t>0</t>
    </r>
  </si>
  <si>
    <r>
      <t>b</t>
    </r>
    <r>
      <rPr>
        <b/>
        <vertAlign val="subscript"/>
        <sz val="9"/>
        <color theme="1"/>
        <rFont val="Arial"/>
        <family val="2"/>
      </rPr>
      <t>1</t>
    </r>
  </si>
  <si>
    <r>
      <t>b</t>
    </r>
    <r>
      <rPr>
        <b/>
        <vertAlign val="subscript"/>
        <sz val="9"/>
        <color theme="1"/>
        <rFont val="Arial"/>
        <family val="2"/>
      </rPr>
      <t>2</t>
    </r>
  </si>
  <si>
    <r>
      <t>b</t>
    </r>
    <r>
      <rPr>
        <b/>
        <vertAlign val="subscript"/>
        <sz val="9"/>
        <color theme="1"/>
        <rFont val="Arial"/>
        <family val="2"/>
      </rPr>
      <t>3</t>
    </r>
  </si>
  <si>
    <r>
      <t>b</t>
    </r>
    <r>
      <rPr>
        <b/>
        <vertAlign val="subscript"/>
        <sz val="9"/>
        <color theme="1"/>
        <rFont val="Arial"/>
        <family val="2"/>
      </rPr>
      <t>4</t>
    </r>
  </si>
  <si>
    <r>
      <t>W</t>
    </r>
    <r>
      <rPr>
        <vertAlign val="subscript"/>
        <sz val="8"/>
        <color theme="1"/>
        <rFont val="Arial"/>
        <family val="2"/>
      </rPr>
      <t>w</t>
    </r>
  </si>
  <si>
    <r>
      <t>W</t>
    </r>
    <r>
      <rPr>
        <vertAlign val="subscript"/>
        <sz val="8"/>
        <color theme="1"/>
        <rFont val="Arial"/>
        <family val="2"/>
      </rPr>
      <t>b</t>
    </r>
  </si>
  <si>
    <r>
      <t>W</t>
    </r>
    <r>
      <rPr>
        <vertAlign val="subscript"/>
        <sz val="8"/>
        <color theme="1"/>
        <rFont val="Arial"/>
        <family val="2"/>
      </rPr>
      <t>l</t>
    </r>
  </si>
  <si>
    <r>
      <t>W</t>
    </r>
    <r>
      <rPr>
        <vertAlign val="subscript"/>
        <sz val="8"/>
        <color theme="1"/>
        <rFont val="Arial"/>
        <family val="2"/>
      </rPr>
      <t>br</t>
    </r>
  </si>
  <si>
    <r>
      <t>W</t>
    </r>
    <r>
      <rPr>
        <vertAlign val="subscript"/>
        <sz val="8"/>
        <color theme="1"/>
        <rFont val="Arial"/>
        <family val="2"/>
      </rPr>
      <t>r</t>
    </r>
  </si>
  <si>
    <t>compasso =</t>
  </si>
  <si>
    <t>4 x 5</t>
  </si>
  <si>
    <t>Rotação =</t>
  </si>
  <si>
    <t>altitude ou cota (m a.s.l.) =</t>
  </si>
  <si>
    <t>Kv</t>
  </si>
  <si>
    <r>
      <t>V 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ha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)= </t>
    </r>
  </si>
  <si>
    <t xml:space="preserve">volume com cepo sem casca: </t>
  </si>
  <si>
    <t xml:space="preserve">volume da casca: </t>
  </si>
  <si>
    <t>Vi</t>
  </si>
  <si>
    <r>
      <t>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ha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</si>
  <si>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 xml:space="preserve">volume com cepo com casca: </t>
  </si>
  <si>
    <t>m)</t>
  </si>
  <si>
    <t>n)</t>
  </si>
  <si>
    <t>S ou SI (m) =</t>
  </si>
  <si>
    <t xml:space="preserve">Onde Vumdi é o volume mercantil sem casca, desde o cepo até um diâmetro de topo di; dgdom é o diâmetro quadrático médio das dominantes; as outras variáveis são como na Tabela 17. </t>
  </si>
  <si>
    <t>di (cm) =</t>
  </si>
  <si>
    <t>dg (cm) =</t>
  </si>
  <si>
    <t xml:space="preserve">0) </t>
  </si>
  <si>
    <r>
      <t>N  (ha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 =</t>
    </r>
  </si>
  <si>
    <t>Wi</t>
  </si>
  <si>
    <t>Wa</t>
  </si>
  <si>
    <t>Ww</t>
  </si>
  <si>
    <t>Wb</t>
  </si>
  <si>
    <t>Wl</t>
  </si>
  <si>
    <t>Wbr</t>
  </si>
  <si>
    <t>Wt</t>
  </si>
  <si>
    <t>Wr</t>
  </si>
  <si>
    <r>
      <t>(Mg ha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</si>
  <si>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i</t>
  </si>
  <si>
    <t>p)</t>
  </si>
  <si>
    <t>Onde Wi representa as seguintes componentes de biomassa: Ww é a biomassa de madeira , Wb é a biomassa de casca, Wbr é a biomassa de ramos e Wl é a biomassa de folhas; Wa é a biomassa aérea; Wr é a biomassa de raizes ;hdom é a latura dominante do povoamento; G é a área basal do povoamento; SI é o indice de qualidade da estação; rot é uma variável indicatriz da rotação (0 para alto fuste e 1 para talhadia); N é o número de árvores no povoamento e t é a idade do povoamento.</t>
  </si>
  <si>
    <t xml:space="preserve">volume do cepo sem casca: </t>
  </si>
  <si>
    <t>categorias de aproveitamento</t>
  </si>
  <si>
    <t>di &gt;=20 =</t>
  </si>
  <si>
    <t>di entre 12 e 20 =</t>
  </si>
  <si>
    <t>di entre 6 e 12 =</t>
  </si>
  <si>
    <t>bicada =</t>
  </si>
  <si>
    <t>6, 12, 20</t>
  </si>
  <si>
    <t>biomassa por componentes</t>
  </si>
  <si>
    <t>biomassa aérea</t>
  </si>
  <si>
    <t>biomassa de raizes</t>
  </si>
  <si>
    <t>biomassa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</si>
</sst>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C0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9"/>
      <color theme="0" tint="-4.9989318521683403E-2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8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8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8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rgb="FF008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8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8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" borderId="7" xfId="0" applyFill="1" applyBorder="1"/>
    <xf numFmtId="0" fontId="0" fillId="3" borderId="5" xfId="0" applyFill="1" applyBorder="1"/>
    <xf numFmtId="0" fontId="0" fillId="3" borderId="10" xfId="0" applyFill="1" applyBorder="1"/>
    <xf numFmtId="0" fontId="0" fillId="3" borderId="0" xfId="0" applyFill="1" applyBorder="1"/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3" borderId="12" xfId="0" applyFill="1" applyBorder="1"/>
    <xf numFmtId="0" fontId="0" fillId="3" borderId="2" xfId="0" applyFill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15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0" fontId="11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15" xfId="0" applyFont="1" applyBorder="1"/>
    <xf numFmtId="0" fontId="4" fillId="0" borderId="15" xfId="0" applyFont="1" applyBorder="1" applyAlignment="1">
      <alignment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horizontal="right"/>
    </xf>
    <xf numFmtId="0" fontId="2" fillId="0" borderId="0" xfId="0" applyFont="1" applyAlignment="1">
      <alignment horizontal="justify" vertical="center" wrapText="1"/>
    </xf>
    <xf numFmtId="0" fontId="0" fillId="4" borderId="15" xfId="0" applyFill="1" applyBorder="1" applyAlignment="1">
      <alignment horizontal="center"/>
    </xf>
    <xf numFmtId="165" fontId="0" fillId="0" borderId="0" xfId="0" applyNumberFormat="1" applyAlignment="1">
      <alignment horizontal="right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2" fillId="0" borderId="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2" fontId="0" fillId="4" borderId="15" xfId="0" applyNumberFormat="1" applyFill="1" applyBorder="1" applyAlignment="1">
      <alignment horizontal="center"/>
    </xf>
    <xf numFmtId="2" fontId="0" fillId="6" borderId="15" xfId="0" applyNumberForma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0" fontId="0" fillId="0" borderId="15" xfId="0" applyBorder="1" applyAlignment="1">
      <alignment horizontal="right"/>
    </xf>
    <xf numFmtId="164" fontId="0" fillId="0" borderId="15" xfId="0" applyNumberForma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0" fontId="12" fillId="7" borderId="15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 vertical="center" wrapText="1"/>
    </xf>
    <xf numFmtId="0" fontId="14" fillId="0" borderId="0" xfId="0" applyFont="1"/>
    <xf numFmtId="0" fontId="14" fillId="4" borderId="17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4" fillId="7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</xdr:row>
      <xdr:rowOff>190501</xdr:rowOff>
    </xdr:from>
    <xdr:to>
      <xdr:col>5</xdr:col>
      <xdr:colOff>285750</xdr:colOff>
      <xdr:row>4</xdr:row>
      <xdr:rowOff>14282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381001"/>
          <a:ext cx="2228850" cy="414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466725</xdr:colOff>
      <xdr:row>4</xdr:row>
      <xdr:rowOff>114300</xdr:rowOff>
    </xdr:from>
    <xdr:to>
      <xdr:col>9</xdr:col>
      <xdr:colOff>285750</xdr:colOff>
      <xdr:row>6</xdr:row>
      <xdr:rowOff>781050</xdr:rowOff>
    </xdr:to>
    <xdr:pic>
      <xdr:nvPicPr>
        <xdr:cNvPr id="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895350"/>
          <a:ext cx="469582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104774</xdr:colOff>
      <xdr:row>19</xdr:row>
      <xdr:rowOff>142874</xdr:rowOff>
    </xdr:from>
    <xdr:to>
      <xdr:col>4</xdr:col>
      <xdr:colOff>196269</xdr:colOff>
      <xdr:row>21</xdr:row>
      <xdr:rowOff>190500</xdr:rowOff>
    </xdr:to>
    <xdr:pic>
      <xdr:nvPicPr>
        <xdr:cNvPr id="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4" y="4619624"/>
          <a:ext cx="1920295" cy="447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361950</xdr:colOff>
      <xdr:row>19</xdr:row>
      <xdr:rowOff>9525</xdr:rowOff>
    </xdr:from>
    <xdr:to>
      <xdr:col>9</xdr:col>
      <xdr:colOff>487054</xdr:colOff>
      <xdr:row>22</xdr:row>
      <xdr:rowOff>171450</xdr:rowOff>
    </xdr:to>
    <xdr:pic>
      <xdr:nvPicPr>
        <xdr:cNvPr id="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4486275"/>
          <a:ext cx="3173104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361950</xdr:colOff>
      <xdr:row>22</xdr:row>
      <xdr:rowOff>200025</xdr:rowOff>
    </xdr:from>
    <xdr:to>
      <xdr:col>5</xdr:col>
      <xdr:colOff>575310</xdr:colOff>
      <xdr:row>22</xdr:row>
      <xdr:rowOff>428625</xdr:rowOff>
    </xdr:to>
    <xdr:pic>
      <xdr:nvPicPr>
        <xdr:cNvPr id="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5276850"/>
          <a:ext cx="82296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361950</xdr:colOff>
          <xdr:row>34</xdr:row>
          <xdr:rowOff>47625</xdr:rowOff>
        </xdr:from>
        <xdr:to>
          <xdr:col>6</xdr:col>
          <xdr:colOff>523875</xdr:colOff>
          <xdr:row>36</xdr:row>
          <xdr:rowOff>38100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323850</xdr:colOff>
          <xdr:row>37</xdr:row>
          <xdr:rowOff>28575</xdr:rowOff>
        </xdr:from>
        <xdr:to>
          <xdr:col>9</xdr:col>
          <xdr:colOff>409575</xdr:colOff>
          <xdr:row>39</xdr:row>
          <xdr:rowOff>104775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33</xdr:row>
          <xdr:rowOff>0</xdr:rowOff>
        </xdr:from>
        <xdr:to>
          <xdr:col>12</xdr:col>
          <xdr:colOff>304800</xdr:colOff>
          <xdr:row>34</xdr:row>
          <xdr:rowOff>38100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34</xdr:row>
          <xdr:rowOff>0</xdr:rowOff>
        </xdr:from>
        <xdr:to>
          <xdr:col>11</xdr:col>
          <xdr:colOff>76200</xdr:colOff>
          <xdr:row>35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35</xdr:row>
          <xdr:rowOff>0</xdr:rowOff>
        </xdr:from>
        <xdr:to>
          <xdr:col>11</xdr:col>
          <xdr:colOff>228600</xdr:colOff>
          <xdr:row>36</xdr:row>
          <xdr:rowOff>104775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12" Type="http://schemas.openxmlformats.org/officeDocument/2006/relationships/image" Target="../media/image5.wmf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wmf"/><Relationship Id="rId11" Type="http://schemas.openxmlformats.org/officeDocument/2006/relationships/oleObject" Target="../embeddings/oleObject5.bin"/><Relationship Id="rId5" Type="http://schemas.openxmlformats.org/officeDocument/2006/relationships/oleObject" Target="../embeddings/oleObject2.bin"/><Relationship Id="rId10" Type="http://schemas.openxmlformats.org/officeDocument/2006/relationships/image" Target="../media/image4.wmf"/><Relationship Id="rId4" Type="http://schemas.openxmlformats.org/officeDocument/2006/relationships/image" Target="../media/image1.wmf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53"/>
  <sheetViews>
    <sheetView tabSelected="1" topLeftCell="A40" workbookViewId="0">
      <selection activeCell="J49" sqref="J49"/>
    </sheetView>
  </sheetViews>
  <sheetFormatPr defaultRowHeight="15" x14ac:dyDescent="0.25"/>
  <cols>
    <col min="5" max="5" width="13" customWidth="1"/>
    <col min="11" max="11" width="9.28515625" bestFit="1" customWidth="1"/>
    <col min="12" max="12" width="11.42578125" bestFit="1" customWidth="1"/>
  </cols>
  <sheetData>
    <row r="1" spans="2:18" ht="15.75" thickBot="1" x14ac:dyDescent="0.3">
      <c r="K1" s="43" t="s">
        <v>0</v>
      </c>
      <c r="L1" s="43"/>
      <c r="M1" s="43"/>
      <c r="N1" s="43"/>
      <c r="O1" s="43"/>
      <c r="P1" s="43"/>
      <c r="Q1" s="43"/>
      <c r="R1" s="43"/>
    </row>
    <row r="2" spans="2:18" ht="15.75" thickBot="1" x14ac:dyDescent="0.3">
      <c r="B2" s="4"/>
      <c r="C2" s="5"/>
      <c r="D2" s="5"/>
      <c r="E2" s="5"/>
      <c r="F2" s="5"/>
      <c r="G2" s="5"/>
      <c r="H2" s="5"/>
      <c r="I2" s="5"/>
      <c r="J2" s="5"/>
      <c r="K2" s="44"/>
      <c r="L2" s="44"/>
      <c r="M2" s="44"/>
      <c r="N2" s="44"/>
      <c r="O2" s="44"/>
      <c r="P2" s="44"/>
      <c r="Q2" s="44"/>
      <c r="R2" s="45"/>
    </row>
    <row r="3" spans="2:18" ht="15.75" thickBot="1" x14ac:dyDescent="0.3">
      <c r="B3" s="6"/>
      <c r="C3" s="7"/>
      <c r="D3" s="7"/>
      <c r="E3" s="7"/>
      <c r="F3" s="7"/>
      <c r="G3" s="7"/>
      <c r="H3" s="7"/>
      <c r="I3" s="7"/>
      <c r="J3" s="7"/>
      <c r="K3" s="2" t="s">
        <v>1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7</v>
      </c>
      <c r="R3" s="8" t="s">
        <v>8</v>
      </c>
    </row>
    <row r="4" spans="2:18" x14ac:dyDescent="0.25">
      <c r="B4" s="6"/>
      <c r="C4" s="7"/>
      <c r="D4" s="7"/>
      <c r="E4" s="7"/>
      <c r="F4" s="7"/>
      <c r="G4" s="7"/>
      <c r="H4" s="7"/>
      <c r="I4" s="7"/>
      <c r="J4" s="7"/>
      <c r="K4" s="9" t="s">
        <v>9</v>
      </c>
      <c r="L4" s="9">
        <v>-5.0999999999999997E-2</v>
      </c>
      <c r="M4" s="9">
        <v>0.99819999999999998</v>
      </c>
      <c r="N4" s="9">
        <v>1.0150999999999999</v>
      </c>
      <c r="O4" s="9">
        <v>0.35039999999999999</v>
      </c>
      <c r="P4" s="9">
        <v>1.1000000000000001E-3</v>
      </c>
      <c r="Q4" s="9">
        <v>4.8999999999999998E-3</v>
      </c>
      <c r="R4" s="10">
        <v>9.0800000000000006E-2</v>
      </c>
    </row>
    <row r="5" spans="2:18" x14ac:dyDescent="0.25">
      <c r="B5" s="6"/>
      <c r="C5" s="7"/>
      <c r="D5" s="7"/>
      <c r="E5" s="7"/>
      <c r="F5" s="7"/>
      <c r="G5" s="7"/>
      <c r="H5" s="7"/>
      <c r="I5" s="7"/>
      <c r="J5" s="7"/>
      <c r="K5" s="9" t="s">
        <v>10</v>
      </c>
      <c r="L5" s="9">
        <v>-5.4800000000000001E-2</v>
      </c>
      <c r="M5" s="9">
        <v>0.71419999999999995</v>
      </c>
      <c r="N5" s="9">
        <v>1.0512999999999999</v>
      </c>
      <c r="O5" s="9">
        <v>0.1502</v>
      </c>
      <c r="P5" s="9"/>
      <c r="Q5" s="9">
        <v>1.4E-3</v>
      </c>
      <c r="R5" s="10">
        <v>0.1336</v>
      </c>
    </row>
    <row r="6" spans="2:18" ht="15.75" thickBot="1" x14ac:dyDescent="0.3">
      <c r="B6" s="6"/>
      <c r="C6" s="7"/>
      <c r="D6" s="7"/>
      <c r="E6" s="7"/>
      <c r="F6" s="7"/>
      <c r="G6" s="7"/>
      <c r="H6" s="7"/>
      <c r="I6" s="7"/>
      <c r="J6" s="7"/>
      <c r="K6" s="9" t="s">
        <v>12</v>
      </c>
      <c r="L6" s="9">
        <v>-8.2100000000000006E-2</v>
      </c>
      <c r="M6" s="9">
        <v>0.34399999999999997</v>
      </c>
      <c r="N6" s="9">
        <v>0.99139999999999995</v>
      </c>
      <c r="O6" s="9">
        <v>5.67E-2</v>
      </c>
      <c r="P6" s="9">
        <v>-2.0000000000000001E-4</v>
      </c>
      <c r="Q6" s="9"/>
      <c r="R6" s="10">
        <v>1.04E-2</v>
      </c>
    </row>
    <row r="7" spans="2:18" ht="64.5" customHeight="1" thickBot="1" x14ac:dyDescent="0.3">
      <c r="B7" s="11"/>
      <c r="C7" s="12"/>
      <c r="D7" s="12"/>
      <c r="E7" s="12"/>
      <c r="F7" s="12"/>
      <c r="G7" s="12"/>
      <c r="H7" s="12"/>
      <c r="I7" s="12"/>
      <c r="J7" s="12"/>
      <c r="K7" s="41" t="s">
        <v>13</v>
      </c>
      <c r="L7" s="41"/>
      <c r="M7" s="41"/>
      <c r="N7" s="41"/>
      <c r="O7" s="41"/>
      <c r="P7" s="41"/>
      <c r="Q7" s="41"/>
      <c r="R7" s="42"/>
    </row>
    <row r="9" spans="2:18" ht="17.25" x14ac:dyDescent="0.25">
      <c r="B9" s="3" t="s">
        <v>14</v>
      </c>
      <c r="C9" s="19">
        <v>13</v>
      </c>
      <c r="F9" s="3" t="s">
        <v>40</v>
      </c>
      <c r="G9" s="18" t="s">
        <v>41</v>
      </c>
      <c r="N9" s="13" t="s">
        <v>49</v>
      </c>
    </row>
    <row r="10" spans="2:18" x14ac:dyDescent="0.25">
      <c r="B10" s="3" t="s">
        <v>15</v>
      </c>
      <c r="C10" s="20">
        <v>23.328571428571429</v>
      </c>
      <c r="F10" s="3" t="s">
        <v>43</v>
      </c>
      <c r="G10" s="18">
        <v>32</v>
      </c>
      <c r="M10" s="25" t="s">
        <v>44</v>
      </c>
      <c r="N10" s="25" t="s">
        <v>48</v>
      </c>
    </row>
    <row r="11" spans="2:18" ht="17.25" x14ac:dyDescent="0.25">
      <c r="B11" s="3" t="s">
        <v>16</v>
      </c>
      <c r="C11" s="21">
        <v>19.821083632184369</v>
      </c>
      <c r="F11" s="3" t="s">
        <v>17</v>
      </c>
      <c r="G11" s="18">
        <f>10000/(4*5)</f>
        <v>500</v>
      </c>
      <c r="I11" s="24" t="s">
        <v>52</v>
      </c>
      <c r="L11" s="3" t="s">
        <v>46</v>
      </c>
      <c r="M11" s="22">
        <f>$O$4+$P$4*$C$13+($Q$4/(1-($G$10/2000)))+$R$4*(100/($C$12*SQRT($G$11)))</f>
        <v>0.37519175311083069</v>
      </c>
      <c r="N11" s="22">
        <f>M11*$C$9^$L$4*$C$10^$M$4*$C$11^$N$4</f>
        <v>158.33689952067277</v>
      </c>
    </row>
    <row r="12" spans="2:18" x14ac:dyDescent="0.25">
      <c r="B12" s="17" t="s">
        <v>53</v>
      </c>
      <c r="C12" s="21">
        <v>20.496080132356497</v>
      </c>
      <c r="L12" s="3" t="s">
        <v>47</v>
      </c>
      <c r="M12" s="22">
        <f>$O$5+$P$5*$C$13+($Q$5/(1-($G$10/2000)))+$R$5*(100/($C$12*SQRT($G$11)))</f>
        <v>0.18077357549153492</v>
      </c>
      <c r="N12" s="22">
        <f>M12*$C$9^$L$5*$C$10^$M$5*$C$11^$N$5</f>
        <v>34.411736956177286</v>
      </c>
    </row>
    <row r="13" spans="2:18" x14ac:dyDescent="0.25">
      <c r="B13" t="s">
        <v>42</v>
      </c>
      <c r="C13" s="18">
        <v>0</v>
      </c>
      <c r="L13" s="3" t="s">
        <v>71</v>
      </c>
      <c r="M13" s="22">
        <f>$O$6+$P$6*$C$13+($Q$6/(1-($G$10/2000)))+$R$6*(100/($C$12*SQRT($G$11)))</f>
        <v>5.8969224828925776E-2</v>
      </c>
      <c r="N13" s="22">
        <f>M13*$C$9^$L$6*$C$10^$M$6*$C$11^$N$6</f>
        <v>2.727070025141014</v>
      </c>
    </row>
    <row r="15" spans="2:18" ht="17.25" x14ac:dyDescent="0.25">
      <c r="B15" s="3" t="s">
        <v>45</v>
      </c>
      <c r="C15" s="23">
        <v>189.07800087400284</v>
      </c>
      <c r="I15" s="24" t="s">
        <v>51</v>
      </c>
      <c r="L15" s="3" t="s">
        <v>50</v>
      </c>
      <c r="N15" s="14">
        <f>N11+N12</f>
        <v>192.74863647685007</v>
      </c>
    </row>
    <row r="19" spans="2:23" ht="25.5" customHeight="1" thickBot="1" x14ac:dyDescent="0.3">
      <c r="K19" s="46" t="s">
        <v>18</v>
      </c>
      <c r="L19" s="46"/>
      <c r="M19" s="46"/>
      <c r="N19" s="46"/>
      <c r="O19" s="46"/>
      <c r="P19" s="46"/>
      <c r="Q19" s="46"/>
      <c r="R19" s="46"/>
    </row>
    <row r="20" spans="2:23" ht="15.75" thickBot="1" x14ac:dyDescent="0.3">
      <c r="B20" s="4"/>
      <c r="C20" s="5"/>
      <c r="D20" s="5"/>
      <c r="E20" s="5"/>
      <c r="F20" s="5"/>
      <c r="G20" s="5"/>
      <c r="H20" s="5"/>
      <c r="I20" s="5"/>
      <c r="J20" s="5"/>
      <c r="K20" s="44"/>
      <c r="L20" s="44"/>
      <c r="M20" s="44"/>
      <c r="N20" s="44"/>
      <c r="O20" s="44"/>
      <c r="P20" s="44"/>
      <c r="Q20" s="44"/>
      <c r="R20" s="45"/>
    </row>
    <row r="21" spans="2:23" ht="15.75" thickBot="1" x14ac:dyDescent="0.3">
      <c r="B21" s="6"/>
      <c r="C21" s="7"/>
      <c r="D21" s="7"/>
      <c r="E21" s="7"/>
      <c r="F21" s="7"/>
      <c r="G21" s="7"/>
      <c r="H21" s="7"/>
      <c r="I21" s="7"/>
      <c r="J21" s="7"/>
      <c r="K21" s="15" t="s">
        <v>1</v>
      </c>
      <c r="L21" s="15" t="s">
        <v>19</v>
      </c>
      <c r="M21" s="15" t="s">
        <v>20</v>
      </c>
      <c r="N21" s="15" t="s">
        <v>21</v>
      </c>
      <c r="O21" s="15" t="s">
        <v>22</v>
      </c>
      <c r="P21" s="15" t="s">
        <v>23</v>
      </c>
      <c r="Q21" s="15" t="s">
        <v>24</v>
      </c>
      <c r="R21" s="30" t="s">
        <v>25</v>
      </c>
    </row>
    <row r="22" spans="2:23" ht="15.75" thickBot="1" x14ac:dyDescent="0.3">
      <c r="B22" s="6"/>
      <c r="C22" s="7"/>
      <c r="D22" s="7"/>
      <c r="E22" s="7"/>
      <c r="F22" s="7"/>
      <c r="G22" s="7"/>
      <c r="H22" s="7"/>
      <c r="I22" s="7"/>
      <c r="J22" s="7"/>
      <c r="K22" s="16" t="s">
        <v>26</v>
      </c>
      <c r="L22" s="16">
        <v>-1.1074999999999999</v>
      </c>
      <c r="M22" s="16">
        <v>-0.34360000000000002</v>
      </c>
      <c r="N22" s="16">
        <v>7.4099999999999999E-2</v>
      </c>
      <c r="O22" s="16">
        <v>1.2604</v>
      </c>
      <c r="P22" s="16">
        <v>0.26600000000000001</v>
      </c>
      <c r="Q22" s="16">
        <v>3.1854</v>
      </c>
      <c r="R22" s="31">
        <v>0.55130000000000001</v>
      </c>
    </row>
    <row r="23" spans="2:23" ht="38.25" customHeight="1" thickBot="1" x14ac:dyDescent="0.3">
      <c r="B23" s="11"/>
      <c r="C23" s="12"/>
      <c r="D23" s="12"/>
      <c r="E23" s="12"/>
      <c r="F23" s="12"/>
      <c r="G23" s="12"/>
      <c r="H23" s="12"/>
      <c r="I23" s="12"/>
      <c r="J23" s="12"/>
      <c r="K23" s="41" t="s">
        <v>54</v>
      </c>
      <c r="L23" s="41"/>
      <c r="M23" s="41"/>
      <c r="N23" s="41"/>
      <c r="O23" s="41"/>
      <c r="P23" s="41"/>
      <c r="Q23" s="41"/>
      <c r="R23" s="42"/>
    </row>
    <row r="24" spans="2:23" x14ac:dyDescent="0.25">
      <c r="K24" s="43"/>
      <c r="L24" s="43"/>
      <c r="M24" s="43"/>
      <c r="N24" s="43"/>
      <c r="O24" s="43"/>
      <c r="P24" s="43"/>
      <c r="Q24" s="43"/>
      <c r="R24" s="43"/>
    </row>
    <row r="25" spans="2:23" x14ac:dyDescent="0.25">
      <c r="H25" s="1"/>
      <c r="I25" s="66" t="s">
        <v>26</v>
      </c>
      <c r="J25" s="66"/>
      <c r="K25" s="66"/>
      <c r="M25" s="65" t="s">
        <v>72</v>
      </c>
      <c r="N25" s="65"/>
      <c r="O25" s="65"/>
      <c r="P25" s="1"/>
      <c r="Q25" s="1"/>
      <c r="R25" s="1"/>
    </row>
    <row r="26" spans="2:23" x14ac:dyDescent="0.25">
      <c r="B26" s="3" t="s">
        <v>55</v>
      </c>
      <c r="C26" s="18" t="s">
        <v>77</v>
      </c>
      <c r="G26" s="25" t="s">
        <v>2</v>
      </c>
      <c r="H26" s="29" t="s">
        <v>3</v>
      </c>
      <c r="I26" s="39">
        <v>6</v>
      </c>
      <c r="J26" s="39">
        <v>12</v>
      </c>
      <c r="K26" s="39">
        <v>20</v>
      </c>
      <c r="M26" s="62" t="s">
        <v>73</v>
      </c>
      <c r="N26" s="62"/>
      <c r="O26" s="63">
        <f>K27</f>
        <v>112.97082797686049</v>
      </c>
      <c r="P26" s="1"/>
      <c r="Q26" s="1"/>
      <c r="R26" s="1"/>
    </row>
    <row r="27" spans="2:23" x14ac:dyDescent="0.25">
      <c r="B27" t="s">
        <v>56</v>
      </c>
      <c r="C27" s="23">
        <v>23.359464775430855</v>
      </c>
      <c r="F27" s="24" t="s">
        <v>57</v>
      </c>
      <c r="G27" s="26">
        <f>$L$22+$M$22*$C$13+$N$22*G11/1000+$O$22*(100/($C$12*SQRT($G$11)))+$P$22/(1-($G$10/2000))</f>
        <v>-0.52511220305777084</v>
      </c>
      <c r="H27" s="27">
        <f>$Q$22+$R$22*$C$13</f>
        <v>3.1854</v>
      </c>
      <c r="I27" s="28">
        <f>($N11-$N13)*EXP(G27*(I$26/$C$27)^H27)</f>
        <v>154.53729946878573</v>
      </c>
      <c r="J27" s="28">
        <f>($N11-$N13)*EXP(G27*(J$26/$C$27)^H27)</f>
        <v>146.12082668630288</v>
      </c>
      <c r="K27" s="28">
        <f>($N11-$N13)*EXP(G27*(K$26/$C$27)^H27)</f>
        <v>112.97082797686049</v>
      </c>
      <c r="M27" s="62" t="s">
        <v>74</v>
      </c>
      <c r="N27" s="62"/>
      <c r="O27" s="63">
        <f>J27-K27</f>
        <v>33.149998709442386</v>
      </c>
      <c r="P27" s="1"/>
      <c r="Q27" s="1"/>
      <c r="R27" s="1"/>
      <c r="W27" s="36"/>
    </row>
    <row r="28" spans="2:23" x14ac:dyDescent="0.25">
      <c r="K28" s="1"/>
      <c r="L28" s="1"/>
      <c r="M28" s="62" t="s">
        <v>75</v>
      </c>
      <c r="N28" s="62"/>
      <c r="O28" s="63">
        <f>I27-J27</f>
        <v>8.416472782482856</v>
      </c>
      <c r="P28" s="1"/>
      <c r="Q28" s="1"/>
      <c r="R28" s="1"/>
      <c r="W28" s="36"/>
    </row>
    <row r="29" spans="2:23" x14ac:dyDescent="0.25">
      <c r="K29" s="58"/>
      <c r="L29" s="58"/>
      <c r="M29" s="62" t="s">
        <v>76</v>
      </c>
      <c r="N29" s="62"/>
      <c r="O29" s="64">
        <f>(N11-N13)-I27</f>
        <v>1.0725300267460227</v>
      </c>
      <c r="P29" s="58"/>
      <c r="Q29" s="58"/>
      <c r="R29" s="58"/>
      <c r="W29" s="37"/>
    </row>
    <row r="30" spans="2:23" x14ac:dyDescent="0.25">
      <c r="K30" s="38"/>
      <c r="L30" s="38"/>
      <c r="M30" s="38"/>
      <c r="N30" s="38"/>
      <c r="O30" s="38"/>
      <c r="P30" s="38"/>
      <c r="Q30" s="38"/>
      <c r="R30" s="38"/>
      <c r="U30" s="3"/>
      <c r="V30" s="40"/>
      <c r="W30" s="37"/>
    </row>
    <row r="32" spans="2:23" ht="15.75" thickBot="1" x14ac:dyDescent="0.3">
      <c r="K32" s="43" t="s">
        <v>27</v>
      </c>
      <c r="L32" s="43"/>
      <c r="M32" s="43"/>
      <c r="N32" s="43"/>
      <c r="O32" s="43"/>
      <c r="P32" s="43"/>
      <c r="Q32" s="43"/>
      <c r="R32" s="43"/>
    </row>
    <row r="33" spans="2:18" ht="15.75" thickBot="1" x14ac:dyDescent="0.3">
      <c r="E33" s="4"/>
      <c r="F33" s="5"/>
      <c r="G33" s="5"/>
      <c r="H33" s="5"/>
      <c r="I33" s="5"/>
      <c r="J33" s="5"/>
      <c r="K33" s="52"/>
      <c r="L33" s="52"/>
      <c r="M33" s="52"/>
      <c r="N33" s="52"/>
      <c r="O33" s="52"/>
      <c r="P33" s="52"/>
      <c r="Q33" s="52"/>
      <c r="R33" s="53"/>
    </row>
    <row r="34" spans="2:18" x14ac:dyDescent="0.25">
      <c r="E34" s="4"/>
      <c r="F34" s="5"/>
      <c r="G34" s="5"/>
      <c r="H34" s="5"/>
      <c r="I34" s="5"/>
      <c r="J34" s="5"/>
      <c r="K34" s="54" t="s">
        <v>28</v>
      </c>
      <c r="L34" s="54"/>
      <c r="M34" s="54"/>
      <c r="N34" s="54"/>
      <c r="O34" s="54"/>
      <c r="P34" s="54"/>
      <c r="Q34" s="54"/>
      <c r="R34" s="55"/>
    </row>
    <row r="35" spans="2:18" x14ac:dyDescent="0.25">
      <c r="E35" s="6"/>
      <c r="F35" s="7"/>
      <c r="G35" s="7"/>
      <c r="H35" s="7"/>
      <c r="I35" s="7"/>
      <c r="J35" s="7"/>
      <c r="K35" s="56" t="s">
        <v>29</v>
      </c>
      <c r="L35" s="56"/>
      <c r="M35" s="56"/>
      <c r="N35" s="56"/>
      <c r="O35" s="56"/>
      <c r="P35" s="56"/>
      <c r="Q35" s="56"/>
      <c r="R35" s="57"/>
    </row>
    <row r="36" spans="2:18" ht="15.75" thickBot="1" x14ac:dyDescent="0.3">
      <c r="E36" s="6"/>
      <c r="F36" s="7"/>
      <c r="G36" s="7"/>
      <c r="H36" s="7"/>
      <c r="I36" s="7"/>
      <c r="J36" s="7"/>
      <c r="K36" s="47"/>
      <c r="L36" s="47"/>
      <c r="M36" s="47"/>
      <c r="N36" s="47"/>
      <c r="O36" s="47"/>
      <c r="P36" s="47"/>
      <c r="Q36" s="47"/>
      <c r="R36" s="48"/>
    </row>
    <row r="37" spans="2:18" ht="15.75" thickBot="1" x14ac:dyDescent="0.3">
      <c r="E37" s="6"/>
      <c r="F37" s="7"/>
      <c r="G37" s="7"/>
      <c r="H37" s="7"/>
      <c r="I37" s="7"/>
      <c r="J37" s="7"/>
      <c r="K37" s="2" t="s">
        <v>1</v>
      </c>
      <c r="L37" s="2" t="s">
        <v>2</v>
      </c>
      <c r="M37" s="2" t="s">
        <v>30</v>
      </c>
      <c r="N37" s="2" t="s">
        <v>31</v>
      </c>
      <c r="O37" s="2" t="s">
        <v>32</v>
      </c>
      <c r="P37" s="2" t="s">
        <v>33</v>
      </c>
      <c r="Q37" s="2" t="s">
        <v>34</v>
      </c>
      <c r="R37" s="8" t="s">
        <v>4</v>
      </c>
    </row>
    <row r="38" spans="2:18" x14ac:dyDescent="0.25">
      <c r="E38" s="6"/>
      <c r="F38" s="7"/>
      <c r="G38" s="7"/>
      <c r="H38" s="7"/>
      <c r="I38" s="7"/>
      <c r="J38" s="7"/>
      <c r="K38" s="9" t="s">
        <v>35</v>
      </c>
      <c r="L38" s="9">
        <v>9.6699999999999994E-2</v>
      </c>
      <c r="M38" s="9">
        <v>1.0547</v>
      </c>
      <c r="N38" s="9">
        <v>-1.8E-3</v>
      </c>
      <c r="O38" s="9">
        <v>-6.4999999999999997E-3</v>
      </c>
      <c r="P38" s="9">
        <v>-0.51980000000000004</v>
      </c>
      <c r="Q38" s="9">
        <v>-1.2104999999999999</v>
      </c>
      <c r="R38" s="10">
        <v>1.1886000000000001</v>
      </c>
    </row>
    <row r="39" spans="2:18" x14ac:dyDescent="0.25">
      <c r="E39" s="6"/>
      <c r="F39" s="7"/>
      <c r="G39" s="7"/>
      <c r="H39" s="7"/>
      <c r="I39" s="7"/>
      <c r="J39" s="7"/>
      <c r="K39" s="9" t="s">
        <v>36</v>
      </c>
      <c r="L39" s="9">
        <v>3.6360000000000003E-2</v>
      </c>
      <c r="M39" s="9">
        <v>1.1691</v>
      </c>
      <c r="N39" s="9">
        <v>-8.3000000000000001E-3</v>
      </c>
      <c r="O39" s="9">
        <v>-4.5900000000000003E-2</v>
      </c>
      <c r="P39" s="9">
        <v>3.2288999999999999</v>
      </c>
      <c r="Q39" s="9">
        <v>2.0880000000000001</v>
      </c>
      <c r="R39" s="10">
        <v>0.67100000000000004</v>
      </c>
    </row>
    <row r="40" spans="2:18" x14ac:dyDescent="0.25">
      <c r="E40" s="6"/>
      <c r="F40" s="7"/>
      <c r="G40" s="7"/>
      <c r="H40" s="7"/>
      <c r="I40" s="7"/>
      <c r="J40" s="7"/>
      <c r="K40" s="9" t="s">
        <v>37</v>
      </c>
      <c r="L40" s="9">
        <v>1.044</v>
      </c>
      <c r="M40" s="9">
        <v>1.0971</v>
      </c>
      <c r="N40" s="9"/>
      <c r="O40" s="9">
        <v>-1.12E-2</v>
      </c>
      <c r="P40" s="9">
        <v>-1.2206999999999999</v>
      </c>
      <c r="Q40" s="9">
        <v>-6.2807000000000004</v>
      </c>
      <c r="R40" s="10">
        <v>-0.31290000000000001</v>
      </c>
    </row>
    <row r="41" spans="2:18" x14ac:dyDescent="0.25">
      <c r="E41" s="6"/>
      <c r="F41" s="7"/>
      <c r="G41" s="7"/>
      <c r="H41" s="7"/>
      <c r="I41" s="7"/>
      <c r="J41" s="7"/>
      <c r="K41" s="9" t="s">
        <v>38</v>
      </c>
      <c r="L41" s="9">
        <v>0.3972</v>
      </c>
      <c r="M41" s="9">
        <v>1.0004999999999999</v>
      </c>
      <c r="N41" s="9"/>
      <c r="O41" s="9">
        <v>-1.9199999999999998E-2</v>
      </c>
      <c r="P41" s="9">
        <v>3.3170000000000002</v>
      </c>
      <c r="Q41" s="9">
        <v>-1.2746999999999999</v>
      </c>
      <c r="R41" s="10">
        <v>-1.6E-2</v>
      </c>
    </row>
    <row r="42" spans="2:18" ht="15.75" thickBot="1" x14ac:dyDescent="0.3">
      <c r="E42" s="6"/>
      <c r="F42" s="7"/>
      <c r="G42" s="7"/>
      <c r="H42" s="7"/>
      <c r="I42" s="7"/>
      <c r="J42" s="7"/>
      <c r="K42" s="16" t="s">
        <v>39</v>
      </c>
      <c r="L42" s="16">
        <v>0.2487</v>
      </c>
      <c r="M42" s="16" t="s">
        <v>11</v>
      </c>
      <c r="N42" s="16" t="s">
        <v>11</v>
      </c>
      <c r="O42" s="16" t="s">
        <v>11</v>
      </c>
      <c r="P42" s="16" t="s">
        <v>11</v>
      </c>
      <c r="Q42" s="16" t="s">
        <v>11</v>
      </c>
      <c r="R42" s="31" t="s">
        <v>11</v>
      </c>
    </row>
    <row r="43" spans="2:18" ht="49.5" customHeight="1" thickBot="1" x14ac:dyDescent="0.3">
      <c r="E43" s="49" t="s">
        <v>70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1"/>
    </row>
    <row r="45" spans="2:18" ht="17.25" x14ac:dyDescent="0.25">
      <c r="H45" s="34" t="s">
        <v>67</v>
      </c>
    </row>
    <row r="46" spans="2:18" ht="17.25" x14ac:dyDescent="0.25">
      <c r="B46" s="3" t="s">
        <v>58</v>
      </c>
      <c r="C46" s="18">
        <v>462.5</v>
      </c>
      <c r="D46" s="24" t="s">
        <v>69</v>
      </c>
      <c r="F46" s="33" t="s">
        <v>68</v>
      </c>
      <c r="G46" s="33" t="s">
        <v>3</v>
      </c>
      <c r="H46" s="33" t="s">
        <v>59</v>
      </c>
    </row>
    <row r="47" spans="2:18" x14ac:dyDescent="0.25">
      <c r="D47" s="67"/>
      <c r="E47" s="68" t="s">
        <v>78</v>
      </c>
      <c r="F47" s="32" t="s">
        <v>61</v>
      </c>
      <c r="G47" s="22">
        <f>$M38+$N38*$C$13+$O38*($C$46/1000)+$P38*($C$12/1000)+$Q38*($C$9/1000)</f>
        <v>1.0253033875472009</v>
      </c>
      <c r="H47" s="59">
        <f>$L38*$C$11^G47*$C$10^$R38</f>
        <v>87.346887496524616</v>
      </c>
    </row>
    <row r="48" spans="2:18" x14ac:dyDescent="0.25">
      <c r="D48" s="67"/>
      <c r="E48" s="68"/>
      <c r="F48" s="32" t="s">
        <v>62</v>
      </c>
      <c r="G48" s="22">
        <f>$M39+$N39*$C$13+$O39*($C$46/1000)+$P39*($C$12/1000)+$Q39*($C$9/1000)</f>
        <v>1.2411950431393661</v>
      </c>
      <c r="H48" s="59">
        <f>$L39*$C$11^G48*$C$10^$R39</f>
        <v>12.259278504077184</v>
      </c>
    </row>
    <row r="49" spans="4:8" x14ac:dyDescent="0.25">
      <c r="D49" s="67"/>
      <c r="E49" s="68"/>
      <c r="F49" s="32" t="s">
        <v>63</v>
      </c>
      <c r="G49" s="22">
        <f>$M40+$N40*$C$13+$O40*($C$46/1000)+$P40*($C$12/1000)+$Q40*($C$9/1000)</f>
        <v>0.98525133498243245</v>
      </c>
      <c r="H49" s="59">
        <f>$L40*$C$11^G49*$C$10^$R40</f>
        <v>7.39068673963469</v>
      </c>
    </row>
    <row r="50" spans="4:8" x14ac:dyDescent="0.25">
      <c r="D50" s="67"/>
      <c r="E50" s="68"/>
      <c r="F50" s="32" t="s">
        <v>64</v>
      </c>
      <c r="G50" s="22">
        <f>$M41+$N41*$C$13+$O41*($C$46/1000)+$P41*($C$12/1000)+$Q41*($C$9/1000)</f>
        <v>1.0430343977990264</v>
      </c>
      <c r="H50" s="59">
        <f>$L41*$C$11^G50*$C$10^$R41</f>
        <v>8.5127821542130384</v>
      </c>
    </row>
    <row r="51" spans="4:8" x14ac:dyDescent="0.25">
      <c r="D51" s="67"/>
      <c r="E51" s="69" t="s">
        <v>79</v>
      </c>
      <c r="F51" s="32" t="s">
        <v>60</v>
      </c>
      <c r="G51" s="35" t="s">
        <v>11</v>
      </c>
      <c r="H51" s="60">
        <f>SUM(H47:H50)</f>
        <v>115.50963489444953</v>
      </c>
    </row>
    <row r="52" spans="4:8" x14ac:dyDescent="0.25">
      <c r="D52" s="67"/>
      <c r="E52" s="70" t="s">
        <v>80</v>
      </c>
      <c r="F52" s="32" t="s">
        <v>66</v>
      </c>
      <c r="G52" s="35" t="s">
        <v>11</v>
      </c>
      <c r="H52" s="22">
        <f>$L$42*H51</f>
        <v>28.727246198249599</v>
      </c>
    </row>
    <row r="53" spans="4:8" x14ac:dyDescent="0.25">
      <c r="D53" s="67"/>
      <c r="E53" s="71" t="s">
        <v>81</v>
      </c>
      <c r="F53" s="32" t="s">
        <v>65</v>
      </c>
      <c r="G53" s="35" t="s">
        <v>11</v>
      </c>
      <c r="H53" s="61">
        <f>H51+H52</f>
        <v>144.23688109269912</v>
      </c>
    </row>
  </sheetData>
  <mergeCells count="20">
    <mergeCell ref="E47:E50"/>
    <mergeCell ref="E43:R43"/>
    <mergeCell ref="I25:K25"/>
    <mergeCell ref="K33:R33"/>
    <mergeCell ref="K34:R34"/>
    <mergeCell ref="K35:R35"/>
    <mergeCell ref="M25:O25"/>
    <mergeCell ref="M26:N26"/>
    <mergeCell ref="M27:N27"/>
    <mergeCell ref="M28:N28"/>
    <mergeCell ref="M29:N29"/>
    <mergeCell ref="K23:R23"/>
    <mergeCell ref="K24:R24"/>
    <mergeCell ref="K32:R32"/>
    <mergeCell ref="K36:R36"/>
    <mergeCell ref="K1:R1"/>
    <mergeCell ref="K2:R2"/>
    <mergeCell ref="K7:R7"/>
    <mergeCell ref="K19:R19"/>
    <mergeCell ref="K20:R20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31" r:id="rId3">
          <objectPr defaultSize="0" autoPict="0" r:id="rId4">
            <anchor moveWithCells="1" sizeWithCells="1">
              <from>
                <xdr:col>4</xdr:col>
                <xdr:colOff>361950</xdr:colOff>
                <xdr:row>34</xdr:row>
                <xdr:rowOff>47625</xdr:rowOff>
              </from>
              <to>
                <xdr:col>6</xdr:col>
                <xdr:colOff>523875</xdr:colOff>
                <xdr:row>36</xdr:row>
                <xdr:rowOff>38100</xdr:rowOff>
              </to>
            </anchor>
          </objectPr>
        </oleObject>
      </mc:Choice>
      <mc:Fallback>
        <oleObject progId="Equation.3" shapeId="1031" r:id="rId3"/>
      </mc:Fallback>
    </mc:AlternateContent>
    <mc:AlternateContent xmlns:mc="http://schemas.openxmlformats.org/markup-compatibility/2006">
      <mc:Choice Requires="x14">
        <oleObject progId="Equation.3" shapeId="1030" r:id="rId5">
          <objectPr defaultSize="0" autoPict="0" r:id="rId6">
            <anchor moveWithCells="1" sizeWithCells="1">
              <from>
                <xdr:col>4</xdr:col>
                <xdr:colOff>323850</xdr:colOff>
                <xdr:row>37</xdr:row>
                <xdr:rowOff>28575</xdr:rowOff>
              </from>
              <to>
                <xdr:col>9</xdr:col>
                <xdr:colOff>409575</xdr:colOff>
                <xdr:row>39</xdr:row>
                <xdr:rowOff>104775</xdr:rowOff>
              </to>
            </anchor>
          </objectPr>
        </oleObject>
      </mc:Choice>
      <mc:Fallback>
        <oleObject progId="Equation.3" shapeId="1030" r:id="rId5"/>
      </mc:Fallback>
    </mc:AlternateContent>
    <mc:AlternateContent xmlns:mc="http://schemas.openxmlformats.org/markup-compatibility/2006">
      <mc:Choice Requires="x14">
        <oleObject progId="Equation.3" shapeId="1029" r:id="rId7">
          <objectPr defaultSize="0" autoPict="0" r:id="rId8">
            <anchor moveWithCells="1" sizeWithCells="1">
              <from>
                <xdr:col>10</xdr:col>
                <xdr:colOff>0</xdr:colOff>
                <xdr:row>33</xdr:row>
                <xdr:rowOff>0</xdr:rowOff>
              </from>
              <to>
                <xdr:col>12</xdr:col>
                <xdr:colOff>304800</xdr:colOff>
                <xdr:row>34</xdr:row>
                <xdr:rowOff>38100</xdr:rowOff>
              </to>
            </anchor>
          </objectPr>
        </oleObject>
      </mc:Choice>
      <mc:Fallback>
        <oleObject progId="Equation.3" shapeId="1029" r:id="rId7"/>
      </mc:Fallback>
    </mc:AlternateContent>
    <mc:AlternateContent xmlns:mc="http://schemas.openxmlformats.org/markup-compatibility/2006">
      <mc:Choice Requires="x14">
        <oleObject progId="Equation.3" shapeId="1028" r:id="rId9">
          <objectPr defaultSize="0" autoPict="0" r:id="rId10">
            <anchor moveWithCells="1" sizeWithCells="1">
              <from>
                <xdr:col>10</xdr:col>
                <xdr:colOff>0</xdr:colOff>
                <xdr:row>34</xdr:row>
                <xdr:rowOff>0</xdr:rowOff>
              </from>
              <to>
                <xdr:col>11</xdr:col>
                <xdr:colOff>76200</xdr:colOff>
                <xdr:row>35</xdr:row>
                <xdr:rowOff>38100</xdr:rowOff>
              </to>
            </anchor>
          </objectPr>
        </oleObject>
      </mc:Choice>
      <mc:Fallback>
        <oleObject progId="Equation.3" shapeId="1028" r:id="rId9"/>
      </mc:Fallback>
    </mc:AlternateContent>
    <mc:AlternateContent xmlns:mc="http://schemas.openxmlformats.org/markup-compatibility/2006">
      <mc:Choice Requires="x14">
        <oleObject progId="Equation.3" shapeId="1027" r:id="rId11">
          <objectPr defaultSize="0" autoPict="0" r:id="rId12">
            <anchor moveWithCells="1" sizeWithCells="1">
              <from>
                <xdr:col>10</xdr:col>
                <xdr:colOff>0</xdr:colOff>
                <xdr:row>35</xdr:row>
                <xdr:rowOff>0</xdr:rowOff>
              </from>
              <to>
                <xdr:col>11</xdr:col>
                <xdr:colOff>228600</xdr:colOff>
                <xdr:row>36</xdr:row>
                <xdr:rowOff>104775</xdr:rowOff>
              </to>
            </anchor>
          </objectPr>
        </oleObject>
      </mc:Choice>
      <mc:Fallback>
        <oleObject progId="Equation.3" shapeId="1027" r:id="rId1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3.2.4_fig10</vt:lpstr>
      <vt:lpstr>'3.2.4_fig10'!_Ref35538758</vt:lpstr>
      <vt:lpstr>'3.2.4_fig10'!_Toc35591890</vt:lpstr>
      <vt:lpstr>'3.2.4_fig10'!_Toc35591891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Barreiro</dc:creator>
  <cp:lastModifiedBy>Susana Barreiro</cp:lastModifiedBy>
  <dcterms:created xsi:type="dcterms:W3CDTF">2020-04-06T14:45:45Z</dcterms:created>
  <dcterms:modified xsi:type="dcterms:W3CDTF">2020-04-19T21:19:57Z</dcterms:modified>
</cp:coreProperties>
</file>