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"/>
    </mc:Choice>
  </mc:AlternateContent>
  <bookViews>
    <workbookView xWindow="0" yWindow="0" windowWidth="20490" windowHeight="7620"/>
  </bookViews>
  <sheets>
    <sheet name="3.2.5_3.2.6" sheetId="5" r:id="rId1"/>
  </sheets>
  <externalReferences>
    <externalReference r:id="rId2"/>
  </externalReferences>
  <definedNames>
    <definedName name="_Toc36579248" localSheetId="0">'3.2.5_3.2.6'!$B$60</definedName>
    <definedName name="A">'[1]4.12.4'!$F$33</definedName>
    <definedName name="k">'[1]4.12.4'!$F$34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5" l="1"/>
  <c r="L48" i="5"/>
  <c r="M47" i="5"/>
  <c r="L47" i="5"/>
  <c r="M46" i="5"/>
  <c r="L46" i="5"/>
  <c r="M45" i="5"/>
  <c r="L45" i="5"/>
  <c r="F66" i="5" l="1"/>
  <c r="F64" i="5"/>
  <c r="F65" i="5"/>
  <c r="Y50" i="5"/>
  <c r="W45" i="5"/>
  <c r="W17" i="5"/>
  <c r="Y46" i="5"/>
  <c r="Y45" i="5"/>
  <c r="V46" i="5"/>
  <c r="V45" i="5"/>
  <c r="U46" i="5"/>
  <c r="U47" i="5"/>
  <c r="U48" i="5"/>
  <c r="U45" i="5"/>
  <c r="R45" i="5"/>
  <c r="R46" i="5"/>
  <c r="Q46" i="5"/>
  <c r="Q45" i="5"/>
  <c r="Q47" i="5"/>
  <c r="Q48" i="5"/>
  <c r="X46" i="5"/>
  <c r="X47" i="5"/>
  <c r="X48" i="5"/>
  <c r="X45" i="5"/>
  <c r="W46" i="5"/>
  <c r="W47" i="5"/>
  <c r="W48" i="5"/>
  <c r="S46" i="5"/>
  <c r="T46" i="5"/>
  <c r="S47" i="5"/>
  <c r="V47" i="5" s="1"/>
  <c r="Y47" i="5" s="1"/>
  <c r="S48" i="5"/>
  <c r="V48" i="5" s="1"/>
  <c r="Y48" i="5" s="1"/>
  <c r="T45" i="5"/>
  <c r="S45" i="5"/>
  <c r="S34" i="5"/>
  <c r="T39" i="5"/>
  <c r="T35" i="5"/>
  <c r="T36" i="5"/>
  <c r="T37" i="5"/>
  <c r="T34" i="5"/>
  <c r="S35" i="5"/>
  <c r="S36" i="5"/>
  <c r="S37" i="5"/>
  <c r="R34" i="5"/>
  <c r="R35" i="5"/>
  <c r="Q35" i="5"/>
  <c r="Q34" i="5"/>
  <c r="Q36" i="5"/>
  <c r="Q37" i="5"/>
  <c r="M34" i="5"/>
  <c r="P34" i="5"/>
  <c r="P35" i="5"/>
  <c r="P36" i="5"/>
  <c r="P37" i="5"/>
  <c r="O35" i="5"/>
  <c r="O36" i="5"/>
  <c r="O37" i="5"/>
  <c r="O34" i="5"/>
  <c r="Y11" i="5"/>
  <c r="Y12" i="5"/>
  <c r="Y13" i="5"/>
  <c r="Y14" i="5"/>
  <c r="Y15" i="5"/>
  <c r="Y10" i="5"/>
  <c r="X11" i="5"/>
  <c r="X12" i="5"/>
  <c r="X13" i="5"/>
  <c r="X14" i="5"/>
  <c r="X15" i="5"/>
  <c r="X10" i="5"/>
  <c r="V10" i="5"/>
  <c r="W11" i="5"/>
  <c r="W12" i="5"/>
  <c r="W13" i="5"/>
  <c r="W14" i="5"/>
  <c r="W15" i="5"/>
  <c r="W10" i="5"/>
  <c r="V15" i="5"/>
  <c r="V14" i="5"/>
  <c r="V12" i="5"/>
  <c r="V13" i="5"/>
  <c r="V11" i="5"/>
  <c r="Y51" i="5" l="1"/>
  <c r="M35" i="5" l="1"/>
  <c r="M36" i="5"/>
  <c r="M37" i="5"/>
  <c r="L35" i="5"/>
  <c r="L36" i="5"/>
  <c r="L37" i="5"/>
  <c r="L34" i="5"/>
</calcChain>
</file>

<file path=xl/sharedStrings.xml><?xml version="1.0" encoding="utf-8"?>
<sst xmlns="http://schemas.openxmlformats.org/spreadsheetml/2006/main" count="105" uniqueCount="83">
  <si>
    <t>Mata Nacional do Urso</t>
  </si>
  <si>
    <t>Apontou:</t>
  </si>
  <si>
    <t>DATA DA MEDIÇÃO:</t>
  </si>
  <si>
    <t>Mediu:</t>
  </si>
  <si>
    <t>Dap</t>
  </si>
  <si>
    <t>Método da altura formal</t>
  </si>
  <si>
    <t>Altura com d=20cm</t>
  </si>
  <si>
    <t>Arv nº</t>
  </si>
  <si>
    <t>Bandas</t>
  </si>
  <si>
    <t>Lbase</t>
  </si>
  <si>
    <t>L2e</t>
  </si>
  <si>
    <t>Ldap</t>
  </si>
  <si>
    <t>Ltopo</t>
  </si>
  <si>
    <t>hf</t>
  </si>
  <si>
    <t>g</t>
  </si>
  <si>
    <t>v</t>
  </si>
  <si>
    <t>1L+4e</t>
  </si>
  <si>
    <t>1L+2e</t>
  </si>
  <si>
    <t>hfmedio=</t>
  </si>
  <si>
    <t>fi</t>
  </si>
  <si>
    <t>G=</t>
  </si>
  <si>
    <r>
      <t>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ha</t>
    </r>
    <r>
      <rPr>
        <vertAlign val="superscript"/>
        <sz val="10"/>
        <rFont val="Arial"/>
        <family val="2"/>
      </rPr>
      <t>-1</t>
    </r>
  </si>
  <si>
    <t>f</t>
  </si>
  <si>
    <t>árvores modelo-v</t>
  </si>
  <si>
    <t>V=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</si>
  <si>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>ha</t>
    </r>
    <r>
      <rPr>
        <vertAlign val="superscript"/>
        <sz val="10"/>
        <rFont val="Arial"/>
        <family val="2"/>
      </rPr>
      <t>-1</t>
    </r>
  </si>
  <si>
    <t>gi</t>
  </si>
  <si>
    <t>Gi=Ni*gi</t>
  </si>
  <si>
    <t>Vi</t>
  </si>
  <si>
    <t>Classe</t>
  </si>
  <si>
    <t>d</t>
  </si>
  <si>
    <t>Nº árvores</t>
  </si>
  <si>
    <t>Altura média</t>
  </si>
  <si>
    <t>Árvores modelo</t>
  </si>
  <si>
    <t>hdom</t>
  </si>
  <si>
    <t>Por parcela</t>
  </si>
  <si>
    <t>Por ha</t>
  </si>
  <si>
    <t>h</t>
  </si>
  <si>
    <t>IIII</t>
  </si>
  <si>
    <t>II</t>
  </si>
  <si>
    <t>III</t>
  </si>
  <si>
    <t>I</t>
  </si>
  <si>
    <t>Totais:</t>
  </si>
  <si>
    <t>Médias:</t>
  </si>
  <si>
    <r>
      <t>Área basal ha</t>
    </r>
    <r>
      <rPr>
        <vertAlign val="superscript"/>
        <sz val="9"/>
        <color theme="1"/>
        <rFont val="Arial"/>
        <family val="2"/>
      </rPr>
      <t>-1</t>
    </r>
  </si>
  <si>
    <r>
      <t>Vol ha</t>
    </r>
    <r>
      <rPr>
        <vertAlign val="superscript"/>
        <sz val="9"/>
        <color theme="1"/>
        <rFont val="Arial"/>
        <family val="2"/>
      </rPr>
      <t>-1</t>
    </r>
  </si>
  <si>
    <r>
      <t xml:space="preserve">TALHÃO: </t>
    </r>
    <r>
      <rPr>
        <b/>
        <sz val="8"/>
        <color indexed="12"/>
        <rFont val="Monotype Corsiva"/>
        <family val="4"/>
      </rPr>
      <t>1</t>
    </r>
    <r>
      <rPr>
        <b/>
        <sz val="8"/>
        <rFont val="Arial"/>
        <family val="2"/>
      </rPr>
      <t xml:space="preserve">                        PROVA: </t>
    </r>
    <r>
      <rPr>
        <b/>
        <sz val="8"/>
        <color indexed="12"/>
        <rFont val="Monotype Corsiva"/>
        <family val="4"/>
      </rPr>
      <t>1</t>
    </r>
  </si>
  <si>
    <t>Não existindo equações de volume disponíveis para a Mata Nacional do Urso (Figura 9), se optou por avaliar directamente o volume das árvores modelo pelo método da altura formal, tendo-se registado as medições respectivas nas fichas constantes da Figura 2</t>
  </si>
  <si>
    <t>Figura 9</t>
  </si>
  <si>
    <t>Figura 2</t>
  </si>
  <si>
    <t>ni</t>
  </si>
  <si>
    <t>vmi</t>
  </si>
  <si>
    <t>ni*vmi</t>
  </si>
  <si>
    <t xml:space="preserve">Ni </t>
  </si>
  <si>
    <t>di</t>
  </si>
  <si>
    <t xml:space="preserve">Classe </t>
  </si>
  <si>
    <r>
      <t>(ha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</si>
  <si>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arv modelo</t>
  </si>
  <si>
    <t>vmil é o volume da árvore modelo i da classe de diâmetro l</t>
  </si>
  <si>
    <t xml:space="preserve">gjl é a área basal da árvore modelo j da classe k; </t>
  </si>
  <si>
    <t>gmil é a área basal da árvore modelo i da classe k</t>
  </si>
  <si>
    <t xml:space="preserve">gj é a área basal da árvore j; </t>
  </si>
  <si>
    <t>sum</t>
  </si>
  <si>
    <t>gmi</t>
  </si>
  <si>
    <t>Volume por ha – árvores modelo de forma</t>
  </si>
  <si>
    <r>
      <t>(</t>
    </r>
    <r>
      <rPr>
        <i/>
        <sz val="11"/>
        <color rgb="FF000000"/>
        <rFont val="Trebuchet MS"/>
        <family val="2"/>
      </rPr>
      <t>hf</t>
    </r>
    <r>
      <rPr>
        <sz val="11"/>
        <color rgb="FF000000"/>
        <rFont val="Trebuchet MS"/>
        <family val="2"/>
      </rPr>
      <t xml:space="preserve"> = k</t>
    </r>
    <r>
      <rPr>
        <vertAlign val="subscript"/>
        <sz val="11"/>
        <color rgb="FF000000"/>
        <rFont val="Trebuchet MS"/>
        <family val="2"/>
      </rPr>
      <t>B</t>
    </r>
    <r>
      <rPr>
        <sz val="11"/>
        <color rgb="FF000000"/>
        <rFont val="Trebuchet MS"/>
        <family val="2"/>
      </rPr>
      <t xml:space="preserve"> d ( Ld/2 – Lbase ))</t>
    </r>
  </si>
  <si>
    <r>
      <t>K</t>
    </r>
    <r>
      <rPr>
        <vertAlign val="subscript"/>
        <sz val="11"/>
        <rFont val="Arial"/>
        <family val="2"/>
      </rPr>
      <t>B</t>
    </r>
  </si>
  <si>
    <r>
      <t>V (m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</si>
  <si>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r>
      <rPr>
        <sz val="10"/>
        <color rgb="FFC00000"/>
        <rFont val="Arial"/>
        <family val="2"/>
      </rPr>
      <t>ii)</t>
    </r>
    <r>
      <rPr>
        <sz val="10"/>
        <rFont val="Arial"/>
        <family val="2"/>
      </rPr>
      <t xml:space="preserve"> Cálculo do volume por ha pelo metodo das arv. modelo de volume com ponderação pela área basal</t>
    </r>
  </si>
  <si>
    <r>
      <rPr>
        <sz val="10"/>
        <color rgb="FFC00000"/>
        <rFont val="Arial"/>
        <family val="2"/>
      </rPr>
      <t>i)</t>
    </r>
    <r>
      <rPr>
        <sz val="10"/>
        <rFont val="Arial"/>
        <family val="2"/>
      </rPr>
      <t xml:space="preserve"> Cálculo do volume por ha pelo metodo das arv. modelos de volume com ponderação pela frequencia</t>
    </r>
  </si>
  <si>
    <t>3.2.5</t>
  </si>
  <si>
    <t xml:space="preserve"> Avaliação do volume total por ha pelo método da altura formal média</t>
  </si>
  <si>
    <t>Parcela 8 - Mata do Urso, Figura 9</t>
  </si>
  <si>
    <r>
      <t xml:space="preserve"> V= G hf</t>
    </r>
    <r>
      <rPr>
        <i/>
        <vertAlign val="subscript"/>
        <sz val="12"/>
        <color rgb="FF000000"/>
        <rFont val="Trebuchet MS"/>
        <family val="2"/>
      </rPr>
      <t>media</t>
    </r>
  </si>
  <si>
    <t>Ld/2</t>
  </si>
  <si>
    <t>(suta)       cm</t>
  </si>
  <si>
    <r>
      <t>G (m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</si>
  <si>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r>
      <t>V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</si>
  <si>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G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</si>
  <si>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Vmi</t>
  </si>
  <si>
    <r>
      <t>V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ha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=</t>
    </r>
  </si>
  <si>
    <t>Vmi *</t>
  </si>
  <si>
    <t>3.2.6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</si>
</sst>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0000"/>
    <numFmt numFmtId="167" formatCode="0.000"/>
    <numFmt numFmtId="168" formatCode="_(* #,##0.000_);_(* \(#,##0.000\);_(* &quot;-&quot;??_);_(@_)"/>
    <numFmt numFmtId="169" formatCode="0.0"/>
  </numFmts>
  <fonts count="3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Comic Sans MS"/>
      <family val="4"/>
    </font>
    <font>
      <sz val="11"/>
      <name val="Comic Sans MS"/>
      <family val="4"/>
    </font>
    <font>
      <sz val="10"/>
      <color rgb="FF0000FF"/>
      <name val="Comic Sans MS"/>
      <family val="4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2"/>
      <name val="Monotype Corsiva"/>
      <family val="4"/>
    </font>
    <font>
      <b/>
      <sz val="11"/>
      <color theme="1"/>
      <name val="Comic Sans MS"/>
      <family val="4"/>
    </font>
    <font>
      <b/>
      <sz val="7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i/>
      <sz val="11"/>
      <color theme="1"/>
      <name val="Cambria Math"/>
      <family val="1"/>
    </font>
    <font>
      <sz val="11"/>
      <color rgb="FF000000"/>
      <name val="Trebuchet MS"/>
      <family val="2"/>
    </font>
    <font>
      <i/>
      <sz val="11"/>
      <color rgb="FF000000"/>
      <name val="Trebuchet MS"/>
      <family val="2"/>
    </font>
    <font>
      <vertAlign val="subscript"/>
      <sz val="11"/>
      <color rgb="FF000000"/>
      <name val="Trebuchet MS"/>
      <family val="2"/>
    </font>
    <font>
      <i/>
      <sz val="12"/>
      <color rgb="FF000000"/>
      <name val="Trebuchet MS"/>
      <family val="2"/>
    </font>
    <font>
      <i/>
      <vertAlign val="subscript"/>
      <sz val="12"/>
      <color rgb="FF000000"/>
      <name val="Trebuchet MS"/>
      <family val="2"/>
    </font>
    <font>
      <vertAlign val="subscript"/>
      <sz val="11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10"/>
      <color theme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4" fontId="7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0" fontId="7" fillId="0" borderId="0" xfId="1"/>
    <xf numFmtId="0" fontId="7" fillId="0" borderId="14" xfId="1" applyBorder="1" applyAlignment="1">
      <alignment horizontal="center"/>
    </xf>
    <xf numFmtId="0" fontId="2" fillId="0" borderId="9" xfId="1" applyFont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15" xfId="1" applyFont="1" applyFill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167" fontId="7" fillId="0" borderId="7" xfId="1" applyNumberFormat="1" applyBorder="1" applyAlignment="1">
      <alignment horizontal="center"/>
    </xf>
    <xf numFmtId="2" fontId="7" fillId="0" borderId="0" xfId="1" applyNumberFormat="1" applyBorder="1"/>
    <xf numFmtId="0" fontId="4" fillId="0" borderId="5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7" fillId="2" borderId="15" xfId="1" applyFill="1" applyBorder="1" applyAlignment="1">
      <alignment horizontal="right"/>
    </xf>
    <xf numFmtId="2" fontId="7" fillId="0" borderId="15" xfId="1" applyNumberFormat="1" applyBorder="1"/>
    <xf numFmtId="2" fontId="7" fillId="0" borderId="0" xfId="1" applyNumberFormat="1"/>
    <xf numFmtId="0" fontId="7" fillId="0" borderId="15" xfId="1" applyBorder="1"/>
    <xf numFmtId="166" fontId="7" fillId="0" borderId="0" xfId="1" applyNumberFormat="1" applyBorder="1"/>
    <xf numFmtId="0" fontId="7" fillId="0" borderId="0" xfId="1" applyBorder="1"/>
    <xf numFmtId="0" fontId="7" fillId="0" borderId="0" xfId="1" applyFill="1" applyBorder="1"/>
    <xf numFmtId="0" fontId="7" fillId="0" borderId="0" xfId="1" applyFill="1" applyBorder="1" applyAlignment="1">
      <alignment horizontal="right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/>
    <xf numFmtId="0" fontId="7" fillId="0" borderId="0" xfId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8" fillId="0" borderId="8" xfId="1" applyFont="1" applyBorder="1" applyAlignment="1">
      <alignment horizontal="justify"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17" fillId="0" borderId="5" xfId="1" applyFont="1" applyBorder="1" applyAlignment="1">
      <alignment horizontal="center" vertical="top" wrapText="1"/>
    </xf>
    <xf numFmtId="0" fontId="17" fillId="0" borderId="9" xfId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top" wrapText="1"/>
    </xf>
    <xf numFmtId="0" fontId="18" fillId="0" borderId="0" xfId="1" applyFont="1"/>
    <xf numFmtId="0" fontId="22" fillId="0" borderId="0" xfId="1" applyFont="1"/>
    <xf numFmtId="168" fontId="7" fillId="0" borderId="0" xfId="1" applyNumberFormat="1"/>
    <xf numFmtId="0" fontId="18" fillId="0" borderId="15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18" fillId="5" borderId="13" xfId="1" applyFont="1" applyFill="1" applyBorder="1" applyAlignment="1">
      <alignment horizontal="center" vertical="center"/>
    </xf>
    <xf numFmtId="0" fontId="23" fillId="6" borderId="15" xfId="1" applyFont="1" applyFill="1" applyBorder="1" applyAlignment="1">
      <alignment horizontal="left" vertical="center"/>
    </xf>
    <xf numFmtId="0" fontId="7" fillId="7" borderId="0" xfId="1" applyFill="1"/>
    <xf numFmtId="0" fontId="7" fillId="7" borderId="0" xfId="1" applyFill="1" applyBorder="1"/>
    <xf numFmtId="0" fontId="7" fillId="7" borderId="0" xfId="1" applyFill="1" applyBorder="1" applyAlignment="1">
      <alignment horizontal="right"/>
    </xf>
    <xf numFmtId="2" fontId="7" fillId="7" borderId="0" xfId="1" applyNumberFormat="1" applyFill="1"/>
    <xf numFmtId="0" fontId="3" fillId="8" borderId="9" xfId="1" applyFont="1" applyFill="1" applyBorder="1" applyAlignment="1">
      <alignment horizontal="center" vertical="top" wrapText="1"/>
    </xf>
    <xf numFmtId="2" fontId="7" fillId="0" borderId="15" xfId="1" applyNumberFormat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3" borderId="15" xfId="1" applyFill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7" fillId="3" borderId="14" xfId="1" applyFill="1" applyBorder="1"/>
    <xf numFmtId="0" fontId="7" fillId="3" borderId="14" xfId="1" applyFill="1" applyBorder="1" applyAlignment="1">
      <alignment horizontal="center"/>
    </xf>
    <xf numFmtId="168" fontId="7" fillId="0" borderId="15" xfId="1" applyNumberFormat="1" applyBorder="1"/>
    <xf numFmtId="166" fontId="7" fillId="0" borderId="15" xfId="1" applyNumberFormat="1" applyBorder="1"/>
    <xf numFmtId="0" fontId="7" fillId="0" borderId="15" xfId="1" applyFont="1" applyBorder="1"/>
    <xf numFmtId="43" fontId="7" fillId="0" borderId="15" xfId="1" applyNumberFormat="1" applyFont="1" applyBorder="1"/>
    <xf numFmtId="2" fontId="0" fillId="0" borderId="0" xfId="0" applyNumberFormat="1"/>
    <xf numFmtId="0" fontId="0" fillId="0" borderId="0" xfId="0" applyAlignment="1">
      <alignment horizontal="right"/>
    </xf>
    <xf numFmtId="169" fontId="0" fillId="0" borderId="0" xfId="0" applyNumberFormat="1"/>
    <xf numFmtId="0" fontId="3" fillId="9" borderId="9" xfId="1" applyFont="1" applyFill="1" applyBorder="1" applyAlignment="1">
      <alignment horizontal="center" vertical="top" wrapText="1"/>
    </xf>
    <xf numFmtId="169" fontId="7" fillId="0" borderId="15" xfId="1" applyNumberFormat="1" applyBorder="1"/>
    <xf numFmtId="2" fontId="7" fillId="0" borderId="7" xfId="1" applyNumberFormat="1" applyBorder="1" applyAlignment="1">
      <alignment horizontal="center"/>
    </xf>
    <xf numFmtId="164" fontId="0" fillId="0" borderId="11" xfId="2" applyNumberFormat="1" applyFont="1" applyBorder="1" applyAlignment="1">
      <alignment horizontal="left"/>
    </xf>
    <xf numFmtId="0" fontId="7" fillId="0" borderId="15" xfId="1" applyFill="1" applyBorder="1" applyAlignment="1">
      <alignment horizontal="right"/>
    </xf>
    <xf numFmtId="0" fontId="7" fillId="0" borderId="0" xfId="1" applyFont="1" applyFill="1"/>
    <xf numFmtId="0" fontId="7" fillId="0" borderId="0" xfId="1" applyFill="1"/>
    <xf numFmtId="0" fontId="10" fillId="0" borderId="0" xfId="0" applyFont="1" applyAlignment="1">
      <alignment vertical="center"/>
    </xf>
    <xf numFmtId="0" fontId="7" fillId="0" borderId="0" xfId="1" applyFill="1" applyBorder="1" applyAlignment="1">
      <alignment horizontal="center"/>
    </xf>
    <xf numFmtId="2" fontId="7" fillId="0" borderId="0" xfId="1" applyNumberFormat="1" applyFill="1" applyBorder="1" applyAlignment="1">
      <alignment horizontal="center"/>
    </xf>
    <xf numFmtId="0" fontId="7" fillId="9" borderId="3" xfId="1" applyFill="1" applyBorder="1" applyAlignment="1">
      <alignment horizontal="center"/>
    </xf>
    <xf numFmtId="0" fontId="7" fillId="8" borderId="2" xfId="1" applyFill="1" applyBorder="1" applyAlignment="1">
      <alignment horizontal="center"/>
    </xf>
    <xf numFmtId="0" fontId="31" fillId="0" borderId="15" xfId="1" applyFont="1" applyBorder="1"/>
    <xf numFmtId="169" fontId="33" fillId="0" borderId="15" xfId="1" applyNumberFormat="1" applyFont="1" applyBorder="1"/>
    <xf numFmtId="0" fontId="5" fillId="0" borderId="15" xfId="1" applyFont="1" applyBorder="1" applyAlignment="1">
      <alignment horizontal="center"/>
    </xf>
    <xf numFmtId="168" fontId="7" fillId="0" borderId="15" xfId="1" applyNumberFormat="1" applyBorder="1" applyAlignment="1">
      <alignment horizontal="center"/>
    </xf>
    <xf numFmtId="164" fontId="7" fillId="0" borderId="15" xfId="1" applyNumberFormat="1" applyBorder="1" applyAlignment="1">
      <alignment horizontal="center"/>
    </xf>
    <xf numFmtId="2" fontId="7" fillId="11" borderId="0" xfId="1" applyNumberFormat="1" applyFill="1"/>
    <xf numFmtId="0" fontId="7" fillId="11" borderId="0" xfId="1" applyFill="1"/>
    <xf numFmtId="2" fontId="7" fillId="11" borderId="0" xfId="1" applyNumberFormat="1" applyFont="1" applyFill="1"/>
    <xf numFmtId="0" fontId="7" fillId="11" borderId="0" xfId="1" applyFont="1" applyFill="1"/>
    <xf numFmtId="0" fontId="32" fillId="12" borderId="0" xfId="1" applyFont="1" applyFill="1" applyBorder="1" applyAlignment="1">
      <alignment horizontal="center"/>
    </xf>
    <xf numFmtId="0" fontId="32" fillId="10" borderId="0" xfId="1" applyFont="1" applyFill="1" applyBorder="1" applyAlignment="1">
      <alignment horizontal="center"/>
    </xf>
    <xf numFmtId="0" fontId="32" fillId="12" borderId="0" xfId="1" applyFont="1" applyFill="1" applyBorder="1"/>
    <xf numFmtId="43" fontId="7" fillId="0" borderId="15" xfId="1" applyNumberFormat="1" applyBorder="1"/>
    <xf numFmtId="0" fontId="7" fillId="0" borderId="0" xfId="1" applyFont="1" applyBorder="1"/>
    <xf numFmtId="43" fontId="7" fillId="0" borderId="0" xfId="1" applyNumberFormat="1" applyFont="1" applyBorder="1"/>
    <xf numFmtId="169" fontId="7" fillId="7" borderId="6" xfId="1" applyNumberFormat="1" applyFill="1" applyBorder="1" applyAlignment="1">
      <alignment horizontal="center"/>
    </xf>
    <xf numFmtId="0" fontId="7" fillId="7" borderId="6" xfId="1" applyFill="1" applyBorder="1"/>
    <xf numFmtId="0" fontId="7" fillId="7" borderId="0" xfId="1" applyFill="1" applyBorder="1" applyAlignment="1">
      <alignment horizontal="right" vertical="center"/>
    </xf>
    <xf numFmtId="0" fontId="7" fillId="7" borderId="7" xfId="1" applyFill="1" applyBorder="1" applyAlignment="1">
      <alignment horizontal="center"/>
    </xf>
    <xf numFmtId="165" fontId="7" fillId="0" borderId="0" xfId="1" applyNumberFormat="1" applyBorder="1" applyAlignment="1">
      <alignment horizontal="center"/>
    </xf>
    <xf numFmtId="0" fontId="7" fillId="0" borderId="0" xfId="1" applyBorder="1" applyAlignment="1">
      <alignment horizontal="center"/>
    </xf>
    <xf numFmtId="0" fontId="28" fillId="0" borderId="0" xfId="0" applyFont="1" applyAlignment="1">
      <alignment horizontal="left" vertical="center" readingOrder="1"/>
    </xf>
    <xf numFmtId="0" fontId="25" fillId="0" borderId="0" xfId="0" applyFont="1" applyAlignment="1">
      <alignment horizontal="left" vertical="center" readingOrder="1"/>
    </xf>
    <xf numFmtId="0" fontId="7" fillId="7" borderId="0" xfId="1" applyFill="1" applyBorder="1" applyAlignment="1">
      <alignment horizontal="center" vertical="center"/>
    </xf>
    <xf numFmtId="0" fontId="7" fillId="7" borderId="0" xfId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7" fillId="0" borderId="15" xfId="1" applyBorder="1" applyAlignment="1">
      <alignment horizontal="center"/>
    </xf>
    <xf numFmtId="0" fontId="32" fillId="10" borderId="2" xfId="1" applyFont="1" applyFill="1" applyBorder="1" applyAlignment="1">
      <alignment horizontal="center"/>
    </xf>
    <xf numFmtId="0" fontId="32" fillId="10" borderId="11" xfId="1" applyFont="1" applyFill="1" applyBorder="1" applyAlignment="1">
      <alignment horizontal="center"/>
    </xf>
    <xf numFmtId="2" fontId="7" fillId="7" borderId="0" xfId="1" applyNumberFormat="1" applyFill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justify" vertical="top" wrapText="1"/>
    </xf>
    <xf numFmtId="0" fontId="17" fillId="0" borderId="0" xfId="1" applyFont="1" applyBorder="1" applyAlignment="1">
      <alignment horizontal="justify" vertical="top" wrapText="1"/>
    </xf>
    <xf numFmtId="0" fontId="17" fillId="0" borderId="8" xfId="1" applyFont="1" applyBorder="1" applyAlignment="1">
      <alignment horizontal="justify" vertical="top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justify" vertical="top" wrapText="1"/>
    </xf>
    <xf numFmtId="0" fontId="17" fillId="0" borderId="6" xfId="1" applyFont="1" applyBorder="1" applyAlignment="1">
      <alignment horizontal="justify" vertical="top" wrapText="1"/>
    </xf>
    <xf numFmtId="0" fontId="17" fillId="0" borderId="9" xfId="1" applyFont="1" applyBorder="1" applyAlignment="1">
      <alignment horizontal="justify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12" xfId="1" applyFont="1" applyBorder="1" applyAlignment="1">
      <alignment horizontal="center" vertical="top" wrapText="1"/>
    </xf>
    <xf numFmtId="0" fontId="17" fillId="0" borderId="13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2" fillId="0" borderId="0" xfId="1" applyFont="1" applyBorder="1" applyAlignment="1">
      <alignment horizontal="justify" vertical="top" wrapText="1"/>
    </xf>
    <xf numFmtId="0" fontId="1" fillId="0" borderId="1" xfId="1" applyFont="1" applyBorder="1" applyAlignment="1">
      <alignment horizontal="justify" vertical="top" wrapText="1"/>
    </xf>
    <xf numFmtId="0" fontId="1" fillId="0" borderId="6" xfId="1" applyFont="1" applyBorder="1" applyAlignment="1">
      <alignment horizontal="justify" vertical="top" wrapText="1"/>
    </xf>
    <xf numFmtId="0" fontId="1" fillId="0" borderId="9" xfId="1" applyFont="1" applyBorder="1" applyAlignment="1">
      <alignment horizontal="justify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7" fillId="13" borderId="2" xfId="1" applyFill="1" applyBorder="1" applyAlignment="1">
      <alignment horizontal="center"/>
    </xf>
    <xf numFmtId="0" fontId="7" fillId="13" borderId="11" xfId="1" applyFill="1" applyBorder="1" applyAlignment="1">
      <alignment horizontal="center"/>
    </xf>
    <xf numFmtId="0" fontId="7" fillId="13" borderId="0" xfId="1" applyFont="1" applyFill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147572</xdr:colOff>
      <xdr:row>32</xdr:row>
      <xdr:rowOff>114032</xdr:rowOff>
    </xdr:from>
    <xdr:to>
      <xdr:col>22</xdr:col>
      <xdr:colOff>469409</xdr:colOff>
      <xdr:row>34</xdr:row>
      <xdr:rowOff>96725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3772" y="6286232"/>
          <a:ext cx="931437" cy="335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20125</xdr:colOff>
      <xdr:row>50</xdr:row>
      <xdr:rowOff>6708</xdr:rowOff>
    </xdr:from>
    <xdr:to>
      <xdr:col>18</xdr:col>
      <xdr:colOff>1</xdr:colOff>
      <xdr:row>54</xdr:row>
      <xdr:rowOff>5635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315" y="9404261"/>
          <a:ext cx="1884876" cy="703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26834</xdr:colOff>
      <xdr:row>17</xdr:row>
      <xdr:rowOff>3847</xdr:rowOff>
    </xdr:from>
    <xdr:to>
      <xdr:col>20</xdr:col>
      <xdr:colOff>60370</xdr:colOff>
      <xdr:row>23</xdr:row>
      <xdr:rowOff>2749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18" t="25232" r="31131" b="52547"/>
        <a:stretch>
          <a:fillRect/>
        </a:stretch>
      </xdr:blipFill>
      <xdr:spPr bwMode="auto">
        <a:xfrm>
          <a:off x="4503584" y="3518572"/>
          <a:ext cx="2767211" cy="1160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174402</xdr:colOff>
      <xdr:row>51</xdr:row>
      <xdr:rowOff>181110</xdr:rowOff>
    </xdr:from>
    <xdr:to>
      <xdr:col>16</xdr:col>
      <xdr:colOff>254895</xdr:colOff>
      <xdr:row>53</xdr:row>
      <xdr:rowOff>93910</xdr:rowOff>
    </xdr:to>
    <xdr:sp macro="" textlink="">
      <xdr:nvSpPr>
        <xdr:cNvPr id="5" name="Rectangle 4"/>
        <xdr:cNvSpPr/>
      </xdr:nvSpPr>
      <xdr:spPr>
        <a:xfrm>
          <a:off x="5144842" y="9551832"/>
          <a:ext cx="556743" cy="275018"/>
        </a:xfrm>
        <a:prstGeom prst="rect">
          <a:avLst/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16</xdr:col>
      <xdr:colOff>286556</xdr:colOff>
      <xdr:row>51</xdr:row>
      <xdr:rowOff>51785</xdr:rowOff>
    </xdr:from>
    <xdr:to>
      <xdr:col>18</xdr:col>
      <xdr:colOff>40247</xdr:colOff>
      <xdr:row>52</xdr:row>
      <xdr:rowOff>125571</xdr:rowOff>
    </xdr:to>
    <xdr:sp macro="" textlink="">
      <xdr:nvSpPr>
        <xdr:cNvPr id="6" name="Rectangle 5"/>
        <xdr:cNvSpPr/>
      </xdr:nvSpPr>
      <xdr:spPr>
        <a:xfrm>
          <a:off x="5733246" y="9422507"/>
          <a:ext cx="706191" cy="275018"/>
        </a:xfrm>
        <a:prstGeom prst="rect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15</xdr:col>
      <xdr:colOff>174401</xdr:colOff>
      <xdr:row>50</xdr:row>
      <xdr:rowOff>60369</xdr:rowOff>
    </xdr:from>
    <xdr:to>
      <xdr:col>16</xdr:col>
      <xdr:colOff>254894</xdr:colOff>
      <xdr:row>51</xdr:row>
      <xdr:rowOff>154278</xdr:rowOff>
    </xdr:to>
    <xdr:sp macro="" textlink="">
      <xdr:nvSpPr>
        <xdr:cNvPr id="7" name="Rectangle 6"/>
        <xdr:cNvSpPr/>
      </xdr:nvSpPr>
      <xdr:spPr>
        <a:xfrm>
          <a:off x="5144841" y="9457922"/>
          <a:ext cx="556743" cy="275018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7</xdr:col>
      <xdr:colOff>73785</xdr:colOff>
      <xdr:row>52</xdr:row>
      <xdr:rowOff>6707</xdr:rowOff>
    </xdr:from>
    <xdr:to>
      <xdr:col>9</xdr:col>
      <xdr:colOff>8585</xdr:colOff>
      <xdr:row>53</xdr:row>
      <xdr:rowOff>120739</xdr:rowOff>
    </xdr:to>
    <xdr:sp macro="" textlink="">
      <xdr:nvSpPr>
        <xdr:cNvPr id="8" name="Rectangle 7"/>
        <xdr:cNvSpPr/>
      </xdr:nvSpPr>
      <xdr:spPr>
        <a:xfrm>
          <a:off x="2240387" y="9786601"/>
          <a:ext cx="618990" cy="275018"/>
        </a:xfrm>
        <a:prstGeom prst="rect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11</xdr:col>
      <xdr:colOff>26833</xdr:colOff>
      <xdr:row>52</xdr:row>
      <xdr:rowOff>33540</xdr:rowOff>
    </xdr:from>
    <xdr:to>
      <xdr:col>13</xdr:col>
      <xdr:colOff>13415</xdr:colOff>
      <xdr:row>53</xdr:row>
      <xdr:rowOff>147572</xdr:rowOff>
    </xdr:to>
    <xdr:sp macro="" textlink="">
      <xdr:nvSpPr>
        <xdr:cNvPr id="9" name="Rectangle 8"/>
        <xdr:cNvSpPr/>
      </xdr:nvSpPr>
      <xdr:spPr>
        <a:xfrm>
          <a:off x="3561815" y="9813434"/>
          <a:ext cx="643942" cy="275018"/>
        </a:xfrm>
        <a:prstGeom prst="rect">
          <a:avLst/>
        </a:prstGeom>
        <a:noFill/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11</xdr:col>
      <xdr:colOff>26831</xdr:colOff>
      <xdr:row>50</xdr:row>
      <xdr:rowOff>60369</xdr:rowOff>
    </xdr:from>
    <xdr:to>
      <xdr:col>13</xdr:col>
      <xdr:colOff>20123</xdr:colOff>
      <xdr:row>51</xdr:row>
      <xdr:rowOff>154278</xdr:rowOff>
    </xdr:to>
    <xdr:sp macro="" textlink="">
      <xdr:nvSpPr>
        <xdr:cNvPr id="10" name="Rectangle 9"/>
        <xdr:cNvSpPr/>
      </xdr:nvSpPr>
      <xdr:spPr>
        <a:xfrm>
          <a:off x="3561813" y="9457922"/>
          <a:ext cx="650652" cy="275018"/>
        </a:xfrm>
        <a:prstGeom prst="rect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rcicios4-VariaveisDoPovoamento-parcel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2.1"/>
      <sheetName val="4.12.2"/>
      <sheetName val="4.12.3 (2)"/>
      <sheetName val="4.12.3"/>
      <sheetName val="4.12.4"/>
      <sheetName val="4.12.5"/>
      <sheetName val="4.12.6"/>
      <sheetName val="4.12.7"/>
      <sheetName val="4.12.8"/>
      <sheetName val="4.12.9"/>
      <sheetName val="4.12.10"/>
      <sheetName val="4.12.11"/>
      <sheetName val="4.12.12"/>
      <sheetName val="4.12.13"/>
      <sheetName val="4.12.14"/>
      <sheetName val="5.7.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F33">
            <v>38.15</v>
          </cell>
        </row>
        <row r="34">
          <cell r="F34">
            <v>6.7599999999999993E-2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6"/>
  <sheetViews>
    <sheetView tabSelected="1" topLeftCell="A43" zoomScale="142" zoomScaleNormal="142" workbookViewId="0">
      <selection activeCell="M57" sqref="M57"/>
    </sheetView>
  </sheetViews>
  <sheetFormatPr defaultRowHeight="12.75" x14ac:dyDescent="0.2"/>
  <cols>
    <col min="1" max="1" width="5.42578125" style="2" customWidth="1"/>
    <col min="2" max="2" width="3.140625" style="2" customWidth="1"/>
    <col min="3" max="3" width="4.42578125" style="2" customWidth="1"/>
    <col min="4" max="4" width="3.140625" style="2" customWidth="1"/>
    <col min="5" max="5" width="5.140625" style="2" customWidth="1"/>
    <col min="6" max="6" width="6.140625" style="2" customWidth="1"/>
    <col min="7" max="12" width="5.140625" style="2" customWidth="1"/>
    <col min="13" max="13" width="4.7109375" style="2" customWidth="1"/>
    <col min="14" max="14" width="4.5703125" style="2" customWidth="1"/>
    <col min="15" max="18" width="7.140625" style="2" customWidth="1"/>
    <col min="19" max="19" width="6" style="2" customWidth="1"/>
    <col min="20" max="20" width="6.42578125" style="2" customWidth="1"/>
    <col min="21" max="21" width="7.28515625" style="2" customWidth="1"/>
    <col min="22" max="27" width="9.140625" style="2"/>
    <col min="28" max="28" width="7.5703125" style="23" bestFit="1" customWidth="1"/>
    <col min="29" max="30" width="3.42578125" style="23" bestFit="1" customWidth="1"/>
    <col min="31" max="31" width="9.140625" style="23"/>
    <col min="32" max="32" width="3.28515625" style="23" bestFit="1" customWidth="1"/>
    <col min="33" max="33" width="7.140625" style="23" bestFit="1" customWidth="1"/>
    <col min="34" max="34" width="11.5703125" style="23" bestFit="1" customWidth="1"/>
    <col min="35" max="35" width="7.5703125" style="23" bestFit="1" customWidth="1"/>
    <col min="36" max="36" width="8" style="23" bestFit="1" customWidth="1"/>
    <col min="37" max="38" width="4.5703125" style="23" bestFit="1" customWidth="1"/>
    <col min="39" max="39" width="5.7109375" style="23" bestFit="1" customWidth="1"/>
    <col min="40" max="16384" width="9.140625" style="2"/>
  </cols>
  <sheetData>
    <row r="1" spans="1:39" ht="15.75" customHeight="1" x14ac:dyDescent="0.2">
      <c r="A1" s="2" t="s">
        <v>70</v>
      </c>
      <c r="N1" s="26"/>
      <c r="O1" s="27"/>
      <c r="P1" s="27"/>
      <c r="Q1" s="27"/>
      <c r="R1" s="27"/>
      <c r="S1" s="27"/>
      <c r="T1" s="27"/>
      <c r="U1" s="28"/>
    </row>
    <row r="2" spans="1:39" ht="15" customHeight="1" x14ac:dyDescent="0.2">
      <c r="A2" s="141" t="s">
        <v>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N2" s="18"/>
      <c r="O2" s="18"/>
      <c r="P2" s="18"/>
      <c r="Q2" s="18"/>
      <c r="R2" s="18"/>
      <c r="S2" s="18"/>
      <c r="T2" s="18"/>
      <c r="U2" s="18"/>
    </row>
    <row r="3" spans="1:39" ht="14.25" x14ac:dyDescent="0.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N3" s="142"/>
      <c r="O3" s="142"/>
      <c r="P3" s="142"/>
      <c r="Q3" s="142"/>
      <c r="R3" s="142"/>
      <c r="S3" s="142"/>
      <c r="T3" s="142"/>
      <c r="U3" s="142"/>
    </row>
    <row r="4" spans="1:39" x14ac:dyDescent="0.2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N4" s="43" t="s">
        <v>49</v>
      </c>
    </row>
    <row r="5" spans="1:39" ht="15" customHeight="1" thickBot="1" x14ac:dyDescent="0.25">
      <c r="A5" s="43" t="s">
        <v>48</v>
      </c>
      <c r="N5" s="143" t="s">
        <v>0</v>
      </c>
      <c r="O5" s="144"/>
      <c r="P5" s="144"/>
      <c r="Q5" s="144"/>
      <c r="R5" s="144"/>
      <c r="S5" s="144"/>
      <c r="T5" s="144"/>
      <c r="U5" s="14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4.75" thickBot="1" x14ac:dyDescent="0.25">
      <c r="A6" s="29" t="s">
        <v>29</v>
      </c>
      <c r="B6" s="129" t="s">
        <v>31</v>
      </c>
      <c r="C6" s="130"/>
      <c r="D6" s="130"/>
      <c r="E6" s="130"/>
      <c r="F6" s="131"/>
      <c r="G6" s="146" t="s">
        <v>44</v>
      </c>
      <c r="H6" s="146" t="s">
        <v>32</v>
      </c>
      <c r="I6" s="148" t="s">
        <v>45</v>
      </c>
      <c r="J6" s="150" t="s">
        <v>33</v>
      </c>
      <c r="K6" s="131"/>
      <c r="L6" s="31" t="s">
        <v>34</v>
      </c>
      <c r="N6" s="126" t="s">
        <v>46</v>
      </c>
      <c r="O6" s="127"/>
      <c r="P6" s="127"/>
      <c r="Q6" s="128"/>
      <c r="R6" s="126" t="s">
        <v>1</v>
      </c>
      <c r="S6" s="127"/>
      <c r="T6" s="127"/>
      <c r="U6" s="128"/>
      <c r="W6" s="104" t="s">
        <v>73</v>
      </c>
      <c r="X6" s="104"/>
      <c r="Y6" s="10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4.25" customHeight="1" thickBot="1" x14ac:dyDescent="0.25">
      <c r="A7" s="30" t="s">
        <v>30</v>
      </c>
      <c r="B7" s="129" t="s">
        <v>35</v>
      </c>
      <c r="C7" s="130"/>
      <c r="D7" s="130"/>
      <c r="E7" s="131"/>
      <c r="F7" s="32" t="s">
        <v>36</v>
      </c>
      <c r="G7" s="147"/>
      <c r="H7" s="147"/>
      <c r="I7" s="149"/>
      <c r="J7" s="33" t="s">
        <v>30</v>
      </c>
      <c r="K7" s="32" t="s">
        <v>37</v>
      </c>
      <c r="L7" s="32" t="s">
        <v>37</v>
      </c>
      <c r="N7" s="132" t="s">
        <v>2</v>
      </c>
      <c r="O7" s="133"/>
      <c r="P7" s="133"/>
      <c r="Q7" s="134"/>
      <c r="R7" s="132" t="s">
        <v>3</v>
      </c>
      <c r="S7" s="133"/>
      <c r="T7" s="133"/>
      <c r="U7" s="134"/>
      <c r="W7" s="105" t="s">
        <v>65</v>
      </c>
      <c r="X7" s="105"/>
      <c r="Y7" s="10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4.25" customHeight="1" thickBot="1" x14ac:dyDescent="0.25">
      <c r="A8" s="30">
        <v>5</v>
      </c>
      <c r="B8" s="24"/>
      <c r="C8" s="38"/>
      <c r="D8" s="38"/>
      <c r="E8" s="38"/>
      <c r="F8" s="38"/>
      <c r="G8" s="38"/>
      <c r="H8" s="38"/>
      <c r="I8" s="39"/>
      <c r="J8" s="40">
        <v>37.5</v>
      </c>
      <c r="K8" s="38">
        <v>23</v>
      </c>
      <c r="L8" s="38">
        <v>23</v>
      </c>
      <c r="N8" s="34"/>
      <c r="O8" s="35" t="s">
        <v>4</v>
      </c>
      <c r="P8" s="135" t="s">
        <v>5</v>
      </c>
      <c r="Q8" s="136"/>
      <c r="R8" s="137"/>
      <c r="S8" s="138" t="s">
        <v>6</v>
      </c>
      <c r="T8" s="139"/>
      <c r="U8" s="140"/>
      <c r="V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3.25" thickBot="1" x14ac:dyDescent="0.25">
      <c r="A9" s="30">
        <v>10</v>
      </c>
      <c r="B9" s="24"/>
      <c r="C9" s="38"/>
      <c r="D9" s="38"/>
      <c r="E9" s="38"/>
      <c r="F9" s="38"/>
      <c r="G9" s="38"/>
      <c r="H9" s="38"/>
      <c r="I9" s="39"/>
      <c r="J9" s="40">
        <v>28.7</v>
      </c>
      <c r="K9" s="38">
        <v>20.5</v>
      </c>
      <c r="L9" s="38">
        <v>23</v>
      </c>
      <c r="N9" s="36" t="s">
        <v>7</v>
      </c>
      <c r="O9" s="37" t="s">
        <v>75</v>
      </c>
      <c r="P9" s="37" t="s">
        <v>8</v>
      </c>
      <c r="Q9" s="37" t="s">
        <v>74</v>
      </c>
      <c r="R9" s="37" t="s">
        <v>9</v>
      </c>
      <c r="S9" s="41" t="s">
        <v>10</v>
      </c>
      <c r="T9" s="41" t="s">
        <v>11</v>
      </c>
      <c r="U9" s="41" t="s">
        <v>12</v>
      </c>
      <c r="V9" s="5" t="s">
        <v>66</v>
      </c>
      <c r="W9" s="6" t="s">
        <v>13</v>
      </c>
      <c r="X9" s="6" t="s">
        <v>14</v>
      </c>
      <c r="Y9" s="6" t="s">
        <v>15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5.75" thickBot="1" x14ac:dyDescent="0.3">
      <c r="A10" s="30">
        <v>15</v>
      </c>
      <c r="B10" s="24"/>
      <c r="C10" s="38"/>
      <c r="D10" s="38"/>
      <c r="E10" s="38"/>
      <c r="F10" s="38"/>
      <c r="G10" s="38"/>
      <c r="H10" s="38"/>
      <c r="I10" s="39"/>
      <c r="J10" s="40">
        <v>35</v>
      </c>
      <c r="K10" s="38">
        <v>19</v>
      </c>
      <c r="L10" s="38">
        <v>20.5</v>
      </c>
      <c r="N10" s="7">
        <v>1</v>
      </c>
      <c r="O10" s="8">
        <v>42.5</v>
      </c>
      <c r="P10" s="54" t="s">
        <v>16</v>
      </c>
      <c r="Q10" s="8">
        <v>29</v>
      </c>
      <c r="R10" s="8">
        <v>-6</v>
      </c>
      <c r="S10" s="4"/>
      <c r="T10" s="4"/>
      <c r="U10" s="4"/>
      <c r="V10" s="82">
        <f>2/3</f>
        <v>0.66666666666666663</v>
      </c>
      <c r="W10" s="73">
        <f>V10*O10/100*(Q10-R10)</f>
        <v>9.9166666666666661</v>
      </c>
      <c r="X10" s="9">
        <f>PI()/40000*O10^2</f>
        <v>0.1418625432636641</v>
      </c>
      <c r="Y10" s="74">
        <f>X10*W10</f>
        <v>1.4068035540313355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5.75" thickBot="1" x14ac:dyDescent="0.3">
      <c r="A11" s="30">
        <v>20</v>
      </c>
      <c r="B11" s="24"/>
      <c r="C11" s="38"/>
      <c r="D11" s="38"/>
      <c r="E11" s="38"/>
      <c r="F11" s="38"/>
      <c r="G11" s="38"/>
      <c r="H11" s="38"/>
      <c r="I11" s="39"/>
      <c r="J11" s="40">
        <v>32.5</v>
      </c>
      <c r="K11" s="38">
        <v>20</v>
      </c>
      <c r="L11" s="38">
        <v>19</v>
      </c>
      <c r="N11" s="7">
        <v>2</v>
      </c>
      <c r="O11" s="8">
        <v>37.5</v>
      </c>
      <c r="P11" s="54" t="s">
        <v>16</v>
      </c>
      <c r="Q11" s="8">
        <v>34.71</v>
      </c>
      <c r="R11" s="8">
        <v>-5</v>
      </c>
      <c r="S11" s="4"/>
      <c r="T11" s="4"/>
      <c r="U11" s="4"/>
      <c r="V11" s="82">
        <f>2/3</f>
        <v>0.66666666666666663</v>
      </c>
      <c r="W11" s="73">
        <f t="shared" ref="W11:W15" si="0">V11*O11/100*(Q11-R11)</f>
        <v>9.9275000000000002</v>
      </c>
      <c r="X11" s="9">
        <f t="shared" ref="X11:X15" si="1">PI()/40000*O11^2</f>
        <v>0.11044661672776616</v>
      </c>
      <c r="Y11" s="74">
        <f t="shared" ref="Y11:Y15" si="2">X11*W11</f>
        <v>1.0964587875648986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5.75" thickBot="1" x14ac:dyDescent="0.3">
      <c r="A12" s="30">
        <v>25</v>
      </c>
      <c r="B12" s="24"/>
      <c r="C12" s="38"/>
      <c r="D12" s="38"/>
      <c r="E12" s="38"/>
      <c r="F12" s="38"/>
      <c r="G12" s="38"/>
      <c r="H12" s="38"/>
      <c r="I12" s="39"/>
      <c r="J12" s="40">
        <v>42.5</v>
      </c>
      <c r="K12" s="38">
        <v>23</v>
      </c>
      <c r="L12" s="38">
        <v>23</v>
      </c>
      <c r="N12" s="7">
        <v>3</v>
      </c>
      <c r="O12" s="8">
        <v>28.7</v>
      </c>
      <c r="P12" s="71" t="s">
        <v>17</v>
      </c>
      <c r="Q12" s="8">
        <v>22.84</v>
      </c>
      <c r="R12" s="8">
        <v>-12</v>
      </c>
      <c r="S12" s="4"/>
      <c r="T12" s="4"/>
      <c r="U12" s="4"/>
      <c r="V12" s="81">
        <f>8/9</f>
        <v>0.88888888888888884</v>
      </c>
      <c r="W12" s="73">
        <f t="shared" si="0"/>
        <v>8.8880711111111097</v>
      </c>
      <c r="X12" s="9">
        <f t="shared" si="1"/>
        <v>6.4692461320884409E-2</v>
      </c>
      <c r="Y12" s="74">
        <f t="shared" si="2"/>
        <v>0.5749911965728256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.75" thickBot="1" x14ac:dyDescent="0.3">
      <c r="A13" s="30">
        <v>30</v>
      </c>
      <c r="B13" s="25" t="s">
        <v>38</v>
      </c>
      <c r="C13" s="24" t="s">
        <v>39</v>
      </c>
      <c r="D13" s="38"/>
      <c r="E13" s="38">
        <v>7</v>
      </c>
      <c r="F13" s="38">
        <v>70</v>
      </c>
      <c r="G13" s="38"/>
      <c r="H13" s="38"/>
      <c r="I13" s="39"/>
      <c r="J13" s="40">
        <v>32</v>
      </c>
      <c r="K13" s="38">
        <v>20.5</v>
      </c>
      <c r="L13" s="38">
        <v>21.5</v>
      </c>
      <c r="N13" s="7">
        <v>4</v>
      </c>
      <c r="O13" s="8">
        <v>35</v>
      </c>
      <c r="P13" s="54" t="s">
        <v>16</v>
      </c>
      <c r="Q13" s="8">
        <v>25.71</v>
      </c>
      <c r="R13" s="8">
        <v>-9.5</v>
      </c>
      <c r="S13" s="4"/>
      <c r="T13" s="4"/>
      <c r="U13" s="4"/>
      <c r="V13" s="82">
        <f>2/3</f>
        <v>0.66666666666666663</v>
      </c>
      <c r="W13" s="73">
        <f t="shared" si="0"/>
        <v>8.2156666666666656</v>
      </c>
      <c r="X13" s="9">
        <f t="shared" si="1"/>
        <v>9.6211275016187411E-2</v>
      </c>
      <c r="Y13" s="74">
        <f t="shared" si="2"/>
        <v>0.7904397651079903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.75" thickBot="1" x14ac:dyDescent="0.3">
      <c r="A14" s="30">
        <v>35</v>
      </c>
      <c r="B14" s="25" t="s">
        <v>38</v>
      </c>
      <c r="C14" s="25" t="s">
        <v>38</v>
      </c>
      <c r="D14" s="38"/>
      <c r="E14" s="38">
        <v>10</v>
      </c>
      <c r="F14" s="38">
        <v>100</v>
      </c>
      <c r="G14" s="38"/>
      <c r="H14" s="38"/>
      <c r="I14" s="39"/>
      <c r="J14" s="40"/>
      <c r="K14" s="38"/>
      <c r="L14" s="38">
        <v>20</v>
      </c>
      <c r="N14" s="7">
        <v>5</v>
      </c>
      <c r="O14" s="8">
        <v>32.5</v>
      </c>
      <c r="P14" s="71" t="s">
        <v>17</v>
      </c>
      <c r="Q14" s="8">
        <v>24.42</v>
      </c>
      <c r="R14" s="8">
        <v>-6.5</v>
      </c>
      <c r="S14" s="4"/>
      <c r="T14" s="4"/>
      <c r="U14" s="4"/>
      <c r="V14" s="81">
        <f t="shared" ref="V14:V15" si="3">8/9</f>
        <v>0.88888888888888884</v>
      </c>
      <c r="W14" s="73">
        <f t="shared" si="0"/>
        <v>8.9324444444444442</v>
      </c>
      <c r="X14" s="9">
        <f t="shared" si="1"/>
        <v>8.2957681008855477E-2</v>
      </c>
      <c r="Y14" s="74">
        <f t="shared" si="2"/>
        <v>0.74101487685154543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5.75" thickBot="1" x14ac:dyDescent="0.3">
      <c r="A15" s="30">
        <v>40</v>
      </c>
      <c r="B15" s="24" t="s">
        <v>40</v>
      </c>
      <c r="C15" s="38"/>
      <c r="D15" s="38"/>
      <c r="E15" s="38">
        <v>3</v>
      </c>
      <c r="F15" s="38">
        <v>30</v>
      </c>
      <c r="G15" s="38"/>
      <c r="H15" s="38"/>
      <c r="I15" s="39"/>
      <c r="J15" s="40"/>
      <c r="K15" s="38"/>
      <c r="L15" s="38">
        <v>22.8</v>
      </c>
      <c r="N15" s="7">
        <v>6</v>
      </c>
      <c r="O15" s="8">
        <v>32</v>
      </c>
      <c r="P15" s="71" t="s">
        <v>17</v>
      </c>
      <c r="Q15" s="8">
        <v>21.19</v>
      </c>
      <c r="R15" s="8">
        <v>-10</v>
      </c>
      <c r="S15" s="4"/>
      <c r="T15" s="4"/>
      <c r="U15" s="4"/>
      <c r="V15" s="81">
        <f t="shared" si="3"/>
        <v>0.88888888888888884</v>
      </c>
      <c r="W15" s="73">
        <f t="shared" si="0"/>
        <v>8.8718222222222227</v>
      </c>
      <c r="X15" s="9">
        <f t="shared" si="1"/>
        <v>8.0424771931898703E-2</v>
      </c>
      <c r="Y15" s="74">
        <f t="shared" si="2"/>
        <v>0.71351427884257301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7.25" thickBot="1" x14ac:dyDescent="0.25">
      <c r="A16" s="30">
        <v>45</v>
      </c>
      <c r="B16" s="24" t="s">
        <v>41</v>
      </c>
      <c r="C16" s="38"/>
      <c r="D16" s="38"/>
      <c r="E16" s="38">
        <v>1</v>
      </c>
      <c r="F16" s="38">
        <v>10</v>
      </c>
      <c r="G16" s="38"/>
      <c r="H16" s="38"/>
      <c r="I16" s="39"/>
      <c r="J16" s="40"/>
      <c r="K16" s="38"/>
      <c r="L16" s="38">
        <v>19.5</v>
      </c>
      <c r="N16" s="11"/>
      <c r="O16" s="12"/>
      <c r="P16" s="12"/>
      <c r="Q16" s="12"/>
      <c r="R16" s="12"/>
      <c r="S16" s="4"/>
      <c r="T16" s="4"/>
      <c r="U16" s="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5.75" thickBot="1" x14ac:dyDescent="0.25">
      <c r="A17" s="30">
        <v>50</v>
      </c>
      <c r="B17" s="24"/>
      <c r="C17" s="38"/>
      <c r="D17" s="38"/>
      <c r="E17" s="38"/>
      <c r="F17" s="38"/>
      <c r="G17" s="38"/>
      <c r="H17" s="38"/>
      <c r="I17" s="39"/>
      <c r="J17" s="40"/>
      <c r="K17" s="38"/>
      <c r="L17" s="38">
        <v>21</v>
      </c>
      <c r="V17" s="13" t="s">
        <v>18</v>
      </c>
      <c r="W17" s="14">
        <f>AVERAGE(W10:W15)</f>
        <v>9.1253618518518511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.75" thickBot="1" x14ac:dyDescent="0.25">
      <c r="A18" s="21"/>
      <c r="B18" s="24"/>
      <c r="C18" s="38"/>
      <c r="D18" s="38"/>
      <c r="E18" s="38"/>
      <c r="F18" s="38"/>
      <c r="G18" s="38"/>
      <c r="H18" s="38"/>
      <c r="I18" s="39"/>
      <c r="J18" s="40"/>
      <c r="K18" s="38"/>
      <c r="L18" s="38"/>
      <c r="W18" s="15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8.75" thickBot="1" x14ac:dyDescent="0.25">
      <c r="A19" s="115" t="s">
        <v>42</v>
      </c>
      <c r="B19" s="116"/>
      <c r="C19" s="117">
        <v>21</v>
      </c>
      <c r="D19" s="118"/>
      <c r="E19" s="119"/>
      <c r="F19" s="38">
        <v>210</v>
      </c>
      <c r="G19" s="38">
        <v>19.420000000000002</v>
      </c>
      <c r="H19" s="38"/>
      <c r="I19" s="38">
        <v>163.49</v>
      </c>
      <c r="J19" s="120"/>
      <c r="K19" s="121"/>
      <c r="L19" s="38"/>
      <c r="W19" s="15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8.75" thickBot="1" x14ac:dyDescent="0.25">
      <c r="A20" s="115" t="s">
        <v>43</v>
      </c>
      <c r="B20" s="116"/>
      <c r="C20" s="122"/>
      <c r="D20" s="123"/>
      <c r="E20" s="123"/>
      <c r="F20" s="123"/>
      <c r="G20" s="124"/>
      <c r="H20" s="38">
        <v>20.262</v>
      </c>
      <c r="I20" s="120"/>
      <c r="J20" s="125"/>
      <c r="K20" s="121"/>
      <c r="L20" s="38">
        <v>21.3</v>
      </c>
      <c r="T20" s="50"/>
      <c r="U20" s="50"/>
      <c r="V20" s="50"/>
      <c r="W20" s="53"/>
      <c r="X20" s="50"/>
      <c r="Y20" s="50"/>
    </row>
    <row r="21" spans="1:39" x14ac:dyDescent="0.2">
      <c r="W21" s="15"/>
    </row>
    <row r="22" spans="1:39" x14ac:dyDescent="0.2">
      <c r="W22" s="15"/>
    </row>
    <row r="23" spans="1:39" x14ac:dyDescent="0.2">
      <c r="W23" s="15"/>
    </row>
    <row r="24" spans="1:39" x14ac:dyDescent="0.2">
      <c r="W24" s="15"/>
    </row>
    <row r="25" spans="1:39" x14ac:dyDescent="0.2">
      <c r="W25" s="15"/>
    </row>
    <row r="26" spans="1:39" x14ac:dyDescent="0.2">
      <c r="W26" s="15"/>
    </row>
    <row r="27" spans="1:39" x14ac:dyDescent="0.2">
      <c r="W27" s="15"/>
    </row>
    <row r="28" spans="1:39" x14ac:dyDescent="0.2">
      <c r="W28" s="15"/>
    </row>
    <row r="29" spans="1:39" x14ac:dyDescent="0.2">
      <c r="W29" s="15"/>
    </row>
    <row r="30" spans="1:39" ht="15.75" customHeight="1" x14ac:dyDescent="0.2"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39" x14ac:dyDescent="0.2">
      <c r="N31" s="76" t="s">
        <v>69</v>
      </c>
      <c r="O31" s="76"/>
      <c r="P31" s="76"/>
      <c r="Q31" s="76"/>
      <c r="R31" s="76"/>
      <c r="S31" s="76"/>
      <c r="T31" s="76"/>
      <c r="U31" s="76"/>
      <c r="V31" s="76"/>
      <c r="W31" s="90"/>
      <c r="X31" s="91"/>
      <c r="Y31" s="91"/>
    </row>
    <row r="32" spans="1:39" x14ac:dyDescent="0.2">
      <c r="N32" s="45" t="s">
        <v>29</v>
      </c>
    </row>
    <row r="33" spans="5:26" x14ac:dyDescent="0.2">
      <c r="N33" s="23" t="s">
        <v>30</v>
      </c>
      <c r="O33" s="45" t="s">
        <v>22</v>
      </c>
      <c r="P33" s="46" t="s">
        <v>50</v>
      </c>
      <c r="Q33" s="109" t="s">
        <v>23</v>
      </c>
      <c r="R33" s="110"/>
      <c r="S33" s="48" t="s">
        <v>51</v>
      </c>
      <c r="T33" s="49" t="s">
        <v>52</v>
      </c>
      <c r="U33" s="42"/>
      <c r="V33" s="50"/>
      <c r="W33" s="50"/>
    </row>
    <row r="34" spans="5:26" ht="15" x14ac:dyDescent="0.3">
      <c r="L34" s="83">
        <f>N34-2.5</f>
        <v>27.5</v>
      </c>
      <c r="M34" s="84">
        <f>N34+2.5</f>
        <v>32.5</v>
      </c>
      <c r="N34" s="57">
        <v>30</v>
      </c>
      <c r="O34" s="85">
        <f>E13</f>
        <v>7</v>
      </c>
      <c r="P34" s="85">
        <f>F13</f>
        <v>70</v>
      </c>
      <c r="Q34" s="86">
        <f>Y12</f>
        <v>0.5749911965728256</v>
      </c>
      <c r="R34" s="86">
        <f>Y15</f>
        <v>0.71351427884257301</v>
      </c>
      <c r="S34" s="87">
        <f>AVERAGE(Q34:R34)</f>
        <v>0.64425273770769931</v>
      </c>
      <c r="T34" s="55">
        <f>P34*S34</f>
        <v>45.097691639538951</v>
      </c>
      <c r="V34" s="50"/>
      <c r="W34" s="50"/>
    </row>
    <row r="35" spans="5:26" ht="15" x14ac:dyDescent="0.3">
      <c r="I35" s="44"/>
      <c r="L35" s="83">
        <f>N35-2.5</f>
        <v>32.5</v>
      </c>
      <c r="M35" s="84">
        <f>N35+2.5</f>
        <v>37.5</v>
      </c>
      <c r="N35" s="57">
        <v>35</v>
      </c>
      <c r="O35" s="85">
        <f t="shared" ref="O35:P37" si="4">E14</f>
        <v>10</v>
      </c>
      <c r="P35" s="85">
        <f t="shared" si="4"/>
        <v>100</v>
      </c>
      <c r="Q35" s="86">
        <f>Y13</f>
        <v>0.7904397651079903</v>
      </c>
      <c r="R35" s="86">
        <f>Y14</f>
        <v>0.74101487685154543</v>
      </c>
      <c r="S35" s="87">
        <f t="shared" ref="S35:S37" si="5">AVERAGE(Q35:R35)</f>
        <v>0.76572732097976792</v>
      </c>
      <c r="T35" s="55">
        <f t="shared" ref="T35:T37" si="6">P35*S35</f>
        <v>76.572732097976797</v>
      </c>
      <c r="V35" s="50"/>
      <c r="W35" s="50"/>
    </row>
    <row r="36" spans="5:26" ht="15" x14ac:dyDescent="0.3">
      <c r="L36" s="83">
        <f>N36-2.5</f>
        <v>37.5</v>
      </c>
      <c r="M36" s="84">
        <f>N36+2.5</f>
        <v>42.5</v>
      </c>
      <c r="N36" s="57">
        <v>40</v>
      </c>
      <c r="O36" s="85">
        <f t="shared" si="4"/>
        <v>3</v>
      </c>
      <c r="P36" s="85">
        <f t="shared" si="4"/>
        <v>30</v>
      </c>
      <c r="Q36" s="86">
        <f>Y11</f>
        <v>1.0964587875648986</v>
      </c>
      <c r="R36" s="86"/>
      <c r="S36" s="87">
        <f t="shared" si="5"/>
        <v>1.0964587875648986</v>
      </c>
      <c r="T36" s="55">
        <f t="shared" si="6"/>
        <v>32.893763626946956</v>
      </c>
    </row>
    <row r="37" spans="5:26" ht="15" x14ac:dyDescent="0.3">
      <c r="L37" s="83">
        <f>N37-2.5</f>
        <v>42.5</v>
      </c>
      <c r="M37" s="84">
        <f>N37+2.5</f>
        <v>47.5</v>
      </c>
      <c r="N37" s="57">
        <v>45</v>
      </c>
      <c r="O37" s="85">
        <f t="shared" si="4"/>
        <v>1</v>
      </c>
      <c r="P37" s="85">
        <f t="shared" si="4"/>
        <v>10</v>
      </c>
      <c r="Q37" s="86">
        <f>Y10</f>
        <v>1.4068035540313355</v>
      </c>
      <c r="R37" s="86"/>
      <c r="S37" s="87">
        <f t="shared" si="5"/>
        <v>1.4068035540313355</v>
      </c>
      <c r="T37" s="55">
        <f t="shared" si="6"/>
        <v>14.068035540313355</v>
      </c>
    </row>
    <row r="39" spans="5:26" ht="14.25" x14ac:dyDescent="0.2">
      <c r="R39" s="16"/>
      <c r="S39" s="75" t="s">
        <v>67</v>
      </c>
      <c r="T39" s="72">
        <f>SUM(T34:T37)</f>
        <v>168.63222290477606</v>
      </c>
      <c r="U39" s="18"/>
    </row>
    <row r="40" spans="5:26" x14ac:dyDescent="0.2">
      <c r="E40" s="19"/>
      <c r="F40" s="19"/>
      <c r="G40" s="19"/>
      <c r="H40" s="19"/>
      <c r="I40" s="19"/>
      <c r="J40" s="19"/>
      <c r="K40" s="19"/>
      <c r="L40" s="19"/>
    </row>
    <row r="41" spans="5:26" x14ac:dyDescent="0.2">
      <c r="E41" s="19"/>
      <c r="F41" s="19"/>
      <c r="G41" s="19"/>
      <c r="H41" s="19"/>
      <c r="I41" s="19"/>
      <c r="J41" s="19"/>
      <c r="K41" s="19"/>
      <c r="L41" s="19"/>
    </row>
    <row r="42" spans="5:26" ht="14.25" x14ac:dyDescent="0.2">
      <c r="E42" s="19"/>
      <c r="F42" s="19"/>
      <c r="G42" s="19"/>
      <c r="H42" s="19"/>
      <c r="I42" s="19"/>
      <c r="J42" s="19"/>
      <c r="K42" s="19"/>
      <c r="L42" s="19"/>
      <c r="N42" s="76" t="s">
        <v>68</v>
      </c>
      <c r="O42" s="77"/>
      <c r="P42" s="77"/>
      <c r="Q42" s="77"/>
      <c r="R42" s="77"/>
      <c r="S42" s="77"/>
      <c r="T42" s="77"/>
      <c r="U42" s="77"/>
      <c r="V42" s="77"/>
      <c r="W42" s="88"/>
      <c r="X42" s="89"/>
      <c r="Y42" s="89"/>
      <c r="Z42" s="22"/>
    </row>
    <row r="43" spans="5:26" x14ac:dyDescent="0.2">
      <c r="E43" s="19"/>
      <c r="F43" s="19"/>
      <c r="G43" s="60"/>
      <c r="H43" s="60"/>
      <c r="I43" s="79"/>
      <c r="J43" s="79"/>
      <c r="K43" s="19"/>
      <c r="L43" s="19"/>
      <c r="N43" s="58" t="s">
        <v>55</v>
      </c>
      <c r="O43" s="56" t="s">
        <v>19</v>
      </c>
      <c r="P43" s="56" t="s">
        <v>53</v>
      </c>
      <c r="Q43" s="111" t="s">
        <v>57</v>
      </c>
      <c r="R43" s="111"/>
      <c r="S43" s="111"/>
      <c r="T43" s="111"/>
      <c r="U43" s="23" t="s">
        <v>62</v>
      </c>
      <c r="V43" s="23" t="s">
        <v>62</v>
      </c>
    </row>
    <row r="44" spans="5:26" ht="14.25" x14ac:dyDescent="0.2">
      <c r="E44" s="19"/>
      <c r="F44" s="60"/>
      <c r="G44" s="19"/>
      <c r="H44" s="79"/>
      <c r="I44" s="79"/>
      <c r="J44" s="79"/>
      <c r="K44" s="19"/>
      <c r="L44" s="19"/>
      <c r="N44" s="61" t="s">
        <v>54</v>
      </c>
      <c r="O44" s="62"/>
      <c r="P44" s="63" t="s">
        <v>56</v>
      </c>
      <c r="Q44" s="151" t="s">
        <v>14</v>
      </c>
      <c r="R44" s="152"/>
      <c r="S44" s="112" t="s">
        <v>15</v>
      </c>
      <c r="T44" s="113"/>
      <c r="U44" s="153" t="s">
        <v>63</v>
      </c>
      <c r="V44" s="93" t="s">
        <v>51</v>
      </c>
      <c r="W44" s="92" t="s">
        <v>26</v>
      </c>
      <c r="X44" s="94" t="s">
        <v>27</v>
      </c>
      <c r="Y44" s="60" t="s">
        <v>28</v>
      </c>
    </row>
    <row r="45" spans="5:26" ht="15" x14ac:dyDescent="0.3">
      <c r="E45" s="19"/>
      <c r="F45" s="79"/>
      <c r="G45" s="79"/>
      <c r="H45" s="79"/>
      <c r="I45" s="80"/>
      <c r="J45" s="80"/>
      <c r="K45" s="19"/>
      <c r="L45" s="83">
        <f>N45-2.5</f>
        <v>27.5</v>
      </c>
      <c r="M45" s="84">
        <f>N45+2.5</f>
        <v>32.5</v>
      </c>
      <c r="N45" s="16">
        <v>30</v>
      </c>
      <c r="O45" s="85">
        <v>7</v>
      </c>
      <c r="P45" s="85">
        <v>70</v>
      </c>
      <c r="Q45" s="64">
        <f>X12</f>
        <v>6.4692461320884409E-2</v>
      </c>
      <c r="R45" s="14">
        <f>X15</f>
        <v>8.0424771931898703E-2</v>
      </c>
      <c r="S45" s="14">
        <f>Q34</f>
        <v>0.5749911965728256</v>
      </c>
      <c r="T45" s="14">
        <f>R34</f>
        <v>0.71351427884257301</v>
      </c>
      <c r="U45" s="14">
        <f>SUM(Q45:R45)</f>
        <v>0.14511723325278311</v>
      </c>
      <c r="V45" s="14">
        <f>SUM(S45:T45)</f>
        <v>1.2885054754153986</v>
      </c>
      <c r="W45" s="65">
        <f>PI()/40000*N45^2</f>
        <v>7.0685834705770348E-2</v>
      </c>
      <c r="X45" s="66">
        <f>W45*P45</f>
        <v>4.9480084294039246</v>
      </c>
      <c r="Y45" s="67">
        <f>X45/U45*V45</f>
        <v>43.933692854954089</v>
      </c>
    </row>
    <row r="46" spans="5:26" ht="15" x14ac:dyDescent="0.3">
      <c r="E46" s="19"/>
      <c r="F46" s="79"/>
      <c r="G46" s="79"/>
      <c r="H46" s="79"/>
      <c r="I46" s="80"/>
      <c r="J46" s="80"/>
      <c r="K46" s="19"/>
      <c r="L46" s="83">
        <f>N46-2.5</f>
        <v>32.5</v>
      </c>
      <c r="M46" s="84">
        <f>N46+2.5</f>
        <v>37.5</v>
      </c>
      <c r="N46" s="16">
        <v>35</v>
      </c>
      <c r="O46" s="85">
        <v>10</v>
      </c>
      <c r="P46" s="85">
        <v>100</v>
      </c>
      <c r="Q46" s="14">
        <f>X13</f>
        <v>9.6211275016187411E-2</v>
      </c>
      <c r="R46" s="14">
        <f>X14</f>
        <v>8.2957681008855477E-2</v>
      </c>
      <c r="S46" s="14">
        <f t="shared" ref="S46:T46" si="7">Q35</f>
        <v>0.7904397651079903</v>
      </c>
      <c r="T46" s="14">
        <f t="shared" si="7"/>
        <v>0.74101487685154543</v>
      </c>
      <c r="U46" s="14">
        <f t="shared" ref="U46:U48" si="8">SUM(Q46:R46)</f>
        <v>0.1791689560250429</v>
      </c>
      <c r="V46" s="14">
        <f t="shared" ref="V46:V48" si="9">SUM(S46:T46)</f>
        <v>1.5314546419595358</v>
      </c>
      <c r="W46" s="65">
        <f t="shared" ref="W46:W48" si="10">PI()/40000*N46^2</f>
        <v>9.6211275016187411E-2</v>
      </c>
      <c r="X46" s="66">
        <f t="shared" ref="X46:X48" si="11">W46*P46</f>
        <v>9.6211275016187408</v>
      </c>
      <c r="Y46" s="67">
        <f t="shared" ref="Y46:Y48" si="12">X46/U46*V46</f>
        <v>82.237016390155887</v>
      </c>
    </row>
    <row r="47" spans="5:26" ht="15" x14ac:dyDescent="0.3">
      <c r="E47" s="19"/>
      <c r="F47" s="79"/>
      <c r="G47" s="79"/>
      <c r="H47" s="79"/>
      <c r="I47" s="80"/>
      <c r="J47" s="80"/>
      <c r="K47" s="19"/>
      <c r="L47" s="83">
        <f>N47-2.5</f>
        <v>37.5</v>
      </c>
      <c r="M47" s="84">
        <f>N47+2.5</f>
        <v>42.5</v>
      </c>
      <c r="N47" s="16">
        <v>40</v>
      </c>
      <c r="O47" s="85">
        <v>3</v>
      </c>
      <c r="P47" s="85">
        <v>30</v>
      </c>
      <c r="Q47" s="14">
        <f>X11</f>
        <v>0.11044661672776616</v>
      </c>
      <c r="R47" s="14"/>
      <c r="S47" s="14">
        <f t="shared" ref="S47" si="13">Q36</f>
        <v>1.0964587875648986</v>
      </c>
      <c r="T47" s="14"/>
      <c r="U47" s="14">
        <f t="shared" si="8"/>
        <v>0.11044661672776616</v>
      </c>
      <c r="V47" s="14">
        <f t="shared" si="9"/>
        <v>1.0964587875648986</v>
      </c>
      <c r="W47" s="65">
        <f t="shared" si="10"/>
        <v>0.12566370614359174</v>
      </c>
      <c r="X47" s="66">
        <f t="shared" si="11"/>
        <v>3.7699111843077522</v>
      </c>
      <c r="Y47" s="67">
        <f t="shared" si="12"/>
        <v>37.42579328221521</v>
      </c>
    </row>
    <row r="48" spans="5:26" ht="15" x14ac:dyDescent="0.3">
      <c r="E48" s="19"/>
      <c r="F48" s="79"/>
      <c r="G48" s="79"/>
      <c r="H48" s="79"/>
      <c r="I48" s="80"/>
      <c r="J48" s="80"/>
      <c r="K48" s="19"/>
      <c r="L48" s="83">
        <f>N48-2.5</f>
        <v>42.5</v>
      </c>
      <c r="M48" s="84">
        <f>N48+2.5</f>
        <v>47.5</v>
      </c>
      <c r="N48" s="16">
        <v>45</v>
      </c>
      <c r="O48" s="85">
        <v>1</v>
      </c>
      <c r="P48" s="85">
        <v>10</v>
      </c>
      <c r="Q48" s="14">
        <f>X10</f>
        <v>0.1418625432636641</v>
      </c>
      <c r="R48" s="14"/>
      <c r="S48" s="14">
        <f t="shared" ref="S48" si="14">Q37</f>
        <v>1.4068035540313355</v>
      </c>
      <c r="T48" s="14"/>
      <c r="U48" s="14">
        <f t="shared" si="8"/>
        <v>0.1418625432636641</v>
      </c>
      <c r="V48" s="14">
        <f t="shared" si="9"/>
        <v>1.4068035540313355</v>
      </c>
      <c r="W48" s="65">
        <f t="shared" si="10"/>
        <v>0.15904312808798327</v>
      </c>
      <c r="X48" s="66">
        <f t="shared" si="11"/>
        <v>1.5904312808798327</v>
      </c>
      <c r="Y48" s="67">
        <f t="shared" si="12"/>
        <v>15.771776868725006</v>
      </c>
    </row>
    <row r="49" spans="1:25" ht="15" x14ac:dyDescent="0.3">
      <c r="E49" s="19"/>
      <c r="F49" s="79"/>
      <c r="G49" s="79"/>
      <c r="H49" s="79"/>
      <c r="I49" s="80"/>
      <c r="J49" s="80"/>
      <c r="K49" s="19"/>
      <c r="L49" s="19"/>
      <c r="N49" s="18"/>
      <c r="O49" s="47"/>
      <c r="P49" s="47"/>
      <c r="Q49" s="10"/>
      <c r="R49" s="10"/>
      <c r="S49" s="10"/>
      <c r="T49" s="10"/>
      <c r="U49" s="10"/>
      <c r="V49" s="10"/>
      <c r="W49" s="17"/>
      <c r="X49" s="96"/>
      <c r="Y49" s="97"/>
    </row>
    <row r="50" spans="1:25" ht="14.25" x14ac:dyDescent="0.2">
      <c r="E50" s="19"/>
      <c r="F50" s="51"/>
      <c r="G50" s="51"/>
      <c r="H50" s="51"/>
      <c r="I50" s="51"/>
      <c r="J50" s="51"/>
      <c r="K50" s="51"/>
      <c r="L50" s="51"/>
      <c r="M50" s="50"/>
      <c r="N50" s="50"/>
      <c r="O50" s="50"/>
      <c r="P50" s="51"/>
      <c r="Q50" s="114"/>
      <c r="R50" s="114"/>
      <c r="S50" s="10"/>
      <c r="T50" s="10"/>
      <c r="U50" s="15"/>
      <c r="W50" s="16"/>
      <c r="X50" s="75" t="s">
        <v>76</v>
      </c>
      <c r="Y50" s="16">
        <f>SUM(X45:X48)</f>
        <v>19.92947839621025</v>
      </c>
    </row>
    <row r="51" spans="1:25" ht="14.25" x14ac:dyDescent="0.2">
      <c r="E51" s="19"/>
      <c r="F51" s="51"/>
      <c r="G51" s="100" t="s">
        <v>77</v>
      </c>
      <c r="H51" s="100"/>
      <c r="I51" s="100"/>
      <c r="J51" s="98"/>
      <c r="K51" s="99"/>
      <c r="L51" s="106" t="s">
        <v>78</v>
      </c>
      <c r="M51" s="106"/>
      <c r="N51" s="50"/>
      <c r="O51" s="50"/>
      <c r="P51" s="51"/>
      <c r="Q51" s="51"/>
      <c r="R51" s="51"/>
      <c r="S51" s="102"/>
      <c r="T51" s="103"/>
      <c r="W51" s="16"/>
      <c r="X51" s="75" t="s">
        <v>67</v>
      </c>
      <c r="Y51" s="95">
        <f>SUM(Y45:Y48)</f>
        <v>179.36827939605018</v>
      </c>
    </row>
    <row r="52" spans="1:25" ht="15.75" customHeight="1" x14ac:dyDescent="3.5">
      <c r="E52" s="19"/>
      <c r="F52" s="51"/>
      <c r="G52" s="100"/>
      <c r="H52" s="100"/>
      <c r="I52" s="100"/>
      <c r="J52" s="51"/>
      <c r="K52" s="51"/>
      <c r="L52" s="106"/>
      <c r="M52" s="106"/>
      <c r="N52" s="50"/>
      <c r="O52" s="50"/>
      <c r="P52" s="51"/>
      <c r="Q52" s="51"/>
      <c r="R52" s="51"/>
      <c r="S52" s="18"/>
      <c r="T52" s="59"/>
      <c r="W52" s="18"/>
      <c r="X52" s="20" t="s">
        <v>67</v>
      </c>
      <c r="Y52" s="18"/>
    </row>
    <row r="53" spans="1:25" x14ac:dyDescent="0.2">
      <c r="F53" s="50"/>
      <c r="G53" s="50"/>
      <c r="H53" s="50"/>
      <c r="I53" s="107" t="s">
        <v>79</v>
      </c>
      <c r="J53" s="99"/>
      <c r="K53" s="99"/>
      <c r="L53" s="107" t="s">
        <v>63</v>
      </c>
      <c r="M53" s="50"/>
      <c r="N53" s="51"/>
      <c r="O53" s="51"/>
      <c r="P53" s="51"/>
      <c r="Q53" s="51"/>
      <c r="R53" s="51"/>
      <c r="S53" s="18"/>
      <c r="T53" s="18" t="s">
        <v>58</v>
      </c>
    </row>
    <row r="54" spans="1:25" x14ac:dyDescent="0.2">
      <c r="F54" s="50"/>
      <c r="G54" s="50"/>
      <c r="H54" s="50"/>
      <c r="I54" s="107"/>
      <c r="J54" s="50"/>
      <c r="K54" s="50"/>
      <c r="L54" s="107"/>
      <c r="M54" s="50"/>
      <c r="N54" s="51"/>
      <c r="O54" s="51"/>
      <c r="P54" s="52"/>
      <c r="Q54" s="51"/>
      <c r="R54" s="51"/>
      <c r="S54" s="18"/>
      <c r="T54" s="18" t="s">
        <v>59</v>
      </c>
    </row>
    <row r="55" spans="1:25" ht="15" customHeight="1" x14ac:dyDescent="0.2">
      <c r="F55" s="50"/>
      <c r="G55" s="100" t="s">
        <v>80</v>
      </c>
      <c r="H55" s="100"/>
      <c r="I55" s="100"/>
      <c r="J55" s="50"/>
      <c r="K55" s="50"/>
      <c r="L55" s="50"/>
      <c r="M55" s="50"/>
      <c r="N55" s="51"/>
      <c r="O55" s="51"/>
      <c r="P55" s="51"/>
      <c r="Q55" s="51"/>
      <c r="R55" s="50"/>
      <c r="T55" s="2" t="s">
        <v>60</v>
      </c>
    </row>
    <row r="56" spans="1:25" ht="12.75" customHeight="1" x14ac:dyDescent="0.2">
      <c r="F56" s="50"/>
      <c r="G56" s="100"/>
      <c r="H56" s="100"/>
      <c r="I56" s="100"/>
      <c r="J56" s="50" t="s">
        <v>81</v>
      </c>
      <c r="K56" s="99" t="s">
        <v>78</v>
      </c>
      <c r="L56" s="99"/>
      <c r="M56" s="50"/>
      <c r="N56" s="50"/>
      <c r="O56" s="50"/>
      <c r="P56" s="50"/>
      <c r="Q56" s="50"/>
      <c r="R56" s="50"/>
      <c r="T56" s="2" t="s">
        <v>61</v>
      </c>
    </row>
    <row r="57" spans="1:25" x14ac:dyDescent="0.2">
      <c r="F57" s="50"/>
      <c r="G57" s="100"/>
      <c r="H57" s="100"/>
      <c r="I57" s="100"/>
      <c r="J57" s="50"/>
      <c r="K57" s="101" t="s">
        <v>63</v>
      </c>
      <c r="L57" s="101"/>
      <c r="M57" s="50"/>
      <c r="N57" s="50"/>
      <c r="O57" s="50"/>
      <c r="P57" s="50"/>
      <c r="Q57" s="50"/>
      <c r="R57" s="50"/>
    </row>
    <row r="58" spans="1:25" x14ac:dyDescent="0.2"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25" x14ac:dyDescent="0.2"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1:25" ht="14.25" x14ac:dyDescent="0.2">
      <c r="A60" s="2" t="s">
        <v>82</v>
      </c>
      <c r="B60" s="78" t="s">
        <v>71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25" x14ac:dyDescent="0.2">
      <c r="B61" s="2" t="s">
        <v>64</v>
      </c>
    </row>
    <row r="62" spans="1:25" ht="15" x14ac:dyDescent="0.25">
      <c r="B62" s="1" t="s">
        <v>72</v>
      </c>
      <c r="J62"/>
      <c r="K62"/>
    </row>
    <row r="63" spans="1:25" ht="15" x14ac:dyDescent="0.25">
      <c r="I63"/>
      <c r="J63"/>
      <c r="K63"/>
    </row>
    <row r="64" spans="1:25" ht="19.5" x14ac:dyDescent="0.25">
      <c r="E64" s="69" t="s">
        <v>18</v>
      </c>
      <c r="F64" s="68">
        <f>W17</f>
        <v>9.1253618518518511</v>
      </c>
      <c r="G64"/>
      <c r="J64" s="104" t="s">
        <v>73</v>
      </c>
      <c r="K64" s="104"/>
      <c r="L64" s="104"/>
    </row>
    <row r="65" spans="5:12" ht="19.5" x14ac:dyDescent="0.25">
      <c r="E65" s="69" t="s">
        <v>20</v>
      </c>
      <c r="F65" s="70">
        <f>Y50</f>
        <v>19.92947839621025</v>
      </c>
      <c r="G65" t="s">
        <v>21</v>
      </c>
      <c r="J65" s="105" t="s">
        <v>65</v>
      </c>
      <c r="K65" s="105"/>
      <c r="L65" s="105"/>
    </row>
    <row r="66" spans="5:12" ht="15" x14ac:dyDescent="0.25">
      <c r="E66" s="69" t="s">
        <v>24</v>
      </c>
      <c r="F66">
        <f>F64*F65</f>
        <v>181.86370188408262</v>
      </c>
      <c r="G66" t="s">
        <v>25</v>
      </c>
    </row>
  </sheetData>
  <mergeCells count="39">
    <mergeCell ref="A2:L4"/>
    <mergeCell ref="N3:Q3"/>
    <mergeCell ref="R3:U3"/>
    <mergeCell ref="N5:U5"/>
    <mergeCell ref="B6:F6"/>
    <mergeCell ref="G6:G7"/>
    <mergeCell ref="H6:H7"/>
    <mergeCell ref="I6:I7"/>
    <mergeCell ref="J6:K6"/>
    <mergeCell ref="N6:Q6"/>
    <mergeCell ref="B7:E7"/>
    <mergeCell ref="N7:Q7"/>
    <mergeCell ref="R7:U7"/>
    <mergeCell ref="W7:Y7"/>
    <mergeCell ref="P8:R8"/>
    <mergeCell ref="S8:U8"/>
    <mergeCell ref="A19:B19"/>
    <mergeCell ref="C19:E19"/>
    <mergeCell ref="J19:K19"/>
    <mergeCell ref="A20:B20"/>
    <mergeCell ref="C20:G20"/>
    <mergeCell ref="I20:K20"/>
    <mergeCell ref="J65:L65"/>
    <mergeCell ref="G51:I52"/>
    <mergeCell ref="L51:M52"/>
    <mergeCell ref="I53:I54"/>
    <mergeCell ref="L53:L54"/>
    <mergeCell ref="G55:I57"/>
    <mergeCell ref="K57:L57"/>
    <mergeCell ref="S51:T51"/>
    <mergeCell ref="W6:Y6"/>
    <mergeCell ref="J64:L64"/>
    <mergeCell ref="N30:Y30"/>
    <mergeCell ref="Q33:R33"/>
    <mergeCell ref="Q43:T43"/>
    <mergeCell ref="Q44:R44"/>
    <mergeCell ref="S44:T44"/>
    <mergeCell ref="Q50:R50"/>
    <mergeCell ref="R6:U6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3.2.5_3.2.6</vt:lpstr>
      <vt:lpstr>'3.2.5_3.2.6'!_Toc36579248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Barreiro</dc:creator>
  <cp:lastModifiedBy>Susana Barreiro</cp:lastModifiedBy>
  <dcterms:created xsi:type="dcterms:W3CDTF">2020-04-15T07:03:57Z</dcterms:created>
  <dcterms:modified xsi:type="dcterms:W3CDTF">2020-04-22T06:26:22Z</dcterms:modified>
</cp:coreProperties>
</file>