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G_Backup\Susana\Aulas\2020-2021_IOA\MultiObj\"/>
    </mc:Choice>
  </mc:AlternateContent>
  <bookViews>
    <workbookView xWindow="0" yWindow="0" windowWidth="12192" windowHeight="7008"/>
  </bookViews>
  <sheets>
    <sheet name="In_class" sheetId="15" r:id="rId1"/>
    <sheet name="Graphic" sheetId="11" r:id="rId2"/>
    <sheet name="Ex1_Min_Costs_1" sheetId="1" r:id="rId3"/>
    <sheet name="Ex1_Min_waste_2" sheetId="2" r:id="rId4"/>
    <sheet name="Ex1_Min_accidents_3" sheetId="3" r:id="rId5"/>
    <sheet name="Ex1_WeightedGoal_4" sheetId="10" r:id="rId6"/>
  </sheets>
  <definedNames>
    <definedName name="solver_adj" localSheetId="4" hidden="1">Ex1_Min_accidents_3!$F$7:$G$7</definedName>
    <definedName name="solver_adj" localSheetId="2" hidden="1">Ex1_Min_Costs_1!$F$7:$G$7</definedName>
    <definedName name="solver_adj" localSheetId="3" hidden="1">Ex1_Min_waste_2!$F$7:$G$7</definedName>
    <definedName name="solver_adj" localSheetId="5" hidden="1">Ex1_WeightedGoal_4!$F$7:$G$7</definedName>
    <definedName name="solver_adj" localSheetId="0" hidden="1">In_class!$F$6:$G$6</definedName>
    <definedName name="solver_cvg" localSheetId="4" hidden="1">0.0001</definedName>
    <definedName name="solver_cvg" localSheetId="2" hidden="1">0.0001</definedName>
    <definedName name="solver_cvg" localSheetId="3" hidden="1">0.0001</definedName>
    <definedName name="solver_cvg" localSheetId="5" hidden="1">0.0001</definedName>
    <definedName name="solver_cvg" localSheetId="0" hidden="1">0.0001</definedName>
    <definedName name="solver_drv" localSheetId="4" hidden="1">1</definedName>
    <definedName name="solver_drv" localSheetId="2" hidden="1">1</definedName>
    <definedName name="solver_drv" localSheetId="3" hidden="1">1</definedName>
    <definedName name="solver_drv" localSheetId="5" hidden="1">1</definedName>
    <definedName name="solver_drv" localSheetId="0" hidden="1">1</definedName>
    <definedName name="solver_eng" localSheetId="4" hidden="1">2</definedName>
    <definedName name="solver_eng" localSheetId="2" hidden="1">2</definedName>
    <definedName name="solver_eng" localSheetId="3" hidden="1">2</definedName>
    <definedName name="solver_eng" localSheetId="5" hidden="1">1</definedName>
    <definedName name="solver_eng" localSheetId="0" hidden="1">2</definedName>
    <definedName name="solver_est" localSheetId="4" hidden="1">1</definedName>
    <definedName name="solver_est" localSheetId="2" hidden="1">1</definedName>
    <definedName name="solver_est" localSheetId="3" hidden="1">1</definedName>
    <definedName name="solver_est" localSheetId="5" hidden="1">1</definedName>
    <definedName name="solver_est" localSheetId="0" hidden="1">1</definedName>
    <definedName name="solver_itr" localSheetId="4" hidden="1">2147483647</definedName>
    <definedName name="solver_itr" localSheetId="2" hidden="1">2147483647</definedName>
    <definedName name="solver_itr" localSheetId="3" hidden="1">2147483647</definedName>
    <definedName name="solver_itr" localSheetId="5" hidden="1">2147483647</definedName>
    <definedName name="solver_itr" localSheetId="0" hidden="1">2147483647</definedName>
    <definedName name="solver_lhs1" localSheetId="4" hidden="1">Ex1_Min_accidents_3!$H$15:$H$17</definedName>
    <definedName name="solver_lhs1" localSheetId="2" hidden="1">Ex1_Min_Costs_1!$H$15:$H$17</definedName>
    <definedName name="solver_lhs1" localSheetId="3" hidden="1">Ex1_Min_waste_2!$H$15:$H$17</definedName>
    <definedName name="solver_lhs1" localSheetId="5" hidden="1">Ex1_WeightedGoal_4!$H$15:$H$17</definedName>
    <definedName name="solver_lhs1" localSheetId="0" hidden="1">In_class!$H$13:$H$15</definedName>
    <definedName name="solver_lhs2" localSheetId="4" hidden="1">Ex1_Min_accidents_3!$H$15:$H$17</definedName>
    <definedName name="solver_lhs2" localSheetId="3" hidden="1">Ex1_Min_waste_2!$H$15:$H$17</definedName>
    <definedName name="solver_lhs2" localSheetId="5" hidden="1">Ex1_WeightedGoal_4!$H$15:$H$17</definedName>
    <definedName name="solver_lhs3" localSheetId="4" hidden="1">Ex1_Min_accidents_3!$H$15:$H$17</definedName>
    <definedName name="solver_mip" localSheetId="4" hidden="1">2147483647</definedName>
    <definedName name="solver_mip" localSheetId="2" hidden="1">2147483647</definedName>
    <definedName name="solver_mip" localSheetId="3" hidden="1">2147483647</definedName>
    <definedName name="solver_mip" localSheetId="5" hidden="1">2147483647</definedName>
    <definedName name="solver_mip" localSheetId="0" hidden="1">2147483647</definedName>
    <definedName name="solver_mni" localSheetId="4" hidden="1">30</definedName>
    <definedName name="solver_mni" localSheetId="2" hidden="1">30</definedName>
    <definedName name="solver_mni" localSheetId="3" hidden="1">30</definedName>
    <definedName name="solver_mni" localSheetId="5" hidden="1">30</definedName>
    <definedName name="solver_mni" localSheetId="0" hidden="1">30</definedName>
    <definedName name="solver_mrt" localSheetId="4" hidden="1">0.075</definedName>
    <definedName name="solver_mrt" localSheetId="2" hidden="1">0.075</definedName>
    <definedName name="solver_mrt" localSheetId="3" hidden="1">0.075</definedName>
    <definedName name="solver_mrt" localSheetId="5" hidden="1">0.075</definedName>
    <definedName name="solver_mrt" localSheetId="0" hidden="1">0.075</definedName>
    <definedName name="solver_msl" localSheetId="4" hidden="1">2</definedName>
    <definedName name="solver_msl" localSheetId="2" hidden="1">2</definedName>
    <definedName name="solver_msl" localSheetId="3" hidden="1">2</definedName>
    <definedName name="solver_msl" localSheetId="5" hidden="1">2</definedName>
    <definedName name="solver_msl" localSheetId="0" hidden="1">2</definedName>
    <definedName name="solver_neg" localSheetId="4" hidden="1">1</definedName>
    <definedName name="solver_neg" localSheetId="2" hidden="1">1</definedName>
    <definedName name="solver_neg" localSheetId="3" hidden="1">1</definedName>
    <definedName name="solver_neg" localSheetId="5" hidden="1">1</definedName>
    <definedName name="solver_neg" localSheetId="0" hidden="1">1</definedName>
    <definedName name="solver_nod" localSheetId="4" hidden="1">2147483647</definedName>
    <definedName name="solver_nod" localSheetId="2" hidden="1">2147483647</definedName>
    <definedName name="solver_nod" localSheetId="3" hidden="1">2147483647</definedName>
    <definedName name="solver_nod" localSheetId="5" hidden="1">2147483647</definedName>
    <definedName name="solver_nod" localSheetId="0" hidden="1">2147483647</definedName>
    <definedName name="solver_num" localSheetId="4" hidden="1">1</definedName>
    <definedName name="solver_num" localSheetId="2" hidden="1">1</definedName>
    <definedName name="solver_num" localSheetId="3" hidden="1">1</definedName>
    <definedName name="solver_num" localSheetId="5" hidden="1">1</definedName>
    <definedName name="solver_num" localSheetId="0" hidden="1">1</definedName>
    <definedName name="solver_nwt" localSheetId="4" hidden="1">1</definedName>
    <definedName name="solver_nwt" localSheetId="2" hidden="1">1</definedName>
    <definedName name="solver_nwt" localSheetId="3" hidden="1">1</definedName>
    <definedName name="solver_nwt" localSheetId="5" hidden="1">1</definedName>
    <definedName name="solver_nwt" localSheetId="0" hidden="1">1</definedName>
    <definedName name="solver_opt" localSheetId="4" hidden="1">Ex1_Min_accidents_3!$H$12</definedName>
    <definedName name="solver_opt" localSheetId="2" hidden="1">Ex1_Min_Costs_1!$H$10</definedName>
    <definedName name="solver_opt" localSheetId="3" hidden="1">Ex1_Min_waste_2!$H$11</definedName>
    <definedName name="solver_opt" localSheetId="5" hidden="1">Ex1_WeightedGoal_4!$L$26</definedName>
    <definedName name="solver_opt" localSheetId="0" hidden="1">In_class!$L$23</definedName>
    <definedName name="solver_pre" localSheetId="4" hidden="1">0.000001</definedName>
    <definedName name="solver_pre" localSheetId="2" hidden="1">0.000001</definedName>
    <definedName name="solver_pre" localSheetId="3" hidden="1">0.000001</definedName>
    <definedName name="solver_pre" localSheetId="5" hidden="1">0.000001</definedName>
    <definedName name="solver_pre" localSheetId="0" hidden="1">0.000001</definedName>
    <definedName name="solver_rbv" localSheetId="4" hidden="1">1</definedName>
    <definedName name="solver_rbv" localSheetId="2" hidden="1">1</definedName>
    <definedName name="solver_rbv" localSheetId="3" hidden="1">1</definedName>
    <definedName name="solver_rbv" localSheetId="5" hidden="1">1</definedName>
    <definedName name="solver_rbv" localSheetId="0" hidden="1">1</definedName>
    <definedName name="solver_rel1" localSheetId="4" hidden="1">3</definedName>
    <definedName name="solver_rel1" localSheetId="2" hidden="1">3</definedName>
    <definedName name="solver_rel1" localSheetId="3" hidden="1">3</definedName>
    <definedName name="solver_rel1" localSheetId="5" hidden="1">3</definedName>
    <definedName name="solver_rel1" localSheetId="0" hidden="1">3</definedName>
    <definedName name="solver_rel2" localSheetId="4" hidden="1">3</definedName>
    <definedName name="solver_rel2" localSheetId="3" hidden="1">3</definedName>
    <definedName name="solver_rel2" localSheetId="5" hidden="1">3</definedName>
    <definedName name="solver_rel3" localSheetId="4" hidden="1">3</definedName>
    <definedName name="solver_rhs1" localSheetId="4" hidden="1">Ex1_Min_accidents_3!$I$15:$I$17</definedName>
    <definedName name="solver_rhs1" localSheetId="2" hidden="1">Ex1_Min_Costs_1!$J$15:$J$17</definedName>
    <definedName name="solver_rhs1" localSheetId="3" hidden="1">Ex1_Min_waste_2!$I$15:$I$17</definedName>
    <definedName name="solver_rhs1" localSheetId="5" hidden="1">Ex1_WeightedGoal_4!$I$15:$I$17</definedName>
    <definedName name="solver_rhs1" localSheetId="0" hidden="1">In_class!$J$13:$J$15</definedName>
    <definedName name="solver_rhs2" localSheetId="4" hidden="1">Ex1_Min_accidents_3!$I$15:$I$17</definedName>
    <definedName name="solver_rhs2" localSheetId="3" hidden="1">Ex1_Min_waste_2!$I$15:$I$17</definedName>
    <definedName name="solver_rhs2" localSheetId="5" hidden="1">Ex1_WeightedGoal_4!$I$15:$I$17</definedName>
    <definedName name="solver_rhs3" localSheetId="4" hidden="1">Ex1_Min_accidents_3!$I$15:$I$17</definedName>
    <definedName name="solver_rlx" localSheetId="4" hidden="1">2</definedName>
    <definedName name="solver_rlx" localSheetId="2" hidden="1">2</definedName>
    <definedName name="solver_rlx" localSheetId="3" hidden="1">2</definedName>
    <definedName name="solver_rlx" localSheetId="5" hidden="1">2</definedName>
    <definedName name="solver_rlx" localSheetId="0" hidden="1">2</definedName>
    <definedName name="solver_rsd" localSheetId="4" hidden="1">0</definedName>
    <definedName name="solver_rsd" localSheetId="2" hidden="1">0</definedName>
    <definedName name="solver_rsd" localSheetId="3" hidden="1">0</definedName>
    <definedName name="solver_rsd" localSheetId="5" hidden="1">0</definedName>
    <definedName name="solver_rsd" localSheetId="0" hidden="1">0</definedName>
    <definedName name="solver_scl" localSheetId="4" hidden="1">1</definedName>
    <definedName name="solver_scl" localSheetId="2" hidden="1">1</definedName>
    <definedName name="solver_scl" localSheetId="3" hidden="1">1</definedName>
    <definedName name="solver_scl" localSheetId="5" hidden="1">1</definedName>
    <definedName name="solver_scl" localSheetId="0" hidden="1">1</definedName>
    <definedName name="solver_sho" localSheetId="4" hidden="1">2</definedName>
    <definedName name="solver_sho" localSheetId="2" hidden="1">2</definedName>
    <definedName name="solver_sho" localSheetId="3" hidden="1">2</definedName>
    <definedName name="solver_sho" localSheetId="5" hidden="1">2</definedName>
    <definedName name="solver_sho" localSheetId="0" hidden="1">2</definedName>
    <definedName name="solver_ssz" localSheetId="4" hidden="1">100</definedName>
    <definedName name="solver_ssz" localSheetId="2" hidden="1">100</definedName>
    <definedName name="solver_ssz" localSheetId="3" hidden="1">100</definedName>
    <definedName name="solver_ssz" localSheetId="5" hidden="1">100</definedName>
    <definedName name="solver_ssz" localSheetId="0" hidden="1">100</definedName>
    <definedName name="solver_tim" localSheetId="4" hidden="1">2147483647</definedName>
    <definedName name="solver_tim" localSheetId="2" hidden="1">2147483647</definedName>
    <definedName name="solver_tim" localSheetId="3" hidden="1">2147483647</definedName>
    <definedName name="solver_tim" localSheetId="5" hidden="1">2147483647</definedName>
    <definedName name="solver_tim" localSheetId="0" hidden="1">2147483647</definedName>
    <definedName name="solver_tol" localSheetId="4" hidden="1">0.01</definedName>
    <definedName name="solver_tol" localSheetId="2" hidden="1">0.01</definedName>
    <definedName name="solver_tol" localSheetId="3" hidden="1">0.01</definedName>
    <definedName name="solver_tol" localSheetId="5" hidden="1">0.01</definedName>
    <definedName name="solver_tol" localSheetId="0" hidden="1">0.01</definedName>
    <definedName name="solver_typ" localSheetId="4" hidden="1">2</definedName>
    <definedName name="solver_typ" localSheetId="2" hidden="1">2</definedName>
    <definedName name="solver_typ" localSheetId="3" hidden="1">2</definedName>
    <definedName name="solver_typ" localSheetId="5" hidden="1">2</definedName>
    <definedName name="solver_typ" localSheetId="0" hidden="1">2</definedName>
    <definedName name="solver_val" localSheetId="4" hidden="1">0</definedName>
    <definedName name="solver_val" localSheetId="2" hidden="1">0</definedName>
    <definedName name="solver_val" localSheetId="3" hidden="1">0</definedName>
    <definedName name="solver_val" localSheetId="5" hidden="1">0</definedName>
    <definedName name="solver_val" localSheetId="0" hidden="1">0</definedName>
    <definedName name="solver_ver" localSheetId="4" hidden="1">3</definedName>
    <definedName name="solver_ver" localSheetId="2" hidden="1">3</definedName>
    <definedName name="solver_ver" localSheetId="3" hidden="1">3</definedName>
    <definedName name="solver_ver" localSheetId="5" hidden="1">3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5" l="1"/>
  <c r="J9" i="15"/>
  <c r="J10" i="15"/>
  <c r="S12" i="15"/>
  <c r="T12" i="15"/>
  <c r="H13" i="15"/>
  <c r="R13" i="15"/>
  <c r="S13" i="15"/>
  <c r="K20" i="15" s="1"/>
  <c r="T13" i="15"/>
  <c r="H14" i="15"/>
  <c r="R14" i="15"/>
  <c r="S14" i="15"/>
  <c r="T14" i="15"/>
  <c r="H15" i="15"/>
  <c r="K19" i="15"/>
  <c r="K21" i="15"/>
  <c r="L23" i="15" l="1"/>
  <c r="H10" i="10" l="1"/>
  <c r="L26" i="10"/>
  <c r="H12" i="10" l="1"/>
  <c r="I26" i="10"/>
  <c r="Q24" i="11"/>
  <c r="P21" i="11"/>
  <c r="J10" i="11"/>
  <c r="Q21" i="11"/>
  <c r="Q23" i="11"/>
  <c r="Q22" i="11"/>
  <c r="P23" i="11"/>
  <c r="P22" i="11"/>
  <c r="P24" i="11"/>
  <c r="O23" i="11"/>
  <c r="O22" i="11"/>
  <c r="O24" i="11"/>
  <c r="O21" i="11"/>
  <c r="J14" i="11"/>
  <c r="K13" i="11"/>
  <c r="J12" i="11"/>
  <c r="K11" i="11"/>
  <c r="K9" i="11"/>
  <c r="H11" i="2"/>
  <c r="I28" i="10" l="1"/>
  <c r="H11" i="10"/>
  <c r="I27" i="10" s="1"/>
  <c r="H15" i="1"/>
  <c r="H10" i="1"/>
  <c r="H12" i="1"/>
  <c r="H17" i="10"/>
  <c r="H16" i="10"/>
  <c r="H15" i="10"/>
  <c r="I29" i="10" l="1"/>
  <c r="H10" i="2" l="1"/>
  <c r="H17" i="3"/>
  <c r="H16" i="3"/>
  <c r="H15" i="3"/>
  <c r="H12" i="3"/>
  <c r="H11" i="3"/>
  <c r="H10" i="3"/>
  <c r="H17" i="2"/>
  <c r="H16" i="2"/>
  <c r="H15" i="2"/>
  <c r="H12" i="2"/>
  <c r="H16" i="1"/>
  <c r="H17" i="1"/>
  <c r="H11" i="1"/>
</calcChain>
</file>

<file path=xl/sharedStrings.xml><?xml version="1.0" encoding="utf-8"?>
<sst xmlns="http://schemas.openxmlformats.org/spreadsheetml/2006/main" count="157" uniqueCount="73">
  <si>
    <t>Mining Company</t>
  </si>
  <si>
    <t>Wythe</t>
  </si>
  <si>
    <t>Giles</t>
  </si>
  <si>
    <t>Nr of extra months to operate</t>
  </si>
  <si>
    <t>Objectives:</t>
  </si>
  <si>
    <t>Minimize the nr of life threatning accidents</t>
  </si>
  <si>
    <t>Minimize the production of toxic water</t>
  </si>
  <si>
    <t>Minimize the costs with the extra shifts</t>
  </si>
  <si>
    <t>x1</t>
  </si>
  <si>
    <t>x2</t>
  </si>
  <si>
    <t>Decision variables</t>
  </si>
  <si>
    <r>
      <t xml:space="preserve">production of </t>
    </r>
    <r>
      <rPr>
        <b/>
        <sz val="11"/>
        <color theme="1"/>
        <rFont val="Calibri"/>
        <family val="2"/>
        <scheme val="minor"/>
      </rPr>
      <t>high</t>
    </r>
    <r>
      <rPr>
        <sz val="11"/>
        <color theme="1"/>
        <rFont val="Calibri"/>
        <family val="2"/>
        <scheme val="minor"/>
      </rPr>
      <t>-level coal</t>
    </r>
  </si>
  <si>
    <r>
      <t xml:space="preserve">production of </t>
    </r>
    <r>
      <rPr>
        <b/>
        <sz val="11"/>
        <color theme="1"/>
        <rFont val="Calibri"/>
        <family val="2"/>
        <scheme val="minor"/>
      </rPr>
      <t>medium</t>
    </r>
    <r>
      <rPr>
        <sz val="11"/>
        <color theme="1"/>
        <rFont val="Calibri"/>
        <family val="2"/>
        <scheme val="minor"/>
      </rPr>
      <t>-level coal</t>
    </r>
  </si>
  <si>
    <r>
      <t xml:space="preserve">production of </t>
    </r>
    <r>
      <rPr>
        <b/>
        <sz val="11"/>
        <color theme="1"/>
        <rFont val="Calibri"/>
        <family val="2"/>
        <scheme val="minor"/>
      </rPr>
      <t>low</t>
    </r>
    <r>
      <rPr>
        <sz val="11"/>
        <color theme="1"/>
        <rFont val="Calibri"/>
        <family val="2"/>
        <scheme val="minor"/>
      </rPr>
      <t>-level coal</t>
    </r>
  </si>
  <si>
    <t xml:space="preserve">Constraints: </t>
  </si>
  <si>
    <t>totals</t>
  </si>
  <si>
    <t>RHS</t>
  </si>
  <si>
    <t>OF3</t>
  </si>
  <si>
    <t>OF1</t>
  </si>
  <si>
    <t>OF2</t>
  </si>
  <si>
    <t>optimum OF1</t>
  </si>
  <si>
    <t>optimum OF2</t>
  </si>
  <si>
    <t>weights</t>
  </si>
  <si>
    <t>Goal function =</t>
  </si>
  <si>
    <t>3rd Goal Form (weighted method):</t>
  </si>
  <si>
    <t>Minimize OF1 (disregard OF2, OF3)</t>
  </si>
  <si>
    <t>Minimize OF2 (disregard OF1, OF3)</t>
  </si>
  <si>
    <t>Minimize OF3 (disregard OF1, OF2)</t>
  </si>
  <si>
    <t>optimum OF3</t>
  </si>
  <si>
    <r>
      <t xml:space="preserve">W2 * </t>
    </r>
    <r>
      <rPr>
        <sz val="11"/>
        <color theme="9"/>
        <rFont val="Calibri"/>
        <family val="2"/>
        <scheme val="minor"/>
      </rPr>
      <t>abs</t>
    </r>
    <r>
      <rPr>
        <sz val="11"/>
        <color theme="1"/>
        <rFont val="Calibri"/>
        <family val="2"/>
        <scheme val="minor"/>
      </rPr>
      <t xml:space="preserve"> (Actual OF2- Optimum OF2) / Optimum OF2) +</t>
    </r>
  </si>
  <si>
    <r>
      <t xml:space="preserve">W3 * </t>
    </r>
    <r>
      <rPr>
        <sz val="11"/>
        <color theme="9"/>
        <rFont val="Calibri"/>
        <family val="2"/>
        <scheme val="minor"/>
      </rPr>
      <t>abs</t>
    </r>
    <r>
      <rPr>
        <sz val="11"/>
        <color theme="1"/>
        <rFont val="Calibri"/>
        <family val="2"/>
        <scheme val="minor"/>
      </rPr>
      <t xml:space="preserve"> (Actual OF3- Optimum OF3) / Optimum OF3) +</t>
    </r>
  </si>
  <si>
    <r>
      <t xml:space="preserve">W1 * </t>
    </r>
    <r>
      <rPr>
        <sz val="11"/>
        <color theme="9"/>
        <rFont val="Calibri"/>
        <family val="2"/>
        <scheme val="minor"/>
      </rPr>
      <t>abs</t>
    </r>
    <r>
      <rPr>
        <sz val="11"/>
        <color theme="1"/>
        <rFont val="Calibri"/>
        <family val="2"/>
        <scheme val="minor"/>
      </rPr>
      <t xml:space="preserve"> (Actual OF1- Optimum OF1) / Optimum OF1) +</t>
    </r>
  </si>
  <si>
    <t>Goal Function= Min (</t>
  </si>
  <si>
    <t>12 x1 + 4 x2 =48</t>
  </si>
  <si>
    <t>4 x1 + 4 x2 =28</t>
  </si>
  <si>
    <t>10 x1 + 20 x2 =100</t>
  </si>
  <si>
    <t>&gt;=</t>
  </si>
  <si>
    <t>A</t>
  </si>
  <si>
    <t>B</t>
  </si>
  <si>
    <t>C</t>
  </si>
  <si>
    <t>D</t>
  </si>
  <si>
    <t>Z1</t>
  </si>
  <si>
    <t>Z2</t>
  </si>
  <si>
    <t>Z3</t>
  </si>
  <si>
    <t>(40 x1+32 x2)</t>
  </si>
  <si>
    <t>(830 x1 + 1250 x2)</t>
  </si>
  <si>
    <t>(0.2 x1 + 0.45 x2)</t>
  </si>
  <si>
    <t>Z_final</t>
  </si>
  <si>
    <t>(x1,x2) =</t>
  </si>
  <si>
    <t>(W1,W2,W2) = (3,2,1)</t>
  </si>
  <si>
    <t>(W1,W2,W2) = (1,1,10)</t>
  </si>
  <si>
    <t>(W1,W2,W2) = (1,10,1)</t>
  </si>
  <si>
    <t>wi</t>
  </si>
  <si>
    <t>(W1,W2,W2) = (10,1,1)</t>
  </si>
  <si>
    <t>(W1,W2,W2) = (1,1,1)</t>
  </si>
  <si>
    <t>production of low grade coal</t>
  </si>
  <si>
    <t>production of medium grade coal</t>
  </si>
  <si>
    <t xml:space="preserve"> (12 x1+4x2&gt;=48)</t>
  </si>
  <si>
    <t>production of high grade coal</t>
  </si>
  <si>
    <t>restrições:</t>
  </si>
  <si>
    <t>z3_opt</t>
  </si>
  <si>
    <t>z2_opt</t>
  </si>
  <si>
    <t>z1_opt</t>
  </si>
  <si>
    <t>z3 =</t>
  </si>
  <si>
    <t>min accidents</t>
  </si>
  <si>
    <t>Z2 =</t>
  </si>
  <si>
    <t>min toxic waste</t>
  </si>
  <si>
    <t>Z1 =</t>
  </si>
  <si>
    <t>min production costs</t>
  </si>
  <si>
    <t>objetivos:</t>
  </si>
  <si>
    <t>X2</t>
  </si>
  <si>
    <t>X1</t>
  </si>
  <si>
    <t xml:space="preserve">Minining Problem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</si>
</sst>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right" vertical="center" wrapText="1"/>
    </xf>
    <xf numFmtId="0" fontId="0" fillId="4" borderId="0" xfId="0" applyFill="1" applyBorder="1"/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/>
    <xf numFmtId="0" fontId="0" fillId="0" borderId="0" xfId="0" applyFill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4" borderId="0" xfId="0" applyFont="1" applyFill="1"/>
    <xf numFmtId="0" fontId="0" fillId="4" borderId="0" xfId="0" applyFont="1" applyFill="1" applyAlignment="1">
      <alignment horizontal="right"/>
    </xf>
    <xf numFmtId="0" fontId="0" fillId="4" borderId="0" xfId="0" quotePrefix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0" xfId="0" applyFont="1" applyFill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7" borderId="0" xfId="0" applyFill="1"/>
    <xf numFmtId="0" fontId="7" fillId="8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5" borderId="0" xfId="0" applyFill="1"/>
    <xf numFmtId="0" fontId="0" fillId="7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9BD5"/>
      <color rgb="FF417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Graphic!$J$9:$J$10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Graphic!$K$9:$K$10</c:f>
              <c:numCache>
                <c:formatCode>General</c:formatCode>
                <c:ptCount val="2"/>
                <c:pt idx="0">
                  <c:v>12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36-4D35-90D9-EEDE2072D48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Graphic!$J$11:$J$12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Graphic!$K$11:$K$12</c:f>
              <c:numCache>
                <c:formatCode>General</c:formatCode>
                <c:ptCount val="2"/>
                <c:pt idx="0">
                  <c:v>7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36-4D35-90D9-EEDE2072D48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Graphic!$J$13:$J$14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Graphic!$K$13:$K$14</c:f>
              <c:numCache>
                <c:formatCode>General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36-4D35-90D9-EEDE2072D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618015"/>
        <c:axId val="280610111"/>
      </c:scatterChart>
      <c:valAx>
        <c:axId val="280618015"/>
        <c:scaling>
          <c:orientation val="minMax"/>
          <c:max val="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610111"/>
        <c:crosses val="autoZero"/>
        <c:crossBetween val="midCat"/>
        <c:majorUnit val="2"/>
      </c:valAx>
      <c:valAx>
        <c:axId val="280610111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618015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22860</xdr:colOff>
          <xdr:row>1</xdr:row>
          <xdr:rowOff>22860</xdr:rowOff>
        </xdr:from>
        <xdr:ext cx="8404860" cy="960120"/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xdr:oneCellAnchor>
    <xdr:from>
      <xdr:col>14</xdr:col>
      <xdr:colOff>586740</xdr:colOff>
      <xdr:row>20</xdr:row>
      <xdr:rowOff>144780</xdr:rowOff>
    </xdr:from>
    <xdr:ext cx="3993226" cy="309094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1140" y="3802380"/>
          <a:ext cx="3993226" cy="30909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15</xdr:row>
      <xdr:rowOff>7620</xdr:rowOff>
    </xdr:from>
    <xdr:to>
      <xdr:col>10</xdr:col>
      <xdr:colOff>350520</xdr:colOff>
      <xdr:row>32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15</xdr:row>
      <xdr:rowOff>145419</xdr:rowOff>
    </xdr:from>
    <xdr:to>
      <xdr:col>10</xdr:col>
      <xdr:colOff>157055</xdr:colOff>
      <xdr:row>29</xdr:row>
      <xdr:rowOff>20835</xdr:rowOff>
    </xdr:to>
    <xdr:grpSp>
      <xdr:nvGrpSpPr>
        <xdr:cNvPr id="10" name="Group 9"/>
        <xdr:cNvGrpSpPr/>
      </xdr:nvGrpSpPr>
      <xdr:grpSpPr>
        <a:xfrm>
          <a:off x="3053819" y="2850228"/>
          <a:ext cx="3210870" cy="2399905"/>
          <a:chOff x="3827451" y="2931663"/>
          <a:chExt cx="3210870" cy="2399905"/>
        </a:xfrm>
      </xdr:grpSpPr>
      <xdr:grpSp>
        <xdr:nvGrpSpPr>
          <xdr:cNvPr id="9" name="Group 8"/>
          <xdr:cNvGrpSpPr/>
        </xdr:nvGrpSpPr>
        <xdr:grpSpPr>
          <a:xfrm>
            <a:off x="3854906" y="3062600"/>
            <a:ext cx="3102736" cy="2268968"/>
            <a:chOff x="3011471" y="2963715"/>
            <a:chExt cx="3102736" cy="2268968"/>
          </a:xfrm>
        </xdr:grpSpPr>
        <xdr:sp macro="" textlink="">
          <xdr:nvSpPr>
            <xdr:cNvPr id="3" name="TextBox 2"/>
            <xdr:cNvSpPr txBox="1"/>
          </xdr:nvSpPr>
          <xdr:spPr>
            <a:xfrm>
              <a:off x="3011471" y="2963715"/>
              <a:ext cx="751995" cy="24634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/>
                <a:t>A =(0,12)</a:t>
              </a:r>
            </a:p>
          </xdr:txBody>
        </xdr:sp>
        <xdr:sp macro="" textlink="">
          <xdr:nvSpPr>
            <xdr:cNvPr id="4" name="TextBox 3"/>
            <xdr:cNvSpPr txBox="1"/>
          </xdr:nvSpPr>
          <xdr:spPr>
            <a:xfrm>
              <a:off x="3927616" y="4517614"/>
              <a:ext cx="70104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/>
                <a:t>C = (4,3)</a:t>
              </a:r>
            </a:p>
          </xdr:txBody>
        </xdr:sp>
        <xdr:sp macro="" textlink="">
          <xdr:nvSpPr>
            <xdr:cNvPr id="5" name="TextBox 4"/>
            <xdr:cNvSpPr txBox="1"/>
          </xdr:nvSpPr>
          <xdr:spPr>
            <a:xfrm>
              <a:off x="3542137" y="4249225"/>
              <a:ext cx="948428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/>
                <a:t>B = (2.5, 4.5)</a:t>
              </a:r>
            </a:p>
          </xdr:txBody>
        </xdr:sp>
        <xdr:sp macro="" textlink="">
          <xdr:nvSpPr>
            <xdr:cNvPr id="6" name="TextBox 5"/>
            <xdr:cNvSpPr txBox="1"/>
          </xdr:nvSpPr>
          <xdr:spPr>
            <a:xfrm>
              <a:off x="5306487" y="4968123"/>
              <a:ext cx="80772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/>
                <a:t>D = (10,0)</a:t>
              </a:r>
            </a:p>
          </xdr:txBody>
        </xdr:sp>
      </xdr:grpSp>
      <xdr:sp macro="" textlink="">
        <xdr:nvSpPr>
          <xdr:cNvPr id="8" name="Freeform 7"/>
          <xdr:cNvSpPr/>
        </xdr:nvSpPr>
        <xdr:spPr>
          <a:xfrm>
            <a:off x="3827451" y="2931663"/>
            <a:ext cx="3210870" cy="2396519"/>
          </a:xfrm>
          <a:custGeom>
            <a:avLst/>
            <a:gdLst>
              <a:gd name="connsiteX0" fmla="*/ 5817 w 3210870"/>
              <a:gd name="connsiteY0" fmla="*/ 354825 h 2396519"/>
              <a:gd name="connsiteX1" fmla="*/ 0 w 3210870"/>
              <a:gd name="connsiteY1" fmla="*/ 0 h 2396519"/>
              <a:gd name="connsiteX2" fmla="*/ 3210870 w 3210870"/>
              <a:gd name="connsiteY2" fmla="*/ 0 h 2396519"/>
              <a:gd name="connsiteX3" fmla="*/ 3210870 w 3210870"/>
              <a:gd name="connsiteY3" fmla="*/ 2396519 h 2396519"/>
              <a:gd name="connsiteX4" fmla="*/ 2309267 w 3210870"/>
              <a:gd name="connsiteY4" fmla="*/ 2390703 h 2396519"/>
              <a:gd name="connsiteX5" fmla="*/ 924870 w 3210870"/>
              <a:gd name="connsiteY5" fmla="*/ 1873008 h 2396519"/>
              <a:gd name="connsiteX6" fmla="*/ 575863 w 3210870"/>
              <a:gd name="connsiteY6" fmla="*/ 1599619 h 2396519"/>
              <a:gd name="connsiteX7" fmla="*/ 5817 w 3210870"/>
              <a:gd name="connsiteY7" fmla="*/ 354825 h 239651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3210870" h="2396519">
                <a:moveTo>
                  <a:pt x="5817" y="354825"/>
                </a:moveTo>
                <a:lnTo>
                  <a:pt x="0" y="0"/>
                </a:lnTo>
                <a:lnTo>
                  <a:pt x="3210870" y="0"/>
                </a:lnTo>
                <a:lnTo>
                  <a:pt x="3210870" y="2396519"/>
                </a:lnTo>
                <a:lnTo>
                  <a:pt x="2309267" y="2390703"/>
                </a:lnTo>
                <a:lnTo>
                  <a:pt x="924870" y="1873008"/>
                </a:lnTo>
                <a:lnTo>
                  <a:pt x="575863" y="1599619"/>
                </a:lnTo>
                <a:lnTo>
                  <a:pt x="5817" y="354825"/>
                </a:lnTo>
                <a:close/>
              </a:path>
            </a:pathLst>
          </a:custGeom>
          <a:solidFill>
            <a:schemeClr val="accent6">
              <a:alpha val="23137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28575</xdr:rowOff>
    </xdr:from>
    <xdr:to>
      <xdr:col>16</xdr:col>
      <xdr:colOff>495300</xdr:colOff>
      <xdr:row>18</xdr:row>
      <xdr:rowOff>57150</xdr:rowOff>
    </xdr:to>
    <xdr:sp macro="" textlink="">
      <xdr:nvSpPr>
        <xdr:cNvPr id="2" name="Content Placeholder 2"/>
        <xdr:cNvSpPr>
          <a:spLocks noGrp="1"/>
        </xdr:cNvSpPr>
      </xdr:nvSpPr>
      <xdr:spPr>
        <a:xfrm>
          <a:off x="6362700" y="28575"/>
          <a:ext cx="3400425" cy="3209925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10000"/>
        </a:bodyPr>
        <a:lstStyle>
          <a:lvl1pPr marL="228600" indent="-228600" algn="l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Char char="•"/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85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143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00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574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/>
            <a:t>Exercise 1</a:t>
          </a:r>
        </a:p>
        <a:p>
          <a:pPr marL="457200" lvl="1" indent="0">
            <a:buNone/>
          </a:pPr>
          <a:r>
            <a:rPr lang="en-US" sz="1400"/>
            <a:t>Blackstone Mining Company operates 2 coal mines Wythe and Giles. The manager is anticipating a demand increase for coal in the coming year and he wants to schedule extra shifts of workers to the mines. Each extra shift has an extra cost of </a:t>
          </a:r>
          <a:r>
            <a:rPr lang="en-US" sz="1400">
              <a:solidFill>
                <a:srgbClr val="FF0000"/>
              </a:solidFill>
            </a:rPr>
            <a:t>40000/month</a:t>
          </a:r>
          <a:r>
            <a:rPr lang="en-US" sz="1400"/>
            <a:t> at Wythe and </a:t>
          </a:r>
          <a:r>
            <a:rPr lang="en-US" sz="1400">
              <a:solidFill>
                <a:srgbClr val="FF0000"/>
              </a:solidFill>
            </a:rPr>
            <a:t>32000/</a:t>
          </a:r>
          <a:r>
            <a:rPr lang="en-US" sz="1400"/>
            <a:t>month at Giles.</a:t>
          </a:r>
        </a:p>
        <a:p>
          <a:pPr marL="457200" lvl="1" indent="0">
            <a:buNone/>
          </a:pPr>
          <a:r>
            <a:rPr lang="en-US" sz="1400"/>
            <a:t>The extraction methods lead to the production of toxic water. Running an extra shift at Wythe leads to the production of </a:t>
          </a:r>
          <a:r>
            <a:rPr lang="en-US" sz="1400">
              <a:solidFill>
                <a:schemeClr val="accent6">
                  <a:lumMod val="75000"/>
                </a:schemeClr>
              </a:solidFill>
            </a:rPr>
            <a:t>800</a:t>
          </a:r>
          <a:r>
            <a:rPr lang="en-US" sz="1400"/>
            <a:t> gallons and </a:t>
          </a:r>
          <a:r>
            <a:rPr lang="en-US" sz="1400">
              <a:solidFill>
                <a:schemeClr val="accent6">
                  <a:lumMod val="75000"/>
                </a:schemeClr>
              </a:solidFill>
            </a:rPr>
            <a:t>1250</a:t>
          </a:r>
          <a:r>
            <a:rPr lang="en-US" sz="1400"/>
            <a:t> gallons at Giles.</a:t>
          </a:r>
        </a:p>
        <a:p>
          <a:pPr marL="457200" lvl="1" indent="0">
            <a:buNone/>
          </a:pPr>
          <a:r>
            <a:rPr lang="en-US" sz="1400"/>
            <a:t>Despite safety guidelines are followed </a:t>
          </a:r>
          <a:r>
            <a:rPr lang="en-US" sz="1400">
              <a:solidFill>
                <a:schemeClr val="accent1"/>
              </a:solidFill>
            </a:rPr>
            <a:t>0.2</a:t>
          </a:r>
          <a:r>
            <a:rPr lang="en-US" sz="1400"/>
            <a:t> life threatening accidents are expected at Wythe and </a:t>
          </a:r>
          <a:r>
            <a:rPr lang="en-US" sz="1400">
              <a:solidFill>
                <a:schemeClr val="accent1"/>
              </a:solidFill>
            </a:rPr>
            <a:t>0.45</a:t>
          </a:r>
          <a:r>
            <a:rPr lang="en-US" sz="1400"/>
            <a:t> at Giles</a:t>
          </a:r>
          <a:endParaRPr lang="pt-PT" sz="1400"/>
        </a:p>
      </xdr:txBody>
    </xdr:sp>
    <xdr:clientData/>
  </xdr:twoCellAnchor>
  <xdr:twoCellAnchor>
    <xdr:from>
      <xdr:col>11</xdr:col>
      <xdr:colOff>219075</xdr:colOff>
      <xdr:row>18</xdr:row>
      <xdr:rowOff>47625</xdr:rowOff>
    </xdr:from>
    <xdr:to>
      <xdr:col>16</xdr:col>
      <xdr:colOff>405594</xdr:colOff>
      <xdr:row>21</xdr:row>
      <xdr:rowOff>132074</xdr:rowOff>
    </xdr:to>
    <xdr:sp macro="" textlink="">
      <xdr:nvSpPr>
        <xdr:cNvPr id="3" name="TextBox 11"/>
        <xdr:cNvSpPr txBox="1"/>
      </xdr:nvSpPr>
      <xdr:spPr>
        <a:xfrm>
          <a:off x="6438900" y="3228975"/>
          <a:ext cx="3234519" cy="655949"/>
        </a:xfrm>
        <a:prstGeom prst="rect">
          <a:avLst/>
        </a:prstGeom>
        <a:solidFill>
          <a:sysClr val="window" lastClr="FFFFFF"/>
        </a:solidFill>
      </xdr:spPr>
      <xdr:txBody>
        <a:bodyPr wrap="square" rtlCol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/>
            <a:t>Determine the number of extra shifts at each of the mines that minimizes costs, toxic waste production and life threatening accidents</a:t>
          </a:r>
          <a:endParaRPr lang="pt-PT" sz="1200"/>
        </a:p>
      </xdr:txBody>
    </xdr:sp>
    <xdr:clientData/>
  </xdr:twoCellAnchor>
  <xdr:twoCellAnchor>
    <xdr:from>
      <xdr:col>9</xdr:col>
      <xdr:colOff>312420</xdr:colOff>
      <xdr:row>3</xdr:row>
      <xdr:rowOff>175260</xdr:rowOff>
    </xdr:from>
    <xdr:to>
      <xdr:col>10</xdr:col>
      <xdr:colOff>243840</xdr:colOff>
      <xdr:row>6</xdr:row>
      <xdr:rowOff>7620</xdr:rowOff>
    </xdr:to>
    <xdr:sp macro="" textlink="">
      <xdr:nvSpPr>
        <xdr:cNvPr id="4" name="TextBox 3"/>
        <xdr:cNvSpPr txBox="1"/>
      </xdr:nvSpPr>
      <xdr:spPr>
        <a:xfrm>
          <a:off x="5707380" y="723900"/>
          <a:ext cx="541020" cy="381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Solver</a:t>
          </a:r>
        </a:p>
      </xdr:txBody>
    </xdr:sp>
    <xdr:clientData/>
  </xdr:twoCellAnchor>
  <xdr:twoCellAnchor>
    <xdr:from>
      <xdr:col>8</xdr:col>
      <xdr:colOff>45720</xdr:colOff>
      <xdr:row>5</xdr:row>
      <xdr:rowOff>0</xdr:rowOff>
    </xdr:from>
    <xdr:to>
      <xdr:col>9</xdr:col>
      <xdr:colOff>312420</xdr:colOff>
      <xdr:row>9</xdr:row>
      <xdr:rowOff>68580</xdr:rowOff>
    </xdr:to>
    <xdr:cxnSp macro="">
      <xdr:nvCxnSpPr>
        <xdr:cNvPr id="6" name="Straight Arrow Connector 5"/>
        <xdr:cNvCxnSpPr>
          <a:stCxn id="4" idx="1"/>
        </xdr:cNvCxnSpPr>
      </xdr:nvCxnSpPr>
      <xdr:spPr>
        <a:xfrm flipH="1">
          <a:off x="5067300" y="914400"/>
          <a:ext cx="640080" cy="7010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</xdr:colOff>
      <xdr:row>5</xdr:row>
      <xdr:rowOff>0</xdr:rowOff>
    </xdr:from>
    <xdr:to>
      <xdr:col>10</xdr:col>
      <xdr:colOff>571500</xdr:colOff>
      <xdr:row>7</xdr:row>
      <xdr:rowOff>15240</xdr:rowOff>
    </xdr:to>
    <xdr:sp macro="" textlink="">
      <xdr:nvSpPr>
        <xdr:cNvPr id="2" name="TextBox 1"/>
        <xdr:cNvSpPr txBox="1"/>
      </xdr:nvSpPr>
      <xdr:spPr>
        <a:xfrm>
          <a:off x="6271260" y="914400"/>
          <a:ext cx="541020" cy="381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Solver</a:t>
          </a:r>
        </a:p>
      </xdr:txBody>
    </xdr:sp>
    <xdr:clientData/>
  </xdr:twoCellAnchor>
  <xdr:twoCellAnchor>
    <xdr:from>
      <xdr:col>8</xdr:col>
      <xdr:colOff>22860</xdr:colOff>
      <xdr:row>6</xdr:row>
      <xdr:rowOff>7620</xdr:rowOff>
    </xdr:from>
    <xdr:to>
      <xdr:col>10</xdr:col>
      <xdr:colOff>30480</xdr:colOff>
      <xdr:row>10</xdr:row>
      <xdr:rowOff>83820</xdr:rowOff>
    </xdr:to>
    <xdr:cxnSp macro="">
      <xdr:nvCxnSpPr>
        <xdr:cNvPr id="3" name="Straight Arrow Connector 2"/>
        <xdr:cNvCxnSpPr>
          <a:stCxn id="2" idx="1"/>
        </xdr:cNvCxnSpPr>
      </xdr:nvCxnSpPr>
      <xdr:spPr>
        <a:xfrm flipH="1">
          <a:off x="5044440" y="1104900"/>
          <a:ext cx="1226820" cy="7086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83820</xdr:colOff>
      <xdr:row>5</xdr:row>
      <xdr:rowOff>175260</xdr:rowOff>
    </xdr:from>
    <xdr:to>
      <xdr:col>10</xdr:col>
      <xdr:colOff>15240</xdr:colOff>
      <xdr:row>8</xdr:row>
      <xdr:rowOff>114300</xdr:rowOff>
    </xdr:to>
    <xdr:sp macro="" textlink="">
      <xdr:nvSpPr>
        <xdr:cNvPr id="2" name="TextBox 1"/>
        <xdr:cNvSpPr txBox="1"/>
      </xdr:nvSpPr>
      <xdr:spPr>
        <a:xfrm>
          <a:off x="5859780" y="1089660"/>
          <a:ext cx="541020" cy="381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Solver</a:t>
          </a:r>
        </a:p>
      </xdr:txBody>
    </xdr:sp>
    <xdr:clientData/>
  </xdr:twoCellAnchor>
  <xdr:twoCellAnchor>
    <xdr:from>
      <xdr:col>8</xdr:col>
      <xdr:colOff>53340</xdr:colOff>
      <xdr:row>7</xdr:row>
      <xdr:rowOff>0</xdr:rowOff>
    </xdr:from>
    <xdr:to>
      <xdr:col>9</xdr:col>
      <xdr:colOff>83820</xdr:colOff>
      <xdr:row>11</xdr:row>
      <xdr:rowOff>68580</xdr:rowOff>
    </xdr:to>
    <xdr:cxnSp macro="">
      <xdr:nvCxnSpPr>
        <xdr:cNvPr id="3" name="Straight Arrow Connector 2"/>
        <xdr:cNvCxnSpPr>
          <a:stCxn id="2" idx="1"/>
        </xdr:cNvCxnSpPr>
      </xdr:nvCxnSpPr>
      <xdr:spPr>
        <a:xfrm flipH="1">
          <a:off x="5219700" y="1280160"/>
          <a:ext cx="640080" cy="7010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220980</xdr:colOff>
      <xdr:row>19</xdr:row>
      <xdr:rowOff>167640</xdr:rowOff>
    </xdr:from>
    <xdr:to>
      <xdr:col>13</xdr:col>
      <xdr:colOff>152400</xdr:colOff>
      <xdr:row>22</xdr:row>
      <xdr:rowOff>0</xdr:rowOff>
    </xdr:to>
    <xdr:sp macro="" textlink="">
      <xdr:nvSpPr>
        <xdr:cNvPr id="2" name="TextBox 1"/>
        <xdr:cNvSpPr txBox="1"/>
      </xdr:nvSpPr>
      <xdr:spPr>
        <a:xfrm>
          <a:off x="7680960" y="3413760"/>
          <a:ext cx="541020" cy="381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Solver</a:t>
          </a:r>
        </a:p>
      </xdr:txBody>
    </xdr:sp>
    <xdr:clientData/>
  </xdr:twoCellAnchor>
  <xdr:twoCellAnchor>
    <xdr:from>
      <xdr:col>11</xdr:col>
      <xdr:colOff>320040</xdr:colOff>
      <xdr:row>20</xdr:row>
      <xdr:rowOff>175260</xdr:rowOff>
    </xdr:from>
    <xdr:to>
      <xdr:col>12</xdr:col>
      <xdr:colOff>220980</xdr:colOff>
      <xdr:row>24</xdr:row>
      <xdr:rowOff>144780</xdr:rowOff>
    </xdr:to>
    <xdr:cxnSp macro="">
      <xdr:nvCxnSpPr>
        <xdr:cNvPr id="3" name="Straight Arrow Connector 2"/>
        <xdr:cNvCxnSpPr>
          <a:stCxn id="2" idx="1"/>
        </xdr:cNvCxnSpPr>
      </xdr:nvCxnSpPr>
      <xdr:spPr>
        <a:xfrm flipH="1">
          <a:off x="7170420" y="3604260"/>
          <a:ext cx="510540" cy="7010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594360</xdr:colOff>
      <xdr:row>4</xdr:row>
      <xdr:rowOff>106680</xdr:rowOff>
    </xdr:from>
    <xdr:to>
      <xdr:col>10</xdr:col>
      <xdr:colOff>38100</xdr:colOff>
      <xdr:row>6</xdr:row>
      <xdr:rowOff>121920</xdr:rowOff>
    </xdr:to>
    <xdr:sp macro="" textlink="">
      <xdr:nvSpPr>
        <xdr:cNvPr id="5" name="TextBox 4"/>
        <xdr:cNvSpPr txBox="1"/>
      </xdr:nvSpPr>
      <xdr:spPr>
        <a:xfrm>
          <a:off x="5615940" y="838200"/>
          <a:ext cx="662940" cy="381000"/>
        </a:xfrm>
        <a:prstGeom prst="rect">
          <a:avLst/>
        </a:prstGeom>
        <a:solidFill>
          <a:schemeClr val="accent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bg1"/>
              </a:solidFill>
            </a:rPr>
            <a:t>Actual</a:t>
          </a:r>
        </a:p>
      </xdr:txBody>
    </xdr:sp>
    <xdr:clientData/>
  </xdr:twoCellAnchor>
  <xdr:twoCellAnchor>
    <xdr:from>
      <xdr:col>8</xdr:col>
      <xdr:colOff>15240</xdr:colOff>
      <xdr:row>5</xdr:row>
      <xdr:rowOff>114300</xdr:rowOff>
    </xdr:from>
    <xdr:to>
      <xdr:col>8</xdr:col>
      <xdr:colOff>594360</xdr:colOff>
      <xdr:row>8</xdr:row>
      <xdr:rowOff>76200</xdr:rowOff>
    </xdr:to>
    <xdr:cxnSp macro="">
      <xdr:nvCxnSpPr>
        <xdr:cNvPr id="6" name="Straight Arrow Connector 5"/>
        <xdr:cNvCxnSpPr>
          <a:stCxn id="5" idx="1"/>
        </xdr:cNvCxnSpPr>
      </xdr:nvCxnSpPr>
      <xdr:spPr>
        <a:xfrm flipH="1">
          <a:off x="5036820" y="1028700"/>
          <a:ext cx="579120" cy="4038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30</xdr:row>
          <xdr:rowOff>26244</xdr:rowOff>
        </xdr:from>
        <xdr:to>
          <xdr:col>10</xdr:col>
          <xdr:colOff>342900</xdr:colOff>
          <xdr:row>34</xdr:row>
          <xdr:rowOff>38099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228600</xdr:colOff>
      <xdr:row>4</xdr:row>
      <xdr:rowOff>7620</xdr:rowOff>
    </xdr:from>
    <xdr:to>
      <xdr:col>12</xdr:col>
      <xdr:colOff>594360</xdr:colOff>
      <xdr:row>7</xdr:row>
      <xdr:rowOff>22860</xdr:rowOff>
    </xdr:to>
    <xdr:sp macro="" textlink="">
      <xdr:nvSpPr>
        <xdr:cNvPr id="9" name="Double Brace 8"/>
        <xdr:cNvSpPr/>
      </xdr:nvSpPr>
      <xdr:spPr>
        <a:xfrm>
          <a:off x="6469380" y="739140"/>
          <a:ext cx="1363980" cy="563880"/>
        </a:xfrm>
        <a:prstGeom prst="bracePair">
          <a:avLst>
            <a:gd name="adj" fmla="val 6982"/>
          </a:avLst>
        </a:prstGeom>
        <a:ln w="28575"/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23"/>
  <sheetViews>
    <sheetView tabSelected="1" workbookViewId="0">
      <selection activeCell="F26" sqref="F26"/>
    </sheetView>
  </sheetViews>
  <sheetFormatPr defaultRowHeight="14.4" x14ac:dyDescent="0.3"/>
  <cols>
    <col min="8" max="8" width="7.33203125" customWidth="1"/>
    <col min="9" max="9" width="4.44140625" customWidth="1"/>
    <col min="10" max="10" width="5.88671875" customWidth="1"/>
  </cols>
  <sheetData>
    <row r="2" spans="2:21" x14ac:dyDescent="0.3">
      <c r="B2" t="s">
        <v>72</v>
      </c>
    </row>
    <row r="4" spans="2:21" x14ac:dyDescent="0.3">
      <c r="F4" t="s">
        <v>1</v>
      </c>
      <c r="G4" t="s">
        <v>2</v>
      </c>
    </row>
    <row r="5" spans="2:21" x14ac:dyDescent="0.3">
      <c r="C5" t="s">
        <v>3</v>
      </c>
      <c r="F5" s="2" t="s">
        <v>71</v>
      </c>
      <c r="G5" s="2" t="s">
        <v>70</v>
      </c>
      <c r="H5" s="2"/>
    </row>
    <row r="6" spans="2:21" x14ac:dyDescent="0.3">
      <c r="F6" s="54">
        <v>4</v>
      </c>
      <c r="G6" s="54">
        <v>3</v>
      </c>
      <c r="H6" s="2"/>
    </row>
    <row r="7" spans="2:21" x14ac:dyDescent="0.3">
      <c r="B7" t="s">
        <v>69</v>
      </c>
    </row>
    <row r="8" spans="2:21" x14ac:dyDescent="0.3">
      <c r="C8" s="52" t="s">
        <v>68</v>
      </c>
      <c r="D8" s="52"/>
      <c r="E8" s="52"/>
      <c r="F8" s="2">
        <v>40</v>
      </c>
      <c r="G8" s="2">
        <v>32</v>
      </c>
      <c r="H8" s="2"/>
      <c r="I8" t="s">
        <v>67</v>
      </c>
      <c r="J8" s="53">
        <f>SUMPRODUCT($F$6:$G$6,F8:G8)</f>
        <v>256</v>
      </c>
    </row>
    <row r="9" spans="2:21" x14ac:dyDescent="0.3">
      <c r="C9" s="52" t="s">
        <v>66</v>
      </c>
      <c r="D9" s="52"/>
      <c r="E9" s="52"/>
      <c r="F9" s="2">
        <v>800</v>
      </c>
      <c r="G9" s="2">
        <v>1250</v>
      </c>
      <c r="H9" s="2"/>
      <c r="I9" t="s">
        <v>65</v>
      </c>
      <c r="J9" s="53">
        <f>SUMPRODUCT($F$6:$G$6,F9:G9)</f>
        <v>6950</v>
      </c>
    </row>
    <row r="10" spans="2:21" x14ac:dyDescent="0.3">
      <c r="C10" s="52" t="s">
        <v>64</v>
      </c>
      <c r="D10" s="52"/>
      <c r="E10" s="52"/>
      <c r="F10" s="2">
        <v>0.2</v>
      </c>
      <c r="G10" s="2">
        <v>0.45</v>
      </c>
      <c r="H10" s="2"/>
      <c r="I10" t="s">
        <v>63</v>
      </c>
      <c r="J10" s="53">
        <f>SUMPRODUCT($F$6:$G$6,F10:G10)</f>
        <v>2.1500000000000004</v>
      </c>
    </row>
    <row r="11" spans="2:21" x14ac:dyDescent="0.3">
      <c r="C11" s="1"/>
      <c r="D11" s="1"/>
      <c r="E11" s="1"/>
      <c r="F11" s="2"/>
      <c r="G11" s="2"/>
      <c r="H11" s="2"/>
      <c r="P11" s="2" t="s">
        <v>8</v>
      </c>
      <c r="Q11" s="2" t="s">
        <v>9</v>
      </c>
      <c r="R11" s="2" t="s">
        <v>62</v>
      </c>
      <c r="S11" s="2" t="s">
        <v>61</v>
      </c>
      <c r="T11" s="2" t="s">
        <v>60</v>
      </c>
    </row>
    <row r="12" spans="2:21" x14ac:dyDescent="0.3">
      <c r="B12" t="s">
        <v>59</v>
      </c>
      <c r="H12" t="s">
        <v>15</v>
      </c>
      <c r="J12" t="s">
        <v>16</v>
      </c>
      <c r="P12" s="51">
        <v>2.5000000000000004</v>
      </c>
      <c r="Q12" s="51">
        <v>4.5</v>
      </c>
      <c r="R12" s="28">
        <v>244</v>
      </c>
      <c r="S12" s="2">
        <f>F9*P12+G9*Q12</f>
        <v>7625</v>
      </c>
      <c r="T12" s="2">
        <f>F10*P12+G10*Q12</f>
        <v>2.5249999999999999</v>
      </c>
    </row>
    <row r="13" spans="2:21" x14ac:dyDescent="0.3">
      <c r="C13" s="52" t="s">
        <v>58</v>
      </c>
      <c r="D13" s="52"/>
      <c r="E13" s="52"/>
      <c r="F13" s="2">
        <v>12</v>
      </c>
      <c r="G13" s="2">
        <v>4</v>
      </c>
      <c r="H13" s="2">
        <f>SUMPRODUCT($F$6:$G$6,F13:G13)</f>
        <v>60</v>
      </c>
      <c r="I13" t="s">
        <v>36</v>
      </c>
      <c r="J13">
        <v>48</v>
      </c>
      <c r="K13" t="s">
        <v>57</v>
      </c>
      <c r="P13" s="50">
        <v>4</v>
      </c>
      <c r="Q13" s="50">
        <v>3</v>
      </c>
      <c r="R13" s="2">
        <f>F8*P13+G8*Q13</f>
        <v>256</v>
      </c>
      <c r="S13" s="28">
        <f>F9*P13+G9*Q13</f>
        <v>6950</v>
      </c>
      <c r="T13" s="2">
        <f>F10*P13+G10*Q13</f>
        <v>2.1500000000000004</v>
      </c>
    </row>
    <row r="14" spans="2:21" x14ac:dyDescent="0.3">
      <c r="C14" s="52" t="s">
        <v>56</v>
      </c>
      <c r="D14" s="52"/>
      <c r="E14" s="52"/>
      <c r="F14" s="2">
        <v>4</v>
      </c>
      <c r="G14" s="2">
        <v>4</v>
      </c>
      <c r="H14" s="2">
        <f>SUMPRODUCT($F$6:$G$6,F14:G14)</f>
        <v>28</v>
      </c>
      <c r="I14" t="s">
        <v>36</v>
      </c>
      <c r="J14">
        <v>28</v>
      </c>
      <c r="P14" s="49">
        <v>9.9999999999999982</v>
      </c>
      <c r="Q14" s="49">
        <v>0</v>
      </c>
      <c r="R14" s="2">
        <f>F8*P14+G8*Q14</f>
        <v>399.99999999999994</v>
      </c>
      <c r="S14" s="2">
        <f>F9*P14+G9*Q14</f>
        <v>7999.9999999999982</v>
      </c>
      <c r="T14" s="28">
        <f>F10*P14+G10*Q14</f>
        <v>1.9999999999999998</v>
      </c>
    </row>
    <row r="15" spans="2:21" x14ac:dyDescent="0.3">
      <c r="C15" s="52" t="s">
        <v>55</v>
      </c>
      <c r="D15" s="52"/>
      <c r="E15" s="52"/>
      <c r="F15" s="2">
        <v>10</v>
      </c>
      <c r="G15" s="2">
        <v>20</v>
      </c>
      <c r="H15" s="2">
        <f>SUMPRODUCT($F$6:$G$6,F15:G15)</f>
        <v>100</v>
      </c>
      <c r="I15" t="s">
        <v>36</v>
      </c>
      <c r="J15">
        <v>100</v>
      </c>
    </row>
    <row r="16" spans="2:21" x14ac:dyDescent="0.3">
      <c r="P16" t="s">
        <v>54</v>
      </c>
      <c r="S16" t="s">
        <v>48</v>
      </c>
      <c r="T16" s="2">
        <v>4</v>
      </c>
      <c r="U16" s="2">
        <v>3</v>
      </c>
    </row>
    <row r="17" spans="10:21" x14ac:dyDescent="0.3">
      <c r="P17" t="s">
        <v>53</v>
      </c>
      <c r="S17" t="s">
        <v>48</v>
      </c>
      <c r="T17" s="51">
        <v>2.5000000000000004</v>
      </c>
      <c r="U17" s="51">
        <v>4.5</v>
      </c>
    </row>
    <row r="18" spans="10:21" x14ac:dyDescent="0.3">
      <c r="J18" t="s">
        <v>52</v>
      </c>
      <c r="P18" t="s">
        <v>51</v>
      </c>
      <c r="S18" t="s">
        <v>48</v>
      </c>
      <c r="T18" s="50">
        <v>4</v>
      </c>
      <c r="U18" s="50">
        <v>3</v>
      </c>
    </row>
    <row r="19" spans="10:21" x14ac:dyDescent="0.3">
      <c r="J19" s="2">
        <v>3</v>
      </c>
      <c r="K19">
        <f>(J8-$R$12)/$R$12</f>
        <v>4.9180327868852458E-2</v>
      </c>
      <c r="P19" t="s">
        <v>50</v>
      </c>
      <c r="S19" t="s">
        <v>48</v>
      </c>
      <c r="T19" s="49">
        <v>10</v>
      </c>
      <c r="U19" s="49">
        <v>0</v>
      </c>
    </row>
    <row r="20" spans="10:21" x14ac:dyDescent="0.3">
      <c r="J20" s="2">
        <v>2</v>
      </c>
      <c r="K20">
        <f>(J9-$S$13)/$S$13</f>
        <v>0</v>
      </c>
      <c r="P20" t="s">
        <v>49</v>
      </c>
      <c r="S20" t="s">
        <v>48</v>
      </c>
      <c r="T20" s="2">
        <v>4</v>
      </c>
      <c r="U20" s="2">
        <v>3</v>
      </c>
    </row>
    <row r="21" spans="10:21" x14ac:dyDescent="0.3">
      <c r="J21" s="2">
        <v>1</v>
      </c>
      <c r="K21">
        <f>(J10-$T$14)/$T$14</f>
        <v>7.5000000000000303E-2</v>
      </c>
    </row>
    <row r="23" spans="10:21" x14ac:dyDescent="0.3">
      <c r="K23" t="s">
        <v>47</v>
      </c>
      <c r="L23" s="48">
        <f>J19*K19+J20*K20+J21*K21</f>
        <v>0.22254098360655766</v>
      </c>
    </row>
  </sheetData>
  <mergeCells count="6">
    <mergeCell ref="C8:E8"/>
    <mergeCell ref="C9:E9"/>
    <mergeCell ref="C10:E10"/>
    <mergeCell ref="C13:E13"/>
    <mergeCell ref="C14:E14"/>
    <mergeCell ref="C15:E15"/>
  </mergeCells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shapeId="9217" r:id="rId4">
          <objectPr defaultSize="0" r:id="rId5">
            <anchor moveWithCells="1">
              <from>
                <xdr:col>11</xdr:col>
                <xdr:colOff>22860</xdr:colOff>
                <xdr:row>1</xdr:row>
                <xdr:rowOff>22860</xdr:rowOff>
              </from>
              <to>
                <xdr:col>24</xdr:col>
                <xdr:colOff>502920</xdr:colOff>
                <xdr:row>6</xdr:row>
                <xdr:rowOff>68580</xdr:rowOff>
              </to>
            </anchor>
          </objectPr>
        </oleObject>
      </mc:Choice>
      <mc:Fallback>
        <oleObject shapeId="921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24"/>
  <sheetViews>
    <sheetView topLeftCell="A22" zoomScale="131" zoomScaleNormal="131" workbookViewId="0">
      <selection activeCell="A34" sqref="A34"/>
    </sheetView>
  </sheetViews>
  <sheetFormatPr defaultRowHeight="14.4" x14ac:dyDescent="0.3"/>
  <cols>
    <col min="12" max="12" width="5.5546875" customWidth="1"/>
    <col min="13" max="13" width="6.33203125" customWidth="1"/>
    <col min="14" max="14" width="6.21875" customWidth="1"/>
    <col min="15" max="17" width="6.109375" customWidth="1"/>
  </cols>
  <sheetData>
    <row r="3" spans="3:15" x14ac:dyDescent="0.3">
      <c r="G3" s="31" t="s">
        <v>8</v>
      </c>
      <c r="H3" s="31" t="s">
        <v>9</v>
      </c>
      <c r="I3" s="31" t="s">
        <v>16</v>
      </c>
    </row>
    <row r="4" spans="3:15" x14ac:dyDescent="0.3">
      <c r="C4" s="41" t="s">
        <v>11</v>
      </c>
      <c r="D4" s="42"/>
      <c r="E4" s="42"/>
      <c r="F4" s="43"/>
      <c r="G4" s="4">
        <v>12</v>
      </c>
      <c r="H4" s="4">
        <v>4</v>
      </c>
      <c r="I4" s="4">
        <v>48</v>
      </c>
    </row>
    <row r="5" spans="3:15" x14ac:dyDescent="0.3">
      <c r="C5" s="41" t="s">
        <v>12</v>
      </c>
      <c r="D5" s="42"/>
      <c r="E5" s="42"/>
      <c r="F5" s="43"/>
      <c r="G5" s="4">
        <v>4</v>
      </c>
      <c r="H5" s="4">
        <v>4</v>
      </c>
      <c r="I5" s="4">
        <v>28</v>
      </c>
    </row>
    <row r="6" spans="3:15" x14ac:dyDescent="0.3">
      <c r="C6" s="41" t="s">
        <v>13</v>
      </c>
      <c r="D6" s="42"/>
      <c r="E6" s="42"/>
      <c r="F6" s="43"/>
      <c r="G6" s="4">
        <v>10</v>
      </c>
      <c r="H6" s="4">
        <v>20</v>
      </c>
      <c r="I6" s="4">
        <v>100</v>
      </c>
    </row>
    <row r="8" spans="3:15" x14ac:dyDescent="0.3">
      <c r="J8" s="32" t="s">
        <v>8</v>
      </c>
      <c r="K8" s="32" t="s">
        <v>9</v>
      </c>
      <c r="N8" s="22">
        <v>40</v>
      </c>
      <c r="O8" s="22">
        <v>32</v>
      </c>
    </row>
    <row r="9" spans="3:15" x14ac:dyDescent="0.3">
      <c r="H9" s="33" t="s">
        <v>33</v>
      </c>
      <c r="I9" s="34"/>
      <c r="J9" s="34">
        <v>0</v>
      </c>
      <c r="K9" s="35">
        <f>48/4</f>
        <v>12</v>
      </c>
      <c r="N9" s="23">
        <v>800</v>
      </c>
      <c r="O9" s="23">
        <v>1250</v>
      </c>
    </row>
    <row r="10" spans="3:15" x14ac:dyDescent="0.3">
      <c r="H10" s="36"/>
      <c r="I10" s="37"/>
      <c r="J10" s="37">
        <f>48/12</f>
        <v>4</v>
      </c>
      <c r="K10" s="38">
        <v>0</v>
      </c>
      <c r="N10" s="27">
        <v>0.2</v>
      </c>
      <c r="O10" s="27">
        <v>0.45</v>
      </c>
    </row>
    <row r="11" spans="3:15" x14ac:dyDescent="0.3">
      <c r="H11" s="33" t="s">
        <v>34</v>
      </c>
      <c r="I11" s="34"/>
      <c r="J11" s="34">
        <v>0</v>
      </c>
      <c r="K11" s="35">
        <f>28/4</f>
        <v>7</v>
      </c>
    </row>
    <row r="12" spans="3:15" x14ac:dyDescent="0.3">
      <c r="H12" s="36"/>
      <c r="I12" s="37"/>
      <c r="J12" s="37">
        <f>7</f>
        <v>7</v>
      </c>
      <c r="K12" s="38">
        <v>0</v>
      </c>
    </row>
    <row r="13" spans="3:15" x14ac:dyDescent="0.3">
      <c r="H13" s="33" t="s">
        <v>35</v>
      </c>
      <c r="I13" s="34"/>
      <c r="J13" s="34">
        <v>0</v>
      </c>
      <c r="K13" s="35">
        <f>100/20</f>
        <v>5</v>
      </c>
    </row>
    <row r="14" spans="3:15" x14ac:dyDescent="0.3">
      <c r="H14" s="36"/>
      <c r="I14" s="37"/>
      <c r="J14" s="37">
        <f>100/10</f>
        <v>10</v>
      </c>
      <c r="K14" s="38">
        <v>0</v>
      </c>
    </row>
    <row r="20" spans="12:17" x14ac:dyDescent="0.3">
      <c r="M20" s="2" t="s">
        <v>8</v>
      </c>
      <c r="N20" s="2" t="s">
        <v>9</v>
      </c>
      <c r="O20" s="2" t="s">
        <v>41</v>
      </c>
      <c r="P20" s="2" t="s">
        <v>42</v>
      </c>
      <c r="Q20" s="2" t="s">
        <v>43</v>
      </c>
    </row>
    <row r="21" spans="12:17" x14ac:dyDescent="0.3">
      <c r="L21" s="2" t="s">
        <v>37</v>
      </c>
      <c r="M21" s="2">
        <v>0</v>
      </c>
      <c r="N21" s="2">
        <v>12</v>
      </c>
      <c r="O21" s="39">
        <f>$N$8*M21+$O$8*N21</f>
        <v>384</v>
      </c>
      <c r="P21" s="2">
        <f>$N$9*M21+$O$9*N21</f>
        <v>15000</v>
      </c>
      <c r="Q21" s="2">
        <f>$N$10*M21+$O$10*N21</f>
        <v>5.4</v>
      </c>
    </row>
    <row r="22" spans="12:17" x14ac:dyDescent="0.3">
      <c r="L22" s="2" t="s">
        <v>38</v>
      </c>
      <c r="M22" s="2">
        <v>2.5</v>
      </c>
      <c r="N22" s="2">
        <v>4.5</v>
      </c>
      <c r="O22" s="28">
        <f>$N$8*M22+$O$8*N22</f>
        <v>244</v>
      </c>
      <c r="P22" s="2">
        <f>$N$9*M22+$O$9*N22</f>
        <v>7625</v>
      </c>
      <c r="Q22" s="2">
        <f>$N$10*M22+$O$10*N22</f>
        <v>2.5249999999999999</v>
      </c>
    </row>
    <row r="23" spans="12:17" x14ac:dyDescent="0.3">
      <c r="L23" s="2" t="s">
        <v>39</v>
      </c>
      <c r="M23" s="2">
        <v>4</v>
      </c>
      <c r="N23" s="2">
        <v>3</v>
      </c>
      <c r="O23" s="2">
        <f>$N$8*M23+$O$8*N23</f>
        <v>256</v>
      </c>
      <c r="P23" s="28">
        <f>$N$9*M23+$O$9*N23</f>
        <v>6950</v>
      </c>
      <c r="Q23" s="2">
        <f>$N$10*M23+$O$10*N23</f>
        <v>2.1500000000000004</v>
      </c>
    </row>
    <row r="24" spans="12:17" x14ac:dyDescent="0.3">
      <c r="L24" s="2" t="s">
        <v>40</v>
      </c>
      <c r="M24" s="2">
        <v>10</v>
      </c>
      <c r="N24" s="2">
        <v>0</v>
      </c>
      <c r="O24" s="2">
        <f t="shared" ref="O24" si="0">$N$8*M24+$O$8*N24</f>
        <v>400</v>
      </c>
      <c r="P24" s="2">
        <f t="shared" ref="P24" si="1">$N$9*M24+$O$9*N24</f>
        <v>8000</v>
      </c>
      <c r="Q24" s="28">
        <f>$N$10*M24+$O$10*N24</f>
        <v>2</v>
      </c>
    </row>
  </sheetData>
  <mergeCells count="3">
    <mergeCell ref="C4:F4"/>
    <mergeCell ref="C5:F5"/>
    <mergeCell ref="C6:F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B6" sqref="B6:E7"/>
    </sheetView>
  </sheetViews>
  <sheetFormatPr defaultRowHeight="14.4" x14ac:dyDescent="0.3"/>
  <cols>
    <col min="1" max="1" width="11" bestFit="1" customWidth="1"/>
    <col min="9" max="9" width="5.44140625" customWidth="1"/>
  </cols>
  <sheetData>
    <row r="1" spans="1:17" x14ac:dyDescent="0.3">
      <c r="L1" s="6"/>
      <c r="M1" s="6"/>
      <c r="N1" s="6"/>
      <c r="O1" s="6"/>
      <c r="P1" s="6"/>
      <c r="Q1" s="6"/>
    </row>
    <row r="2" spans="1:17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3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3">
      <c r="A5" s="6"/>
      <c r="B5" s="6"/>
      <c r="C5" s="6"/>
      <c r="D5" s="6"/>
      <c r="E5" s="6"/>
      <c r="F5" s="8" t="s">
        <v>1</v>
      </c>
      <c r="G5" s="8" t="s">
        <v>2</v>
      </c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3">
      <c r="A6" s="45" t="s">
        <v>10</v>
      </c>
      <c r="B6" s="46" t="s">
        <v>3</v>
      </c>
      <c r="C6" s="46"/>
      <c r="D6" s="46"/>
      <c r="E6" s="46"/>
      <c r="F6" s="4" t="s">
        <v>8</v>
      </c>
      <c r="G6" s="4" t="s">
        <v>9</v>
      </c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3">
      <c r="A7" s="45"/>
      <c r="B7" s="46"/>
      <c r="C7" s="46"/>
      <c r="D7" s="46"/>
      <c r="E7" s="46"/>
      <c r="F7" s="14">
        <v>2.5</v>
      </c>
      <c r="G7" s="14">
        <v>4.5</v>
      </c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6" customHeight="1" x14ac:dyDescent="0.3">
      <c r="A8" s="9"/>
      <c r="B8" s="10"/>
      <c r="C8" s="10"/>
      <c r="D8" s="10"/>
      <c r="E8" s="10"/>
      <c r="F8" s="11"/>
      <c r="G8" s="11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 customHeight="1" x14ac:dyDescent="0.3">
      <c r="A9" s="6"/>
      <c r="B9" s="6"/>
      <c r="C9" s="6"/>
      <c r="D9" s="6"/>
      <c r="E9" s="6"/>
      <c r="F9" s="6"/>
      <c r="G9" s="6"/>
      <c r="H9" s="4" t="s">
        <v>15</v>
      </c>
      <c r="I9" s="17"/>
      <c r="J9" s="6"/>
      <c r="K9" s="6"/>
      <c r="L9" s="6"/>
      <c r="M9" s="6"/>
      <c r="N9" s="6"/>
      <c r="O9" s="6"/>
      <c r="P9" s="6"/>
      <c r="Q9" s="6"/>
    </row>
    <row r="10" spans="1:17" x14ac:dyDescent="0.3">
      <c r="A10" s="44" t="s">
        <v>4</v>
      </c>
      <c r="B10" s="3"/>
      <c r="C10" s="3"/>
      <c r="D10" s="3"/>
      <c r="E10" s="5" t="s">
        <v>7</v>
      </c>
      <c r="F10" s="22">
        <v>40</v>
      </c>
      <c r="G10" s="22">
        <v>32</v>
      </c>
      <c r="H10" s="13">
        <f>SUMPRODUCT($F$7:$G$7,F10:G10)</f>
        <v>244</v>
      </c>
      <c r="I10" s="17"/>
      <c r="J10" s="6" t="s">
        <v>18</v>
      </c>
      <c r="K10" s="6"/>
      <c r="L10" s="6"/>
      <c r="M10" s="6"/>
      <c r="N10" s="6"/>
      <c r="O10" s="6"/>
      <c r="P10" s="6"/>
      <c r="Q10" s="6"/>
    </row>
    <row r="11" spans="1:17" x14ac:dyDescent="0.3">
      <c r="A11" s="44"/>
      <c r="B11" s="3"/>
      <c r="C11" s="3"/>
      <c r="D11" s="3"/>
      <c r="E11" s="5" t="s">
        <v>6</v>
      </c>
      <c r="F11" s="23">
        <v>800</v>
      </c>
      <c r="G11" s="23">
        <v>1250</v>
      </c>
      <c r="H11" s="4">
        <f t="shared" ref="H11:H17" si="0">SUMPRODUCT($F$7:$G$7,F11:G11)</f>
        <v>7625</v>
      </c>
      <c r="I11" s="17"/>
      <c r="K11" s="6"/>
      <c r="L11" s="6"/>
      <c r="M11" s="6"/>
      <c r="N11" s="6"/>
      <c r="O11" s="6"/>
      <c r="P11" s="6"/>
      <c r="Q11" s="6"/>
    </row>
    <row r="12" spans="1:17" x14ac:dyDescent="0.3">
      <c r="A12" s="44"/>
      <c r="B12" s="3"/>
      <c r="C12" s="3"/>
      <c r="D12" s="3"/>
      <c r="E12" s="5" t="s">
        <v>5</v>
      </c>
      <c r="F12" s="27">
        <v>0.2</v>
      </c>
      <c r="G12" s="27">
        <v>0.45</v>
      </c>
      <c r="H12" s="4">
        <f>SUMPRODUCT($F$7:$G$7,F12:G12)</f>
        <v>2.5249999999999999</v>
      </c>
      <c r="I12" s="17"/>
      <c r="J12" s="6"/>
      <c r="K12" s="6"/>
      <c r="L12" s="6"/>
      <c r="M12" s="6"/>
      <c r="N12" s="6"/>
      <c r="O12" s="6"/>
      <c r="P12" s="6"/>
      <c r="Q12" s="6"/>
    </row>
    <row r="13" spans="1:17" ht="4.5" customHeight="1" x14ac:dyDescent="0.3">
      <c r="A13" s="15"/>
      <c r="B13" s="11"/>
      <c r="C13" s="11"/>
      <c r="D13" s="11"/>
      <c r="E13" s="16"/>
      <c r="F13" s="17"/>
      <c r="G13" s="17"/>
      <c r="H13" s="17"/>
      <c r="I13" s="17"/>
      <c r="J13" s="11"/>
      <c r="K13" s="11"/>
      <c r="L13" s="6"/>
      <c r="M13" s="6"/>
      <c r="N13" s="6"/>
      <c r="O13" s="6"/>
      <c r="P13" s="6"/>
      <c r="Q13" s="6"/>
    </row>
    <row r="14" spans="1:17" x14ac:dyDescent="0.3">
      <c r="A14" s="6"/>
      <c r="B14" s="6"/>
      <c r="C14" s="6"/>
      <c r="D14" s="6"/>
      <c r="E14" s="6"/>
      <c r="F14" s="6"/>
      <c r="G14" s="6"/>
      <c r="H14" s="7"/>
      <c r="I14" s="7"/>
      <c r="J14" s="4" t="s">
        <v>16</v>
      </c>
      <c r="K14" s="6"/>
      <c r="L14" s="6"/>
      <c r="M14" s="6"/>
      <c r="N14" s="6"/>
      <c r="O14" s="6"/>
      <c r="P14" s="6"/>
      <c r="Q14" s="6"/>
    </row>
    <row r="15" spans="1:17" x14ac:dyDescent="0.3">
      <c r="A15" s="47" t="s">
        <v>14</v>
      </c>
      <c r="B15" s="41" t="s">
        <v>11</v>
      </c>
      <c r="C15" s="42"/>
      <c r="D15" s="42"/>
      <c r="E15" s="43"/>
      <c r="F15" s="4">
        <v>12</v>
      </c>
      <c r="G15" s="4">
        <v>4</v>
      </c>
      <c r="H15" s="12">
        <f>SUMPRODUCT($F$7:$G$7,F15:G15)</f>
        <v>48</v>
      </c>
      <c r="I15" s="8" t="s">
        <v>36</v>
      </c>
      <c r="J15" s="4">
        <v>48</v>
      </c>
      <c r="K15" s="6"/>
      <c r="L15" s="6"/>
      <c r="M15" s="6"/>
      <c r="N15" s="6"/>
      <c r="O15" s="6"/>
      <c r="P15" s="6"/>
      <c r="Q15" s="6"/>
    </row>
    <row r="16" spans="1:17" x14ac:dyDescent="0.3">
      <c r="A16" s="47"/>
      <c r="B16" s="41" t="s">
        <v>12</v>
      </c>
      <c r="C16" s="42"/>
      <c r="D16" s="42"/>
      <c r="E16" s="43"/>
      <c r="F16" s="4">
        <v>4</v>
      </c>
      <c r="G16" s="4">
        <v>4</v>
      </c>
      <c r="H16" s="12">
        <f t="shared" si="0"/>
        <v>28</v>
      </c>
      <c r="I16" s="8" t="s">
        <v>36</v>
      </c>
      <c r="J16" s="4">
        <v>28</v>
      </c>
      <c r="K16" s="6"/>
      <c r="L16" s="6"/>
      <c r="M16" s="6"/>
      <c r="N16" s="6"/>
      <c r="O16" s="6"/>
      <c r="P16" s="6"/>
      <c r="Q16" s="6"/>
    </row>
    <row r="17" spans="1:17" x14ac:dyDescent="0.3">
      <c r="A17" s="47"/>
      <c r="B17" s="41" t="s">
        <v>13</v>
      </c>
      <c r="C17" s="42"/>
      <c r="D17" s="42"/>
      <c r="E17" s="43"/>
      <c r="F17" s="4">
        <v>10</v>
      </c>
      <c r="G17" s="4">
        <v>20</v>
      </c>
      <c r="H17" s="12">
        <f t="shared" si="0"/>
        <v>115</v>
      </c>
      <c r="I17" s="8" t="s">
        <v>36</v>
      </c>
      <c r="J17" s="4">
        <v>100</v>
      </c>
      <c r="K17" s="6"/>
      <c r="L17" s="6"/>
      <c r="M17" s="6"/>
      <c r="N17" s="6"/>
      <c r="O17" s="6"/>
      <c r="P17" s="6"/>
      <c r="Q17" s="6"/>
    </row>
    <row r="18" spans="1:17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19" customFormat="1" x14ac:dyDescent="0.3">
      <c r="A20" s="24"/>
      <c r="B20" s="25" t="s">
        <v>32</v>
      </c>
      <c r="C20" s="6" t="s">
        <v>31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s="19" customFormat="1" x14ac:dyDescent="0.3">
      <c r="A21" s="24"/>
      <c r="B21" s="24"/>
      <c r="C21" s="6" t="s">
        <v>29</v>
      </c>
      <c r="D21" s="24"/>
      <c r="E21" s="24"/>
      <c r="F21" s="24"/>
      <c r="G21" s="24"/>
      <c r="H21" s="26"/>
      <c r="I21" s="26"/>
      <c r="J21" s="24"/>
      <c r="K21" s="24"/>
      <c r="L21" s="24"/>
      <c r="M21" s="24"/>
      <c r="N21" s="24"/>
      <c r="O21" s="24"/>
      <c r="P21" s="24"/>
      <c r="Q21" s="24"/>
    </row>
    <row r="22" spans="1:17" x14ac:dyDescent="0.3">
      <c r="A22" s="6"/>
      <c r="B22" s="6"/>
      <c r="C22" s="6" t="s">
        <v>30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3">
      <c r="L24" s="20"/>
      <c r="M24" s="20"/>
      <c r="N24" s="20"/>
      <c r="O24" s="20"/>
      <c r="P24" s="20"/>
      <c r="Q24" s="20"/>
    </row>
  </sheetData>
  <mergeCells count="7">
    <mergeCell ref="A10:A12"/>
    <mergeCell ref="A6:A7"/>
    <mergeCell ref="B6:E7"/>
    <mergeCell ref="A15:A17"/>
    <mergeCell ref="B15:E15"/>
    <mergeCell ref="B16:E16"/>
    <mergeCell ref="B17:E1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J6" sqref="J6"/>
    </sheetView>
  </sheetViews>
  <sheetFormatPr defaultRowHeight="14.4" x14ac:dyDescent="0.3"/>
  <cols>
    <col min="1" max="1" width="11" bestFit="1" customWidth="1"/>
  </cols>
  <sheetData>
    <row r="2" spans="1:10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3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3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x14ac:dyDescent="0.3">
      <c r="A5" s="6"/>
      <c r="B5" s="6"/>
      <c r="C5" s="6"/>
      <c r="D5" s="6"/>
      <c r="E5" s="6"/>
      <c r="F5" s="8" t="s">
        <v>1</v>
      </c>
      <c r="G5" s="8" t="s">
        <v>2</v>
      </c>
      <c r="H5" s="6"/>
      <c r="I5" s="6"/>
      <c r="J5" s="6"/>
    </row>
    <row r="6" spans="1:10" x14ac:dyDescent="0.3">
      <c r="A6" s="45" t="s">
        <v>10</v>
      </c>
      <c r="B6" s="46" t="s">
        <v>3</v>
      </c>
      <c r="C6" s="46"/>
      <c r="D6" s="46"/>
      <c r="E6" s="46"/>
      <c r="F6" s="4" t="s">
        <v>8</v>
      </c>
      <c r="G6" s="4" t="s">
        <v>9</v>
      </c>
      <c r="H6" s="6"/>
      <c r="I6" s="6"/>
      <c r="J6" s="6"/>
    </row>
    <row r="7" spans="1:10" x14ac:dyDescent="0.3">
      <c r="A7" s="45"/>
      <c r="B7" s="46"/>
      <c r="C7" s="46"/>
      <c r="D7" s="46"/>
      <c r="E7" s="46"/>
      <c r="F7" s="14">
        <v>4</v>
      </c>
      <c r="G7" s="14">
        <v>3</v>
      </c>
      <c r="H7" s="6"/>
      <c r="I7" s="6"/>
      <c r="J7" s="6"/>
    </row>
    <row r="8" spans="1:10" ht="6" customHeight="1" x14ac:dyDescent="0.3">
      <c r="A8" s="9"/>
      <c r="B8" s="10"/>
      <c r="C8" s="10"/>
      <c r="D8" s="10"/>
      <c r="E8" s="10"/>
      <c r="F8" s="11"/>
      <c r="G8" s="11"/>
      <c r="H8" s="6"/>
      <c r="I8" s="6"/>
      <c r="J8" s="6"/>
    </row>
    <row r="9" spans="1:10" ht="15" customHeight="1" x14ac:dyDescent="0.3">
      <c r="A9" s="6"/>
      <c r="B9" s="6"/>
      <c r="C9" s="6"/>
      <c r="D9" s="6"/>
      <c r="E9" s="6"/>
      <c r="F9" s="6"/>
      <c r="G9" s="6"/>
      <c r="H9" s="4" t="s">
        <v>15</v>
      </c>
      <c r="I9" s="6"/>
      <c r="J9" s="6"/>
    </row>
    <row r="10" spans="1:10" x14ac:dyDescent="0.3">
      <c r="A10" s="44" t="s">
        <v>4</v>
      </c>
      <c r="B10" s="3"/>
      <c r="C10" s="3"/>
      <c r="D10" s="3"/>
      <c r="E10" s="5" t="s">
        <v>7</v>
      </c>
      <c r="F10" s="4">
        <v>40</v>
      </c>
      <c r="G10" s="4">
        <v>32</v>
      </c>
      <c r="H10" s="18">
        <f>SUMPRODUCT($F$7:$G$7,F10:G10)</f>
        <v>256</v>
      </c>
      <c r="I10" s="6"/>
      <c r="J10" s="6"/>
    </row>
    <row r="11" spans="1:10" x14ac:dyDescent="0.3">
      <c r="A11" s="44"/>
      <c r="B11" s="3"/>
      <c r="C11" s="3"/>
      <c r="D11" s="3"/>
      <c r="E11" s="5" t="s">
        <v>6</v>
      </c>
      <c r="F11" s="4">
        <v>800</v>
      </c>
      <c r="G11" s="4">
        <v>1250</v>
      </c>
      <c r="H11" s="13">
        <f>SUMPRODUCT($F$7:$G$7,F11:G11)</f>
        <v>6950</v>
      </c>
      <c r="I11" s="6" t="s">
        <v>19</v>
      </c>
      <c r="J11" s="6"/>
    </row>
    <row r="12" spans="1:10" x14ac:dyDescent="0.3">
      <c r="A12" s="44"/>
      <c r="B12" s="3"/>
      <c r="C12" s="3"/>
      <c r="D12" s="3"/>
      <c r="E12" s="5" t="s">
        <v>5</v>
      </c>
      <c r="F12" s="4">
        <v>0.2</v>
      </c>
      <c r="G12" s="4">
        <v>0.45</v>
      </c>
      <c r="H12" s="4">
        <f t="shared" ref="H12:H17" si="0">SUMPRODUCT($F$7:$G$7,F12:G12)</f>
        <v>2.1500000000000004</v>
      </c>
      <c r="I12" s="6"/>
      <c r="J12" s="6"/>
    </row>
    <row r="13" spans="1:10" ht="4.5" customHeight="1" x14ac:dyDescent="0.3">
      <c r="A13" s="15"/>
      <c r="B13" s="11"/>
      <c r="C13" s="11"/>
      <c r="D13" s="11"/>
      <c r="E13" s="16"/>
      <c r="F13" s="17"/>
      <c r="G13" s="17"/>
      <c r="H13" s="17"/>
      <c r="I13" s="11"/>
      <c r="J13" s="11"/>
    </row>
    <row r="14" spans="1:10" x14ac:dyDescent="0.3">
      <c r="A14" s="6"/>
      <c r="B14" s="6"/>
      <c r="C14" s="6"/>
      <c r="D14" s="6"/>
      <c r="E14" s="6"/>
      <c r="F14" s="6"/>
      <c r="G14" s="6"/>
      <c r="H14" s="7"/>
      <c r="I14" s="4" t="s">
        <v>16</v>
      </c>
      <c r="J14" s="6"/>
    </row>
    <row r="15" spans="1:10" x14ac:dyDescent="0.3">
      <c r="A15" s="47" t="s">
        <v>14</v>
      </c>
      <c r="B15" s="41" t="s">
        <v>11</v>
      </c>
      <c r="C15" s="42"/>
      <c r="D15" s="42"/>
      <c r="E15" s="43"/>
      <c r="F15" s="4">
        <v>12</v>
      </c>
      <c r="G15" s="4">
        <v>4</v>
      </c>
      <c r="H15" s="12">
        <f t="shared" si="0"/>
        <v>60</v>
      </c>
      <c r="I15" s="4">
        <v>48</v>
      </c>
      <c r="J15" s="6"/>
    </row>
    <row r="16" spans="1:10" x14ac:dyDescent="0.3">
      <c r="A16" s="47"/>
      <c r="B16" s="41" t="s">
        <v>12</v>
      </c>
      <c r="C16" s="42"/>
      <c r="D16" s="42"/>
      <c r="E16" s="43"/>
      <c r="F16" s="4">
        <v>4</v>
      </c>
      <c r="G16" s="4">
        <v>4</v>
      </c>
      <c r="H16" s="12">
        <f t="shared" si="0"/>
        <v>28</v>
      </c>
      <c r="I16" s="4">
        <v>28</v>
      </c>
      <c r="J16" s="6"/>
    </row>
    <row r="17" spans="1:10" x14ac:dyDescent="0.3">
      <c r="A17" s="47"/>
      <c r="B17" s="41" t="s">
        <v>13</v>
      </c>
      <c r="C17" s="42"/>
      <c r="D17" s="42"/>
      <c r="E17" s="43"/>
      <c r="F17" s="4">
        <v>10</v>
      </c>
      <c r="G17" s="4">
        <v>20</v>
      </c>
      <c r="H17" s="12">
        <f t="shared" si="0"/>
        <v>100</v>
      </c>
      <c r="I17" s="4">
        <v>100</v>
      </c>
      <c r="J17" s="6"/>
    </row>
    <row r="18" spans="1:10" x14ac:dyDescent="0.3">
      <c r="A18" s="6"/>
      <c r="B18" s="6"/>
      <c r="C18" s="6"/>
      <c r="D18" s="6"/>
      <c r="E18" s="6"/>
      <c r="F18" s="6"/>
      <c r="G18" s="6"/>
      <c r="H18" s="6"/>
      <c r="I18" s="6"/>
      <c r="J18" s="6"/>
    </row>
  </sheetData>
  <mergeCells count="7">
    <mergeCell ref="A6:A7"/>
    <mergeCell ref="B6:E7"/>
    <mergeCell ref="A10:A12"/>
    <mergeCell ref="A15:A17"/>
    <mergeCell ref="B15:E15"/>
    <mergeCell ref="B16:E16"/>
    <mergeCell ref="B17:E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H27" sqref="H27"/>
    </sheetView>
  </sheetViews>
  <sheetFormatPr defaultRowHeight="14.4" x14ac:dyDescent="0.3"/>
  <cols>
    <col min="1" max="1" width="11" bestFit="1" customWidth="1"/>
    <col min="2" max="2" width="11" customWidth="1"/>
  </cols>
  <sheetData>
    <row r="2" spans="1:10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3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3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x14ac:dyDescent="0.3">
      <c r="A5" s="6"/>
      <c r="B5" s="6"/>
      <c r="C5" s="6"/>
      <c r="D5" s="6"/>
      <c r="E5" s="6"/>
      <c r="F5" s="8" t="s">
        <v>1</v>
      </c>
      <c r="G5" s="8" t="s">
        <v>2</v>
      </c>
      <c r="H5" s="6"/>
      <c r="I5" s="6"/>
      <c r="J5" s="6"/>
    </row>
    <row r="6" spans="1:10" x14ac:dyDescent="0.3">
      <c r="A6" s="45" t="s">
        <v>10</v>
      </c>
      <c r="B6" s="46" t="s">
        <v>3</v>
      </c>
      <c r="C6" s="46"/>
      <c r="D6" s="46"/>
      <c r="E6" s="46"/>
      <c r="F6" s="4" t="s">
        <v>8</v>
      </c>
      <c r="G6" s="4" t="s">
        <v>9</v>
      </c>
      <c r="H6" s="6"/>
      <c r="I6" s="6"/>
      <c r="J6" s="6"/>
    </row>
    <row r="7" spans="1:10" x14ac:dyDescent="0.3">
      <c r="A7" s="45"/>
      <c r="B7" s="46"/>
      <c r="C7" s="46"/>
      <c r="D7" s="46"/>
      <c r="E7" s="46"/>
      <c r="F7" s="14">
        <v>9.9999999999999982</v>
      </c>
      <c r="G7" s="14">
        <v>0</v>
      </c>
      <c r="H7" s="6"/>
      <c r="I7" s="6"/>
      <c r="J7" s="6"/>
    </row>
    <row r="8" spans="1:10" ht="6" customHeight="1" x14ac:dyDescent="0.3">
      <c r="A8" s="9"/>
      <c r="B8" s="10"/>
      <c r="C8" s="10"/>
      <c r="D8" s="10"/>
      <c r="E8" s="10"/>
      <c r="F8" s="11"/>
      <c r="G8" s="11"/>
      <c r="H8" s="6"/>
      <c r="I8" s="6"/>
      <c r="J8" s="6"/>
    </row>
    <row r="9" spans="1:10" ht="15" customHeight="1" x14ac:dyDescent="0.3">
      <c r="A9" s="6"/>
      <c r="B9" s="6"/>
      <c r="C9" s="6"/>
      <c r="D9" s="6"/>
      <c r="E9" s="6"/>
      <c r="F9" s="6"/>
      <c r="G9" s="6"/>
      <c r="H9" s="4" t="s">
        <v>15</v>
      </c>
      <c r="I9" s="6"/>
      <c r="J9" s="6"/>
    </row>
    <row r="10" spans="1:10" x14ac:dyDescent="0.3">
      <c r="A10" s="44" t="s">
        <v>4</v>
      </c>
      <c r="B10" s="3"/>
      <c r="C10" s="3"/>
      <c r="D10" s="3"/>
      <c r="E10" s="5" t="s">
        <v>7</v>
      </c>
      <c r="F10" s="4">
        <v>40</v>
      </c>
      <c r="G10" s="4">
        <v>32</v>
      </c>
      <c r="H10" s="18">
        <f>SUMPRODUCT($F$7:$G$7,F10:G10)</f>
        <v>399.99999999999994</v>
      </c>
      <c r="I10" s="6"/>
      <c r="J10" s="6"/>
    </row>
    <row r="11" spans="1:10" x14ac:dyDescent="0.3">
      <c r="A11" s="44"/>
      <c r="B11" s="3"/>
      <c r="C11" s="3"/>
      <c r="D11" s="3"/>
      <c r="E11" s="5" t="s">
        <v>6</v>
      </c>
      <c r="F11" s="4">
        <v>800</v>
      </c>
      <c r="G11" s="4">
        <v>1250</v>
      </c>
      <c r="H11" s="18">
        <f t="shared" ref="H11:H17" si="0">SUMPRODUCT($F$7:$G$7,F11:G11)</f>
        <v>7999.9999999999982</v>
      </c>
      <c r="I11" s="6"/>
      <c r="J11" s="6"/>
    </row>
    <row r="12" spans="1:10" x14ac:dyDescent="0.3">
      <c r="A12" s="44"/>
      <c r="B12" s="3"/>
      <c r="C12" s="3"/>
      <c r="D12" s="3"/>
      <c r="E12" s="5" t="s">
        <v>5</v>
      </c>
      <c r="F12" s="4">
        <v>0.2</v>
      </c>
      <c r="G12" s="4">
        <v>0.45</v>
      </c>
      <c r="H12" s="40">
        <f t="shared" si="0"/>
        <v>1.9999999999999998</v>
      </c>
      <c r="I12" s="6" t="s">
        <v>17</v>
      </c>
      <c r="J12" s="6"/>
    </row>
    <row r="13" spans="1:10" ht="4.5" customHeight="1" x14ac:dyDescent="0.3">
      <c r="A13" s="15"/>
      <c r="B13" s="11"/>
      <c r="C13" s="11"/>
      <c r="D13" s="11"/>
      <c r="E13" s="16"/>
      <c r="F13" s="17"/>
      <c r="G13" s="17"/>
      <c r="H13" s="17"/>
      <c r="I13" s="11"/>
      <c r="J13" s="11"/>
    </row>
    <row r="14" spans="1:10" x14ac:dyDescent="0.3">
      <c r="A14" s="6"/>
      <c r="B14" s="6"/>
      <c r="C14" s="6"/>
      <c r="D14" s="6"/>
      <c r="E14" s="6"/>
      <c r="F14" s="6"/>
      <c r="G14" s="6"/>
      <c r="H14" s="7"/>
      <c r="I14" s="4" t="s">
        <v>16</v>
      </c>
      <c r="J14" s="6"/>
    </row>
    <row r="15" spans="1:10" x14ac:dyDescent="0.3">
      <c r="A15" s="47" t="s">
        <v>14</v>
      </c>
      <c r="B15" s="41" t="s">
        <v>11</v>
      </c>
      <c r="C15" s="42"/>
      <c r="D15" s="42"/>
      <c r="E15" s="43"/>
      <c r="F15" s="4">
        <v>12</v>
      </c>
      <c r="G15" s="4">
        <v>4</v>
      </c>
      <c r="H15" s="12">
        <f t="shared" si="0"/>
        <v>119.99999999999997</v>
      </c>
      <c r="I15" s="4">
        <v>48</v>
      </c>
      <c r="J15" s="6"/>
    </row>
    <row r="16" spans="1:10" x14ac:dyDescent="0.3">
      <c r="A16" s="47"/>
      <c r="B16" s="41" t="s">
        <v>12</v>
      </c>
      <c r="C16" s="42"/>
      <c r="D16" s="42"/>
      <c r="E16" s="43"/>
      <c r="F16" s="4">
        <v>4</v>
      </c>
      <c r="G16" s="4">
        <v>4</v>
      </c>
      <c r="H16" s="12">
        <f t="shared" si="0"/>
        <v>39.999999999999993</v>
      </c>
      <c r="I16" s="4">
        <v>28</v>
      </c>
      <c r="J16" s="6"/>
    </row>
    <row r="17" spans="1:10" x14ac:dyDescent="0.3">
      <c r="A17" s="47"/>
      <c r="B17" s="41" t="s">
        <v>13</v>
      </c>
      <c r="C17" s="42"/>
      <c r="D17" s="42"/>
      <c r="E17" s="43"/>
      <c r="F17" s="4">
        <v>10</v>
      </c>
      <c r="G17" s="4">
        <v>20</v>
      </c>
      <c r="H17" s="12">
        <f t="shared" si="0"/>
        <v>99.999999999999986</v>
      </c>
      <c r="I17" s="4">
        <v>100</v>
      </c>
      <c r="J17" s="6"/>
    </row>
    <row r="18" spans="1:10" x14ac:dyDescent="0.3">
      <c r="A18" s="6"/>
      <c r="B18" s="6"/>
      <c r="C18" s="6"/>
      <c r="D18" s="6"/>
      <c r="E18" s="6"/>
      <c r="F18" s="6"/>
      <c r="G18" s="6"/>
      <c r="H18" s="6"/>
      <c r="I18" s="6"/>
      <c r="J18" s="6"/>
    </row>
  </sheetData>
  <mergeCells count="7">
    <mergeCell ref="A6:A7"/>
    <mergeCell ref="B6:E7"/>
    <mergeCell ref="A10:A12"/>
    <mergeCell ref="A15:A17"/>
    <mergeCell ref="B15:E15"/>
    <mergeCell ref="B16:E16"/>
    <mergeCell ref="B17:E1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29"/>
  <sheetViews>
    <sheetView topLeftCell="A10" workbookViewId="0">
      <selection sqref="A1:XFD1"/>
    </sheetView>
  </sheetViews>
  <sheetFormatPr defaultRowHeight="14.4" x14ac:dyDescent="0.3"/>
  <cols>
    <col min="1" max="1" width="11" bestFit="1" customWidth="1"/>
    <col min="11" max="11" width="5.6640625" customWidth="1"/>
  </cols>
  <sheetData>
    <row r="2" spans="1:12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2" x14ac:dyDescent="0.3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2" x14ac:dyDescent="0.3">
      <c r="A4" s="6"/>
      <c r="B4" s="6"/>
      <c r="C4" s="6"/>
      <c r="D4" s="6"/>
      <c r="E4" s="6"/>
      <c r="F4" s="6"/>
      <c r="G4" s="6"/>
      <c r="H4" s="6"/>
      <c r="I4" s="6"/>
      <c r="J4" s="6"/>
    </row>
    <row r="5" spans="1:12" x14ac:dyDescent="0.3">
      <c r="A5" s="6"/>
      <c r="B5" s="6"/>
      <c r="C5" s="6"/>
      <c r="D5" s="6"/>
      <c r="E5" s="6"/>
      <c r="F5" s="8" t="s">
        <v>1</v>
      </c>
      <c r="G5" s="8" t="s">
        <v>2</v>
      </c>
      <c r="H5" s="6"/>
      <c r="I5" s="6"/>
      <c r="J5" s="6"/>
      <c r="L5" t="s">
        <v>44</v>
      </c>
    </row>
    <row r="6" spans="1:12" x14ac:dyDescent="0.3">
      <c r="A6" s="45" t="s">
        <v>10</v>
      </c>
      <c r="B6" s="46" t="s">
        <v>3</v>
      </c>
      <c r="C6" s="46"/>
      <c r="D6" s="46"/>
      <c r="E6" s="46"/>
      <c r="F6" s="4" t="s">
        <v>8</v>
      </c>
      <c r="G6" s="4" t="s">
        <v>9</v>
      </c>
      <c r="H6" s="6"/>
      <c r="I6" s="6"/>
      <c r="J6" s="6"/>
      <c r="L6" t="s">
        <v>45</v>
      </c>
    </row>
    <row r="7" spans="1:12" x14ac:dyDescent="0.3">
      <c r="A7" s="45"/>
      <c r="B7" s="46"/>
      <c r="C7" s="46"/>
      <c r="D7" s="46"/>
      <c r="E7" s="46"/>
      <c r="F7" s="14">
        <v>0</v>
      </c>
      <c r="G7" s="14">
        <v>0</v>
      </c>
      <c r="H7" s="6"/>
      <c r="I7" s="6"/>
      <c r="J7" s="6"/>
      <c r="L7" t="s">
        <v>46</v>
      </c>
    </row>
    <row r="8" spans="1:12" ht="6" customHeight="1" x14ac:dyDescent="0.3">
      <c r="A8" s="9"/>
      <c r="B8" s="10"/>
      <c r="C8" s="10"/>
      <c r="D8" s="10"/>
      <c r="E8" s="10"/>
      <c r="F8" s="11"/>
      <c r="G8" s="11"/>
      <c r="H8" s="6"/>
      <c r="I8" s="6"/>
      <c r="J8" s="6"/>
    </row>
    <row r="9" spans="1:12" ht="15" customHeight="1" x14ac:dyDescent="0.3">
      <c r="A9" s="6"/>
      <c r="B9" s="6"/>
      <c r="C9" s="6"/>
      <c r="D9" s="6"/>
      <c r="E9" s="6"/>
      <c r="F9" s="6"/>
      <c r="G9" s="6"/>
      <c r="H9" s="4" t="s">
        <v>15</v>
      </c>
      <c r="I9" s="6"/>
      <c r="J9" s="6"/>
    </row>
    <row r="10" spans="1:12" x14ac:dyDescent="0.3">
      <c r="A10" s="44" t="s">
        <v>4</v>
      </c>
      <c r="B10" s="3"/>
      <c r="C10" s="3"/>
      <c r="D10" s="3"/>
      <c r="E10" s="5" t="s">
        <v>7</v>
      </c>
      <c r="F10" s="4">
        <v>40</v>
      </c>
      <c r="G10" s="4">
        <v>32</v>
      </c>
      <c r="H10" s="18">
        <f>SUMPRODUCT($F$7:$G$7,F10:G10)</f>
        <v>0</v>
      </c>
      <c r="I10" s="6" t="s">
        <v>18</v>
      </c>
      <c r="J10" s="6"/>
    </row>
    <row r="11" spans="1:12" x14ac:dyDescent="0.3">
      <c r="A11" s="44"/>
      <c r="B11" s="3"/>
      <c r="C11" s="3"/>
      <c r="D11" s="3"/>
      <c r="E11" s="5" t="s">
        <v>6</v>
      </c>
      <c r="F11" s="4">
        <v>800</v>
      </c>
      <c r="G11" s="4">
        <v>1250</v>
      </c>
      <c r="H11" s="18">
        <f>SUMPRODUCT($F$7:$G$7,F11:G11)</f>
        <v>0</v>
      </c>
      <c r="I11" s="6" t="s">
        <v>19</v>
      </c>
      <c r="J11" s="6"/>
    </row>
    <row r="12" spans="1:12" x14ac:dyDescent="0.3">
      <c r="A12" s="44"/>
      <c r="B12" s="3"/>
      <c r="C12" s="3"/>
      <c r="D12" s="3"/>
      <c r="E12" s="5" t="s">
        <v>5</v>
      </c>
      <c r="F12" s="4">
        <v>0.2</v>
      </c>
      <c r="G12" s="4">
        <v>0.45</v>
      </c>
      <c r="H12" s="4">
        <f>SUMPRODUCT($F$7:$G$7,F12:G12)</f>
        <v>0</v>
      </c>
      <c r="I12" s="6" t="s">
        <v>17</v>
      </c>
      <c r="J12" s="6"/>
    </row>
    <row r="13" spans="1:12" ht="4.5" customHeight="1" x14ac:dyDescent="0.3">
      <c r="A13" s="15"/>
      <c r="B13" s="11"/>
      <c r="C13" s="11"/>
      <c r="D13" s="11"/>
      <c r="E13" s="16"/>
      <c r="F13" s="17"/>
      <c r="G13" s="17"/>
      <c r="H13" s="17"/>
      <c r="I13" s="11"/>
      <c r="J13" s="11"/>
    </row>
    <row r="14" spans="1:12" x14ac:dyDescent="0.3">
      <c r="A14" s="6"/>
      <c r="B14" s="6"/>
      <c r="C14" s="6"/>
      <c r="D14" s="6"/>
      <c r="E14" s="6"/>
      <c r="F14" s="6"/>
      <c r="G14" s="6"/>
      <c r="H14" s="7"/>
      <c r="I14" s="4" t="s">
        <v>16</v>
      </c>
      <c r="J14" s="6"/>
    </row>
    <row r="15" spans="1:12" x14ac:dyDescent="0.3">
      <c r="A15" s="47" t="s">
        <v>14</v>
      </c>
      <c r="B15" s="41" t="s">
        <v>11</v>
      </c>
      <c r="C15" s="42"/>
      <c r="D15" s="42"/>
      <c r="E15" s="43"/>
      <c r="F15" s="4">
        <v>12</v>
      </c>
      <c r="G15" s="4">
        <v>4</v>
      </c>
      <c r="H15" s="12">
        <f t="shared" ref="H15:H17" si="0">SUMPRODUCT($F$7:$G$7,F15:G15)</f>
        <v>0</v>
      </c>
      <c r="I15" s="4">
        <v>48</v>
      </c>
      <c r="J15" s="6"/>
    </row>
    <row r="16" spans="1:12" x14ac:dyDescent="0.3">
      <c r="A16" s="47"/>
      <c r="B16" s="41" t="s">
        <v>12</v>
      </c>
      <c r="C16" s="42"/>
      <c r="D16" s="42"/>
      <c r="E16" s="43"/>
      <c r="F16" s="4">
        <v>4</v>
      </c>
      <c r="G16" s="4">
        <v>4</v>
      </c>
      <c r="H16" s="12">
        <f t="shared" si="0"/>
        <v>0</v>
      </c>
      <c r="I16" s="4">
        <v>28</v>
      </c>
      <c r="J16" s="6"/>
    </row>
    <row r="17" spans="1:12" x14ac:dyDescent="0.3">
      <c r="A17" s="47"/>
      <c r="B17" s="41" t="s">
        <v>13</v>
      </c>
      <c r="C17" s="42"/>
      <c r="D17" s="42"/>
      <c r="E17" s="43"/>
      <c r="F17" s="4">
        <v>10</v>
      </c>
      <c r="G17" s="4">
        <v>20</v>
      </c>
      <c r="H17" s="12">
        <f t="shared" si="0"/>
        <v>0</v>
      </c>
      <c r="I17" s="4">
        <v>100</v>
      </c>
      <c r="J17" s="6"/>
    </row>
    <row r="18" spans="1:12" x14ac:dyDescent="0.3">
      <c r="A18" s="6"/>
      <c r="B18" s="6"/>
      <c r="C18" s="6"/>
      <c r="D18" s="6"/>
      <c r="E18" s="6"/>
      <c r="F18" s="6"/>
      <c r="G18" s="6"/>
      <c r="H18" s="6"/>
      <c r="I18" s="6"/>
      <c r="J18" s="6"/>
    </row>
    <row r="20" spans="1:12" x14ac:dyDescent="0.3">
      <c r="A20" s="21" t="s">
        <v>24</v>
      </c>
    </row>
    <row r="21" spans="1:12" x14ac:dyDescent="0.3">
      <c r="H21" t="s">
        <v>22</v>
      </c>
    </row>
    <row r="22" spans="1:12" x14ac:dyDescent="0.3">
      <c r="B22" t="s">
        <v>25</v>
      </c>
      <c r="F22" s="1" t="s">
        <v>20</v>
      </c>
      <c r="G22" s="28">
        <v>244</v>
      </c>
      <c r="H22" s="2">
        <v>1</v>
      </c>
      <c r="I22" s="2"/>
    </row>
    <row r="23" spans="1:12" x14ac:dyDescent="0.3">
      <c r="B23" t="s">
        <v>26</v>
      </c>
      <c r="F23" s="1" t="s">
        <v>21</v>
      </c>
      <c r="G23" s="28">
        <v>6950</v>
      </c>
      <c r="H23" s="2">
        <v>1</v>
      </c>
      <c r="I23" s="2"/>
    </row>
    <row r="24" spans="1:12" x14ac:dyDescent="0.3">
      <c r="B24" t="s">
        <v>27</v>
      </c>
      <c r="F24" s="1" t="s">
        <v>28</v>
      </c>
      <c r="G24" s="28">
        <v>2</v>
      </c>
      <c r="H24" s="2">
        <v>1</v>
      </c>
      <c r="I24" s="2"/>
    </row>
    <row r="26" spans="1:12" x14ac:dyDescent="0.3">
      <c r="A26" s="24"/>
      <c r="B26" s="25" t="s">
        <v>32</v>
      </c>
      <c r="C26" s="6" t="s">
        <v>31</v>
      </c>
      <c r="D26" s="24"/>
      <c r="E26" s="24"/>
      <c r="F26" s="24"/>
      <c r="G26" s="24"/>
      <c r="H26" s="24"/>
      <c r="I26" s="30">
        <f>H22*ABS(H10-G22)/G22</f>
        <v>1</v>
      </c>
      <c r="K26" s="1" t="s">
        <v>23</v>
      </c>
      <c r="L26" s="28">
        <f>H22*ABS(H10-G22)/G22+H23*ABS(H11-G23)/G23+H24*ABS(H12-G24)/G24</f>
        <v>3</v>
      </c>
    </row>
    <row r="27" spans="1:12" x14ac:dyDescent="0.3">
      <c r="A27" s="24"/>
      <c r="B27" s="24"/>
      <c r="C27" s="6" t="s">
        <v>29</v>
      </c>
      <c r="D27" s="24"/>
      <c r="E27" s="24"/>
      <c r="F27" s="24"/>
      <c r="G27" s="24"/>
      <c r="H27" s="26"/>
      <c r="I27" s="30">
        <f>H23*ABS(H11-G23)/G23</f>
        <v>1</v>
      </c>
      <c r="K27" s="1"/>
      <c r="L27" s="29"/>
    </row>
    <row r="28" spans="1:12" x14ac:dyDescent="0.3">
      <c r="A28" s="6"/>
      <c r="B28" s="6"/>
      <c r="C28" s="6" t="s">
        <v>30</v>
      </c>
      <c r="D28" s="6"/>
      <c r="E28" s="6"/>
      <c r="F28" s="6"/>
      <c r="G28" s="6"/>
      <c r="H28" s="6"/>
      <c r="I28" s="30">
        <f t="shared" ref="I28" si="1">H24*ABS(H12-G24)/G24</f>
        <v>1</v>
      </c>
    </row>
    <row r="29" spans="1:12" x14ac:dyDescent="0.3">
      <c r="I29" s="30">
        <f>SUM(I26:I28)</f>
        <v>3</v>
      </c>
    </row>
  </sheetData>
  <mergeCells count="7">
    <mergeCell ref="A6:A7"/>
    <mergeCell ref="B6:E7"/>
    <mergeCell ref="A10:A12"/>
    <mergeCell ref="A15:A17"/>
    <mergeCell ref="B15:E15"/>
    <mergeCell ref="B16:E16"/>
    <mergeCell ref="B17:E1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shapeId="6145" r:id="rId4">
          <objectPr defaultSize="0" autoPict="0" r:id="rId5">
            <anchor moveWithCells="1">
              <from>
                <xdr:col>0</xdr:col>
                <xdr:colOff>76200</xdr:colOff>
                <xdr:row>30</xdr:row>
                <xdr:rowOff>22860</xdr:rowOff>
              </from>
              <to>
                <xdr:col>10</xdr:col>
                <xdr:colOff>342900</xdr:colOff>
                <xdr:row>34</xdr:row>
                <xdr:rowOff>38100</xdr:rowOff>
              </to>
            </anchor>
          </objectPr>
        </oleObject>
      </mc:Choice>
      <mc:Fallback>
        <oleObject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In_class</vt:lpstr>
      <vt:lpstr>Graphic</vt:lpstr>
      <vt:lpstr>Ex1_Min_Costs_1</vt:lpstr>
      <vt:lpstr>Ex1_Min_waste_2</vt:lpstr>
      <vt:lpstr>Ex1_Min_accidents_3</vt:lpstr>
      <vt:lpstr>Ex1_WeightedGoal_4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Barreiro</dc:creator>
  <cp:lastModifiedBy>smb</cp:lastModifiedBy>
  <dcterms:created xsi:type="dcterms:W3CDTF">2020-05-22T08:13:44Z</dcterms:created>
  <dcterms:modified xsi:type="dcterms:W3CDTF">2021-05-05T14:05:55Z</dcterms:modified>
</cp:coreProperties>
</file>