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1_InventarioFlorestal\"/>
    </mc:Choice>
  </mc:AlternateContent>
  <bookViews>
    <workbookView xWindow="0" yWindow="0" windowWidth="23040" windowHeight="9192"/>
  </bookViews>
  <sheets>
    <sheet name="AmostAleatoria_Peq&amp;Gr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75" i="1"/>
  <c r="K75" i="1" s="1"/>
  <c r="M75" i="1" s="1"/>
  <c r="N75" i="1"/>
  <c r="I73" i="1"/>
  <c r="N74" i="1"/>
  <c r="N73" i="1"/>
  <c r="N72" i="1"/>
  <c r="M72" i="1"/>
  <c r="J72" i="1"/>
  <c r="K72" i="1" s="1"/>
  <c r="I72" i="1"/>
  <c r="N71" i="1"/>
  <c r="M71" i="1"/>
  <c r="J71" i="1"/>
  <c r="K71" i="1" s="1"/>
  <c r="O9" i="1"/>
  <c r="O5" i="1"/>
  <c r="G48" i="1"/>
  <c r="F48" i="1"/>
  <c r="E48" i="1"/>
  <c r="F50" i="1"/>
  <c r="B48" i="1"/>
  <c r="C48" i="1" s="1"/>
  <c r="L66" i="1"/>
  <c r="K66" i="1"/>
  <c r="J66" i="1"/>
  <c r="I33" i="1"/>
  <c r="I34" i="1" s="1"/>
  <c r="I31" i="1"/>
  <c r="I32" i="1"/>
  <c r="I29" i="1"/>
  <c r="I28" i="1"/>
  <c r="E28" i="1"/>
  <c r="E29" i="1"/>
  <c r="I27" i="1"/>
  <c r="I26" i="1"/>
  <c r="E32" i="1"/>
  <c r="E31" i="1"/>
  <c r="E27" i="1"/>
  <c r="O75" i="1" l="1"/>
  <c r="O72" i="1"/>
  <c r="J73" i="1" s="1"/>
  <c r="K73" i="1" s="1"/>
  <c r="M73" i="1" s="1"/>
  <c r="O73" i="1" s="1"/>
  <c r="I74" i="1" s="1"/>
  <c r="J74" i="1" s="1"/>
  <c r="K74" i="1" s="1"/>
  <c r="M74" i="1" s="1"/>
  <c r="O74" i="1" s="1"/>
  <c r="O71" i="1"/>
  <c r="F49" i="1"/>
  <c r="A49" i="1"/>
  <c r="C49" i="1" s="1"/>
  <c r="E49" i="1" s="1"/>
  <c r="F51" i="1"/>
  <c r="E26" i="1"/>
  <c r="E33" i="1" s="1"/>
  <c r="G49" i="1" l="1"/>
  <c r="A50" i="1" s="1"/>
  <c r="B49" i="1"/>
  <c r="E34" i="1"/>
  <c r="B50" i="1" l="1"/>
  <c r="C50" i="1"/>
  <c r="E50" i="1" l="1"/>
  <c r="G50" i="1" s="1"/>
  <c r="A51" i="1" s="1"/>
  <c r="C51" i="1" l="1"/>
  <c r="E51" i="1" s="1"/>
  <c r="G51" i="1" s="1"/>
  <c r="B51" i="1"/>
</calcChain>
</file>

<file path=xl/sharedStrings.xml><?xml version="1.0" encoding="utf-8"?>
<sst xmlns="http://schemas.openxmlformats.org/spreadsheetml/2006/main" count="53" uniqueCount="30">
  <si>
    <t>ID_plot</t>
  </si>
  <si>
    <t>V_ha</t>
  </si>
  <si>
    <t>Populações normais, n&lt;30</t>
  </si>
  <si>
    <t>g.l. =</t>
  </si>
  <si>
    <t>n =</t>
  </si>
  <si>
    <t>t.student =</t>
  </si>
  <si>
    <t>SQRT (n) =</t>
  </si>
  <si>
    <t>X =</t>
  </si>
  <si>
    <t>desvio =</t>
  </si>
  <si>
    <t>Erro% =</t>
  </si>
  <si>
    <r>
      <t>Populações normais, n</t>
    </r>
    <r>
      <rPr>
        <sz val="11"/>
        <color theme="0"/>
        <rFont val="Calibri"/>
        <family val="2"/>
      </rPr>
      <t>≥</t>
    </r>
    <r>
      <rPr>
        <sz val="11"/>
        <color theme="0"/>
        <rFont val="Trebuchet MS"/>
        <family val="2"/>
      </rPr>
      <t>30</t>
    </r>
  </si>
  <si>
    <t>z =</t>
  </si>
  <si>
    <t>n</t>
  </si>
  <si>
    <t>N=</t>
  </si>
  <si>
    <t>Erro (E) =</t>
  </si>
  <si>
    <t>Cálculo da grandeza da amostra</t>
  </si>
  <si>
    <t>Para um erro de 10%</t>
  </si>
  <si>
    <t>g.l.</t>
  </si>
  <si>
    <t>tstudent</t>
  </si>
  <si>
    <t>erro%</t>
  </si>
  <si>
    <t>num</t>
  </si>
  <si>
    <t>den</t>
  </si>
  <si>
    <t>Para um erro de 12%</t>
  </si>
  <si>
    <t>t-student</t>
  </si>
  <si>
    <r>
      <t xml:space="preserve">" </t>
    </r>
    <r>
      <rPr>
        <b/>
        <sz val="9"/>
        <color theme="0"/>
        <rFont val="Arial"/>
        <family val="2"/>
      </rPr>
      <t xml:space="preserve"> T.INV.2T( alfa , g.l. )</t>
    </r>
    <r>
      <rPr>
        <sz val="9"/>
        <color theme="0"/>
        <rFont val="Arial"/>
        <family val="2"/>
      </rPr>
      <t xml:space="preserve"> usa a probabilidade associada à t-Student com 2 caudas e os graus de liberdade para devolver o valor</t>
    </r>
  </si>
  <si>
    <t>INV.T.2T ( alfa, g-l.)</t>
  </si>
  <si>
    <r>
      <rPr>
        <b/>
        <sz val="9"/>
        <color theme="0"/>
        <rFont val="Arial"/>
        <family val="2"/>
      </rPr>
      <t>T. INV( 1-alfa/2, g.l. )</t>
    </r>
    <r>
      <rPr>
        <sz val="9"/>
        <color theme="0"/>
        <rFont val="Arial"/>
        <family val="2"/>
      </rPr>
      <t xml:space="preserve"> retorna o inverso da distribuição t de cauda esquerda de Student</t>
    </r>
  </si>
  <si>
    <t>INV.T( 1-alfa/2, g-l.)</t>
  </si>
  <si>
    <t>alfa=</t>
  </si>
  <si>
    <t>Para reduzir o número de parcelas medidas no campo (ie, aumentar o erro):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</si>
</sst>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9" formatCode="0.0000"/>
    <numFmt numFmtId="170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Trebuchet MS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5" fillId="2" borderId="0" xfId="0" applyFont="1" applyFill="1" applyAlignment="1">
      <alignment horizontal="left" vertical="center" indent="3" readingOrder="1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/>
    <xf numFmtId="0" fontId="7" fillId="4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1"/>
    <xf numFmtId="0" fontId="8" fillId="5" borderId="2" xfId="1" applyFont="1" applyFill="1" applyBorder="1" applyAlignment="1">
      <alignment horizontal="center"/>
    </xf>
    <xf numFmtId="0" fontId="9" fillId="5" borderId="0" xfId="1" quotePrefix="1" applyFont="1" applyFill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0" fontId="4" fillId="0" borderId="0" xfId="1" applyFont="1"/>
    <xf numFmtId="170" fontId="4" fillId="0" borderId="2" xfId="1" applyNumberFormat="1" applyBorder="1" applyAlignment="1">
      <alignment horizontal="center"/>
    </xf>
    <xf numFmtId="0" fontId="8" fillId="6" borderId="2" xfId="1" applyFont="1" applyFill="1" applyBorder="1" applyAlignment="1">
      <alignment horizontal="center"/>
    </xf>
    <xf numFmtId="0" fontId="9" fillId="6" borderId="0" xfId="1" applyFont="1" applyFill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0" fontId="4" fillId="0" borderId="0" xfId="1" applyBorder="1"/>
    <xf numFmtId="0" fontId="0" fillId="2" borderId="0" xfId="0" applyFill="1" applyBorder="1"/>
    <xf numFmtId="0" fontId="0" fillId="3" borderId="0" xfId="0" applyFill="1" applyBorder="1"/>
    <xf numFmtId="0" fontId="0" fillId="0" borderId="3" xfId="0" applyBorder="1"/>
    <xf numFmtId="0" fontId="0" fillId="3" borderId="1" xfId="0" applyFill="1" applyBorder="1"/>
    <xf numFmtId="0" fontId="0" fillId="0" borderId="4" xfId="0" applyBorder="1"/>
    <xf numFmtId="0" fontId="0" fillId="3" borderId="6" xfId="0" applyFill="1" applyBorder="1"/>
    <xf numFmtId="2" fontId="0" fillId="0" borderId="2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3</xdr:row>
      <xdr:rowOff>167640</xdr:rowOff>
    </xdr:from>
    <xdr:to>
      <xdr:col>8</xdr:col>
      <xdr:colOff>388620</xdr:colOff>
      <xdr:row>14</xdr:row>
      <xdr:rowOff>175260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42300" r="40552" b="38101"/>
        <a:stretch>
          <a:fillRect/>
        </a:stretch>
      </xdr:blipFill>
      <xdr:spPr bwMode="auto">
        <a:xfrm>
          <a:off x="3771900" y="350520"/>
          <a:ext cx="345948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99060</xdr:colOff>
      <xdr:row>15</xdr:row>
      <xdr:rowOff>7620</xdr:rowOff>
    </xdr:from>
    <xdr:to>
      <xdr:col>10</xdr:col>
      <xdr:colOff>4254</xdr:colOff>
      <xdr:row>20</xdr:row>
      <xdr:rowOff>3919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Rectangle 2"/>
            <xdr:cNvSpPr/>
          </xdr:nvSpPr>
          <xdr:spPr>
            <a:xfrm>
              <a:off x="3756660" y="2750820"/>
              <a:ext cx="2343594" cy="91069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b="0" i="0">
                            <a:latin typeface="Cambria Math" panose="02040503050406030204" pitchFamily="18" charset="0"/>
                          </a:rPr>
                          <m:t>E</m:t>
                        </m:r>
                        <m:r>
                          <a:rPr lang="en-US" b="0" i="0">
                            <a:latin typeface="Cambria Math" panose="02040503050406030204" pitchFamily="18" charset="0"/>
                          </a:rPr>
                          <m:t>= </m:t>
                        </m:r>
                        <m:r>
                          <m:rPr>
                            <m:sty m:val="p"/>
                          </m:rPr>
                          <a:rPr lang="en-US" i="0">
                            <a:latin typeface="Cambria Math" panose="02040503050406030204" pitchFamily="18" charset="0"/>
                          </a:rPr>
                          <m:t>z</m:t>
                        </m:r>
                      </m:e>
                      <m:sub>
                        <m:f>
                          <m:fPr>
                            <m:type m:val="lin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α</m:t>
                            </m:r>
                          </m:num>
                          <m:den>
                            <m:r>
                              <a:rPr lang="en-US" i="0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sub>
                    </m:sSub>
                    <m:f>
                      <m:fPr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c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  <m:rad>
                      <m:radPr>
                        <m:degHide m:val="on"/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n-US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  <m:r>
                                  <a:rPr lang="en-US" i="0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m:rPr>
                                    <m:sty m:val="p"/>
                                  </m:rPr>
                                  <a:rPr lang="en-US" i="0">
                                    <a:latin typeface="Cambria Math" panose="02040503050406030204" pitchFamily="18" charset="0"/>
                                  </a:rPr>
                                  <m:t>n</m:t>
                                </m:r>
                              </m:e>
                            </m:d>
                          </m:num>
                          <m:den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3" name="Rectangle 2"/>
            <xdr:cNvSpPr/>
          </xdr:nvSpPr>
          <xdr:spPr>
            <a:xfrm>
              <a:off x="3756660" y="2750820"/>
              <a:ext cx="2343594" cy="91069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latin typeface="Cambria Math" panose="02040503050406030204" pitchFamily="18" charset="0"/>
                </a:rPr>
                <a:t>〖</a:t>
              </a:r>
              <a:r>
                <a:rPr lang="en-US" b="0" i="0">
                  <a:latin typeface="Cambria Math" panose="02040503050406030204" pitchFamily="18" charset="0"/>
                </a:rPr>
                <a:t>E= </a:t>
              </a:r>
              <a:r>
                <a:rPr lang="en-US" i="0">
                  <a:latin typeface="Cambria Math" panose="02040503050406030204" pitchFamily="18" charset="0"/>
                </a:rPr>
                <a:t>z〗_(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α∕</a:t>
              </a:r>
              <a:r>
                <a:rPr lang="en-US" i="0">
                  <a:latin typeface="Cambria Math" panose="02040503050406030204" pitchFamily="18" charset="0"/>
                </a:rPr>
                <a:t>2)  S_c/√n √(((N−n))/N)</a:t>
              </a:r>
              <a:endParaRPr lang="en-US"/>
            </a:p>
          </xdr:txBody>
        </xdr:sp>
      </mc:Fallback>
    </mc:AlternateContent>
    <xdr:clientData/>
  </xdr:twoCellAnchor>
  <xdr:twoCellAnchor>
    <xdr:from>
      <xdr:col>2</xdr:col>
      <xdr:colOff>502920</xdr:colOff>
      <xdr:row>15</xdr:row>
      <xdr:rowOff>152400</xdr:rowOff>
    </xdr:from>
    <xdr:to>
      <xdr:col>5</xdr:col>
      <xdr:colOff>63218</xdr:colOff>
      <xdr:row>19</xdr:row>
      <xdr:rowOff>85486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Rectangle 3"/>
            <xdr:cNvSpPr/>
          </xdr:nvSpPr>
          <xdr:spPr>
            <a:xfrm>
              <a:off x="1722120" y="2895600"/>
              <a:ext cx="1389098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b="0" i="0">
                            <a:latin typeface="Cambria Math" panose="02040503050406030204" pitchFamily="18" charset="0"/>
                          </a:rPr>
                          <m:t>E</m:t>
                        </m:r>
                        <m:r>
                          <a:rPr lang="en-US" b="0" i="0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m:rPr>
                            <m:sty m:val="p"/>
                          </m:rPr>
                          <a:rPr lang="en-US" b="0" i="0">
                            <a:latin typeface="Cambria Math" panose="02040503050406030204" pitchFamily="18" charset="0"/>
                          </a:rPr>
                          <m:t>t</m:t>
                        </m:r>
                      </m:e>
                      <m:sub>
                        <m:f>
                          <m:fPr>
                            <m:type m:val="lin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α</m:t>
                            </m:r>
                          </m:num>
                          <m:den>
                            <m:r>
                              <a:rPr lang="en-US" i="0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sub>
                    </m:sSub>
                    <m:f>
                      <m:fPr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c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>
        <xdr:sp macro="" textlink="">
          <xdr:nvSpPr>
            <xdr:cNvPr id="4" name="Rectangle 3"/>
            <xdr:cNvSpPr/>
          </xdr:nvSpPr>
          <xdr:spPr>
            <a:xfrm>
              <a:off x="1722120" y="2895600"/>
              <a:ext cx="1389098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latin typeface="Cambria Math" panose="02040503050406030204" pitchFamily="18" charset="0"/>
                </a:rPr>
                <a:t>〖</a:t>
              </a:r>
              <a:r>
                <a:rPr lang="en-US" b="0" i="0">
                  <a:latin typeface="Cambria Math" panose="02040503050406030204" pitchFamily="18" charset="0"/>
                </a:rPr>
                <a:t>E=t〗_(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α∕</a:t>
              </a:r>
              <a:r>
                <a:rPr lang="en-US" i="0">
                  <a:latin typeface="Cambria Math" panose="02040503050406030204" pitchFamily="18" charset="0"/>
                </a:rPr>
                <a:t>2)  S_c/√n</a:t>
              </a:r>
              <a:endParaRPr lang="en-US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556260</xdr:colOff>
          <xdr:row>54</xdr:row>
          <xdr:rowOff>0</xdr:rowOff>
        </xdr:from>
        <xdr:to>
          <xdr:col>14</xdr:col>
          <xdr:colOff>556260</xdr:colOff>
          <xdr:row>61</xdr:row>
          <xdr:rowOff>168618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15239</xdr:colOff>
          <xdr:row>37</xdr:row>
          <xdr:rowOff>7620</xdr:rowOff>
        </xdr:from>
        <xdr:to>
          <xdr:col>4</xdr:col>
          <xdr:colOff>118794</xdr:colOff>
          <xdr:row>45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10</xdr:row>
      <xdr:rowOff>45720</xdr:rowOff>
    </xdr:from>
    <xdr:to>
      <xdr:col>26</xdr:col>
      <xdr:colOff>518160</xdr:colOff>
      <xdr:row>69</xdr:row>
      <xdr:rowOff>59055</xdr:rowOff>
    </xdr:to>
    <xdr:pic>
      <xdr:nvPicPr>
        <xdr:cNvPr id="7" name="Picture 6" descr="Student T Table critical valu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874520"/>
          <a:ext cx="7223760" cy="10803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138112</xdr:colOff>
      <xdr:row>62</xdr:row>
      <xdr:rowOff>49846</xdr:rowOff>
    </xdr:from>
    <xdr:to>
      <xdr:col>19</xdr:col>
      <xdr:colOff>376237</xdr:colOff>
      <xdr:row>63</xdr:row>
      <xdr:rowOff>106679</xdr:rowOff>
    </xdr:to>
    <xdr:sp macro="" textlink="">
      <xdr:nvSpPr>
        <xdr:cNvPr id="8" name="Rectangle 7"/>
        <xdr:cNvSpPr/>
      </xdr:nvSpPr>
      <xdr:spPr>
        <a:xfrm>
          <a:off x="11110912" y="11388406"/>
          <a:ext cx="847725" cy="239713"/>
        </a:xfrm>
        <a:prstGeom prst="rect">
          <a:avLst/>
        </a:prstGeom>
        <a:noFill/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57150</xdr:colOff>
      <xdr:row>62</xdr:row>
      <xdr:rowOff>45084</xdr:rowOff>
    </xdr:from>
    <xdr:to>
      <xdr:col>15</xdr:col>
      <xdr:colOff>447673</xdr:colOff>
      <xdr:row>63</xdr:row>
      <xdr:rowOff>101917</xdr:rowOff>
    </xdr:to>
    <xdr:sp macro="" textlink="">
      <xdr:nvSpPr>
        <xdr:cNvPr id="9" name="Rectangle 8"/>
        <xdr:cNvSpPr/>
      </xdr:nvSpPr>
      <xdr:spPr>
        <a:xfrm>
          <a:off x="9201150" y="11383644"/>
          <a:ext cx="390523" cy="239713"/>
        </a:xfrm>
        <a:prstGeom prst="rect">
          <a:avLst/>
        </a:prstGeom>
        <a:noFill/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142875</xdr:colOff>
      <xdr:row>25</xdr:row>
      <xdr:rowOff>144145</xdr:rowOff>
    </xdr:from>
    <xdr:to>
      <xdr:col>19</xdr:col>
      <xdr:colOff>381000</xdr:colOff>
      <xdr:row>27</xdr:row>
      <xdr:rowOff>29211</xdr:rowOff>
    </xdr:to>
    <xdr:sp macro="" textlink="">
      <xdr:nvSpPr>
        <xdr:cNvPr id="10" name="Rectangle 9"/>
        <xdr:cNvSpPr/>
      </xdr:nvSpPr>
      <xdr:spPr>
        <a:xfrm>
          <a:off x="11115675" y="4716145"/>
          <a:ext cx="847725" cy="250826"/>
        </a:xfrm>
        <a:prstGeom prst="rect">
          <a:avLst/>
        </a:prstGeom>
        <a:noFill/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8"/>
  <sheetViews>
    <sheetView tabSelected="1" topLeftCell="B48" workbookViewId="0">
      <selection activeCell="L76" sqref="L76"/>
    </sheetView>
  </sheetViews>
  <sheetFormatPr defaultRowHeight="14.4" x14ac:dyDescent="0.3"/>
  <sheetData>
    <row r="1" spans="1:21" x14ac:dyDescent="0.3">
      <c r="A1" s="11" t="s">
        <v>2</v>
      </c>
      <c r="B1" s="12"/>
      <c r="C1" s="12"/>
      <c r="D1" s="12"/>
      <c r="K1" s="11" t="s">
        <v>10</v>
      </c>
      <c r="L1" s="12"/>
      <c r="M1" s="12"/>
      <c r="N1" s="12"/>
    </row>
    <row r="3" spans="1:21" x14ac:dyDescent="0.3">
      <c r="A3" s="1" t="s">
        <v>0</v>
      </c>
      <c r="B3" s="1" t="s">
        <v>1</v>
      </c>
      <c r="K3" s="1" t="s">
        <v>0</v>
      </c>
      <c r="L3" s="1" t="s">
        <v>1</v>
      </c>
    </row>
    <row r="4" spans="1:21" x14ac:dyDescent="0.3">
      <c r="A4">
        <v>1</v>
      </c>
      <c r="B4" s="2">
        <v>12.115367602076873</v>
      </c>
      <c r="K4">
        <v>1</v>
      </c>
      <c r="L4">
        <v>200</v>
      </c>
      <c r="O4" s="27" t="s">
        <v>23</v>
      </c>
      <c r="P4" s="28" t="s">
        <v>24</v>
      </c>
      <c r="Q4" s="29"/>
      <c r="R4" s="29"/>
      <c r="S4" s="29"/>
      <c r="T4" s="30" t="s">
        <v>25</v>
      </c>
      <c r="U4" s="26"/>
    </row>
    <row r="5" spans="1:21" x14ac:dyDescent="0.3">
      <c r="A5">
        <v>2</v>
      </c>
      <c r="B5" s="2">
        <v>6.6627983391889103</v>
      </c>
      <c r="K5">
        <v>2</v>
      </c>
      <c r="L5">
        <v>12</v>
      </c>
      <c r="O5" s="31">
        <f>_xlfn.T.INV.2T(E25,E26)</f>
        <v>2.0555294386428731</v>
      </c>
      <c r="P5" s="29"/>
      <c r="Q5" s="29"/>
      <c r="R5" s="29"/>
      <c r="S5" s="29"/>
      <c r="T5" s="26"/>
      <c r="U5" s="26"/>
    </row>
    <row r="6" spans="1:21" x14ac:dyDescent="0.3">
      <c r="A6">
        <v>3</v>
      </c>
      <c r="B6" s="2">
        <v>31.541963145019039</v>
      </c>
      <c r="K6">
        <v>3</v>
      </c>
      <c r="L6">
        <v>165</v>
      </c>
      <c r="O6" s="26"/>
      <c r="P6" s="29"/>
      <c r="Q6" s="29"/>
      <c r="R6" s="29"/>
      <c r="S6" s="29"/>
      <c r="T6" s="26"/>
      <c r="U6" s="26"/>
    </row>
    <row r="7" spans="1:21" x14ac:dyDescent="0.3">
      <c r="A7">
        <v>4</v>
      </c>
      <c r="B7" s="2">
        <v>36.447497723033251</v>
      </c>
      <c r="K7">
        <v>4</v>
      </c>
      <c r="L7">
        <v>12</v>
      </c>
    </row>
    <row r="8" spans="1:21" x14ac:dyDescent="0.3">
      <c r="A8">
        <v>5</v>
      </c>
      <c r="B8" s="2">
        <v>20.615862831180955</v>
      </c>
      <c r="K8">
        <v>5</v>
      </c>
      <c r="L8">
        <v>100</v>
      </c>
      <c r="N8" s="40"/>
      <c r="O8" s="32" t="s">
        <v>23</v>
      </c>
      <c r="P8" s="33" t="s">
        <v>26</v>
      </c>
      <c r="Q8" s="33"/>
      <c r="R8" s="33"/>
      <c r="S8" s="33"/>
      <c r="T8" s="30" t="s">
        <v>27</v>
      </c>
      <c r="U8" s="26"/>
    </row>
    <row r="9" spans="1:21" x14ac:dyDescent="0.3">
      <c r="A9">
        <v>6</v>
      </c>
      <c r="B9" s="2">
        <v>38.837996224267492</v>
      </c>
      <c r="K9">
        <v>6</v>
      </c>
      <c r="L9">
        <v>177</v>
      </c>
      <c r="N9" s="42"/>
      <c r="O9" s="31">
        <f>_xlfn.T.INV(1-E25/2,E26)</f>
        <v>2.0555294386428731</v>
      </c>
      <c r="P9" s="33"/>
      <c r="Q9" s="33"/>
      <c r="R9" s="33"/>
      <c r="S9" s="33"/>
      <c r="T9" s="26"/>
      <c r="U9" s="26"/>
    </row>
    <row r="10" spans="1:21" x14ac:dyDescent="0.3">
      <c r="A10">
        <v>7</v>
      </c>
      <c r="B10" s="2">
        <v>52.462361884935483</v>
      </c>
      <c r="K10">
        <v>7</v>
      </c>
      <c r="L10">
        <v>171</v>
      </c>
      <c r="N10" s="34"/>
      <c r="O10" s="37"/>
      <c r="P10" s="33"/>
      <c r="Q10" s="33"/>
      <c r="R10" s="33"/>
      <c r="S10" s="33"/>
      <c r="T10" s="26"/>
      <c r="U10" s="26"/>
    </row>
    <row r="11" spans="1:21" x14ac:dyDescent="0.3">
      <c r="A11">
        <v>8</v>
      </c>
      <c r="B11" s="2">
        <v>39.631946460296788</v>
      </c>
      <c r="K11">
        <v>8</v>
      </c>
      <c r="L11">
        <v>165</v>
      </c>
      <c r="N11" s="34"/>
      <c r="O11" s="17"/>
    </row>
    <row r="12" spans="1:21" x14ac:dyDescent="0.3">
      <c r="A12">
        <v>9</v>
      </c>
      <c r="B12" s="2">
        <v>50.425327164086241</v>
      </c>
      <c r="K12">
        <v>9</v>
      </c>
      <c r="L12">
        <v>47</v>
      </c>
      <c r="N12" s="34"/>
      <c r="O12" s="17"/>
    </row>
    <row r="13" spans="1:21" x14ac:dyDescent="0.3">
      <c r="A13">
        <v>10</v>
      </c>
      <c r="B13" s="2">
        <v>55.283394848725045</v>
      </c>
      <c r="K13">
        <v>10</v>
      </c>
      <c r="L13">
        <v>224</v>
      </c>
      <c r="N13" s="34"/>
      <c r="O13" s="17"/>
    </row>
    <row r="14" spans="1:21" x14ac:dyDescent="0.3">
      <c r="A14">
        <v>11</v>
      </c>
      <c r="B14" s="2">
        <v>46.276388721625622</v>
      </c>
      <c r="K14">
        <v>11</v>
      </c>
      <c r="L14">
        <v>24</v>
      </c>
      <c r="N14" s="34"/>
      <c r="O14" s="17"/>
    </row>
    <row r="15" spans="1:21" x14ac:dyDescent="0.3">
      <c r="A15">
        <v>12</v>
      </c>
      <c r="B15" s="2">
        <v>32.392882086838036</v>
      </c>
      <c r="K15">
        <v>12</v>
      </c>
      <c r="L15">
        <v>53</v>
      </c>
      <c r="N15" s="34"/>
      <c r="O15" s="17"/>
    </row>
    <row r="16" spans="1:21" x14ac:dyDescent="0.3">
      <c r="A16">
        <v>13</v>
      </c>
      <c r="B16" s="2">
        <v>39.026143058795675</v>
      </c>
      <c r="C16" s="10"/>
      <c r="D16" s="10"/>
      <c r="E16" s="10"/>
      <c r="F16" s="10"/>
      <c r="G16" s="10"/>
      <c r="H16" s="10"/>
      <c r="I16" s="10"/>
      <c r="J16" s="10"/>
      <c r="K16">
        <v>13</v>
      </c>
      <c r="L16">
        <v>130</v>
      </c>
      <c r="N16" s="34"/>
      <c r="O16" s="17"/>
    </row>
    <row r="17" spans="1:25" x14ac:dyDescent="0.3">
      <c r="A17">
        <v>14</v>
      </c>
      <c r="B17" s="2">
        <v>43.630440420327602</v>
      </c>
      <c r="C17" s="10"/>
      <c r="D17" s="10"/>
      <c r="E17" s="10"/>
      <c r="F17" s="10"/>
      <c r="G17" s="10"/>
      <c r="H17" s="10"/>
      <c r="I17" s="10"/>
      <c r="J17" s="10"/>
      <c r="K17">
        <v>14</v>
      </c>
      <c r="L17">
        <v>217</v>
      </c>
      <c r="N17" s="34"/>
      <c r="O17" s="17"/>
    </row>
    <row r="18" spans="1:25" x14ac:dyDescent="0.3">
      <c r="A18">
        <v>15</v>
      </c>
      <c r="B18" s="2">
        <v>32.512109993394837</v>
      </c>
      <c r="C18" s="10"/>
      <c r="D18" s="10"/>
      <c r="E18" s="10"/>
      <c r="F18" s="10"/>
      <c r="G18" s="10"/>
      <c r="H18" s="10"/>
      <c r="I18" s="10"/>
      <c r="J18" s="10"/>
      <c r="K18">
        <v>15</v>
      </c>
      <c r="L18">
        <v>141</v>
      </c>
      <c r="N18" s="34"/>
      <c r="O18" s="17"/>
    </row>
    <row r="19" spans="1:25" x14ac:dyDescent="0.3">
      <c r="A19">
        <v>16</v>
      </c>
      <c r="B19" s="2">
        <v>68.890172046149956</v>
      </c>
      <c r="C19" s="10"/>
      <c r="D19" s="10"/>
      <c r="E19" s="10"/>
      <c r="F19" s="10"/>
      <c r="G19" s="10"/>
      <c r="H19" s="10"/>
      <c r="I19" s="10"/>
      <c r="J19" s="10"/>
      <c r="K19">
        <v>16</v>
      </c>
      <c r="L19">
        <v>71</v>
      </c>
      <c r="N19" s="34"/>
      <c r="O19" s="17"/>
    </row>
    <row r="20" spans="1:25" x14ac:dyDescent="0.3">
      <c r="A20">
        <v>17</v>
      </c>
      <c r="B20" s="2">
        <v>52.069139947849436</v>
      </c>
      <c r="C20" s="10"/>
      <c r="D20" s="10"/>
      <c r="E20" s="10"/>
      <c r="F20" s="10"/>
      <c r="G20" s="10"/>
      <c r="H20" s="10"/>
      <c r="I20" s="10"/>
      <c r="J20" s="10"/>
      <c r="K20">
        <v>17</v>
      </c>
      <c r="L20">
        <v>0</v>
      </c>
      <c r="N20" s="34"/>
      <c r="O20" s="17"/>
    </row>
    <row r="21" spans="1:25" x14ac:dyDescent="0.3">
      <c r="A21">
        <v>18</v>
      </c>
      <c r="B21" s="2">
        <v>46.299028063617378</v>
      </c>
      <c r="H21" s="19"/>
      <c r="I21" s="19"/>
      <c r="K21">
        <v>18</v>
      </c>
      <c r="L21">
        <v>271</v>
      </c>
      <c r="N21" s="34"/>
      <c r="O21" s="17"/>
    </row>
    <row r="22" spans="1:25" x14ac:dyDescent="0.3">
      <c r="A22">
        <v>19</v>
      </c>
      <c r="B22" s="2">
        <v>26.837232100970855</v>
      </c>
      <c r="H22" s="17"/>
      <c r="I22" s="17"/>
      <c r="K22">
        <v>19</v>
      </c>
      <c r="L22">
        <v>283</v>
      </c>
      <c r="N22" s="34"/>
      <c r="O22" s="17"/>
    </row>
    <row r="23" spans="1:25" x14ac:dyDescent="0.3">
      <c r="A23">
        <v>20</v>
      </c>
      <c r="B23" s="2">
        <v>78.458977376227949</v>
      </c>
      <c r="K23">
        <v>20</v>
      </c>
      <c r="L23">
        <v>200</v>
      </c>
      <c r="N23" s="34"/>
      <c r="O23" s="17"/>
    </row>
    <row r="24" spans="1:25" x14ac:dyDescent="0.3">
      <c r="A24">
        <v>21</v>
      </c>
      <c r="B24" s="2">
        <v>42.454764804535408</v>
      </c>
      <c r="K24">
        <v>21</v>
      </c>
      <c r="L24">
        <v>265</v>
      </c>
      <c r="N24" s="34"/>
      <c r="O24" s="17"/>
    </row>
    <row r="25" spans="1:25" x14ac:dyDescent="0.3">
      <c r="A25">
        <v>22</v>
      </c>
      <c r="B25" s="2">
        <v>31.773395157450114</v>
      </c>
      <c r="D25" s="5" t="s">
        <v>28</v>
      </c>
      <c r="E25" s="4">
        <v>0.05</v>
      </c>
      <c r="H25" s="5" t="s">
        <v>13</v>
      </c>
      <c r="I25" s="19">
        <v>400</v>
      </c>
      <c r="K25">
        <v>22</v>
      </c>
      <c r="L25">
        <v>277</v>
      </c>
      <c r="N25" s="34"/>
      <c r="O25" s="37"/>
      <c r="P25" s="26"/>
      <c r="X25" s="26"/>
      <c r="Y25" s="26"/>
    </row>
    <row r="26" spans="1:25" x14ac:dyDescent="0.3">
      <c r="A26">
        <v>23</v>
      </c>
      <c r="B26" s="2">
        <v>67.125564687152618</v>
      </c>
      <c r="D26" s="3" t="s">
        <v>3</v>
      </c>
      <c r="E26" s="4">
        <f>E27-1</f>
        <v>26</v>
      </c>
      <c r="H26" s="3" t="s">
        <v>3</v>
      </c>
      <c r="I26" s="4">
        <f>COUNT(K4:K51)-1</f>
        <v>47</v>
      </c>
      <c r="K26">
        <v>23</v>
      </c>
      <c r="L26">
        <v>306</v>
      </c>
      <c r="N26" s="34"/>
      <c r="O26" s="37"/>
      <c r="P26" s="26"/>
      <c r="X26" s="26"/>
      <c r="Y26" s="26"/>
    </row>
    <row r="27" spans="1:25" x14ac:dyDescent="0.3">
      <c r="A27">
        <v>24</v>
      </c>
      <c r="B27" s="2">
        <v>69.459869898016237</v>
      </c>
      <c r="D27" s="3" t="s">
        <v>4</v>
      </c>
      <c r="E27" s="4">
        <f>COUNT(A4:A30)</f>
        <v>27</v>
      </c>
      <c r="H27" s="3" t="s">
        <v>4</v>
      </c>
      <c r="I27" s="4">
        <f>COUNT(K4:K51)</f>
        <v>48</v>
      </c>
      <c r="K27">
        <v>24</v>
      </c>
      <c r="L27">
        <v>165</v>
      </c>
      <c r="N27" s="34"/>
      <c r="O27" s="37"/>
      <c r="P27" s="26"/>
      <c r="X27" s="26"/>
      <c r="Y27" s="26"/>
    </row>
    <row r="28" spans="1:25" x14ac:dyDescent="0.3">
      <c r="A28">
        <v>25</v>
      </c>
      <c r="B28" s="2">
        <v>19.872427265941219</v>
      </c>
      <c r="D28" s="5" t="s">
        <v>5</v>
      </c>
      <c r="E28" s="4">
        <f>_xlfn.T.INV(1-0.05/2,E26)</f>
        <v>2.0555294386428731</v>
      </c>
      <c r="H28" s="5" t="s">
        <v>11</v>
      </c>
      <c r="I28" s="4">
        <f>_xlfn.T.INV(1-0.05/2,500)</f>
        <v>1.9647198374673649</v>
      </c>
      <c r="J28" s="4"/>
      <c r="K28">
        <v>25</v>
      </c>
      <c r="L28">
        <v>130</v>
      </c>
      <c r="N28" s="34"/>
      <c r="O28" s="37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3">
      <c r="A29">
        <v>26</v>
      </c>
      <c r="B29" s="2">
        <v>31.354320723193613</v>
      </c>
      <c r="D29" t="s">
        <v>6</v>
      </c>
      <c r="E29" s="6">
        <f>SQRT(E27)</f>
        <v>5.196152422706632</v>
      </c>
      <c r="H29" t="s">
        <v>6</v>
      </c>
      <c r="I29" s="6">
        <f>SQRT(I27)</f>
        <v>6.9282032302755088</v>
      </c>
      <c r="K29">
        <v>26</v>
      </c>
      <c r="L29">
        <v>106</v>
      </c>
      <c r="N29" s="34"/>
      <c r="O29" s="37"/>
      <c r="P29" s="17"/>
      <c r="Q29" s="17"/>
      <c r="W29" s="26"/>
      <c r="X29" s="26"/>
      <c r="Y29" s="26"/>
    </row>
    <row r="30" spans="1:25" x14ac:dyDescent="0.3">
      <c r="A30">
        <v>27</v>
      </c>
      <c r="B30" s="2">
        <v>27.167651150812652</v>
      </c>
      <c r="K30">
        <v>27</v>
      </c>
      <c r="L30">
        <v>253</v>
      </c>
      <c r="N30" s="34"/>
      <c r="O30" s="37"/>
      <c r="P30" s="17"/>
      <c r="Q30" s="17"/>
      <c r="W30" s="26"/>
      <c r="X30" s="26"/>
      <c r="Y30" s="26"/>
    </row>
    <row r="31" spans="1:25" x14ac:dyDescent="0.3">
      <c r="B31" s="13"/>
      <c r="D31" s="3" t="s">
        <v>7</v>
      </c>
      <c r="E31" s="7">
        <f>AVERAGE(B4:B30)</f>
        <v>40.726852730581825</v>
      </c>
      <c r="F31" s="13"/>
      <c r="G31" s="13"/>
      <c r="H31" s="3" t="s">
        <v>7</v>
      </c>
      <c r="I31" s="7">
        <f>AVERAGE(L4:L51)</f>
        <v>132.35416666666666</v>
      </c>
      <c r="K31">
        <v>28</v>
      </c>
      <c r="L31">
        <v>77</v>
      </c>
      <c r="N31" s="34"/>
      <c r="O31" s="37"/>
      <c r="P31" s="17"/>
      <c r="Q31" s="17"/>
      <c r="W31" s="26"/>
      <c r="X31" s="26"/>
      <c r="Y31" s="26"/>
    </row>
    <row r="32" spans="1:25" x14ac:dyDescent="0.3">
      <c r="D32" s="3" t="s">
        <v>8</v>
      </c>
      <c r="E32" s="7">
        <f>_xlfn.STDEV.S(B4:B30)</f>
        <v>17.536050013039947</v>
      </c>
      <c r="F32" s="14"/>
      <c r="G32" s="14"/>
      <c r="H32" s="3" t="s">
        <v>8</v>
      </c>
      <c r="I32" s="7">
        <f>_xlfn.STDEV.S(L4:L51)</f>
        <v>90.254366213316104</v>
      </c>
      <c r="K32">
        <v>29</v>
      </c>
      <c r="L32">
        <v>59</v>
      </c>
      <c r="N32" s="34"/>
      <c r="O32" s="37"/>
      <c r="P32" s="37"/>
      <c r="Q32" s="37"/>
      <c r="R32" s="26"/>
      <c r="S32" s="26"/>
      <c r="T32" s="26"/>
      <c r="U32" s="26"/>
      <c r="V32" s="26"/>
      <c r="W32" s="26"/>
      <c r="X32" s="26"/>
      <c r="Y32" s="26"/>
    </row>
    <row r="33" spans="1:17" x14ac:dyDescent="0.3">
      <c r="D33" s="5" t="s">
        <v>14</v>
      </c>
      <c r="E33">
        <f>E32/$E$29*$E$28</f>
        <v>6.9370303461077762</v>
      </c>
      <c r="F33" s="14"/>
      <c r="G33" s="14"/>
      <c r="H33" s="5" t="s">
        <v>14</v>
      </c>
      <c r="I33">
        <f>I32/$I$29*1.96*(I25-I27)/I25</f>
        <v>22.469134589537319</v>
      </c>
      <c r="K33">
        <v>30</v>
      </c>
      <c r="L33">
        <v>277</v>
      </c>
      <c r="N33" s="34"/>
      <c r="O33" s="17"/>
      <c r="P33" s="17"/>
      <c r="Q33" s="17"/>
    </row>
    <row r="34" spans="1:17" x14ac:dyDescent="0.3">
      <c r="D34" s="5" t="s">
        <v>9</v>
      </c>
      <c r="E34" s="7">
        <f>E33/E31*100</f>
        <v>17.033062662607254</v>
      </c>
      <c r="F34" s="15"/>
      <c r="G34" s="15"/>
      <c r="H34" s="5" t="s">
        <v>9</v>
      </c>
      <c r="I34" s="7">
        <f>I33/I31*100</f>
        <v>16.976522277629329</v>
      </c>
      <c r="J34" s="8"/>
      <c r="K34">
        <v>31</v>
      </c>
      <c r="L34">
        <v>236</v>
      </c>
      <c r="N34" s="34"/>
      <c r="O34" s="17"/>
      <c r="P34" s="17"/>
      <c r="Q34" s="17"/>
    </row>
    <row r="35" spans="1:17" x14ac:dyDescent="0.3">
      <c r="D35" s="8"/>
      <c r="F35" s="16"/>
      <c r="G35" s="16"/>
      <c r="K35">
        <v>32</v>
      </c>
      <c r="L35">
        <v>194</v>
      </c>
      <c r="N35" s="34"/>
      <c r="O35" s="17"/>
      <c r="P35" s="17"/>
      <c r="Q35" s="17"/>
    </row>
    <row r="36" spans="1:17" x14ac:dyDescent="0.3">
      <c r="A36" s="20" t="s">
        <v>15</v>
      </c>
      <c r="B36" s="12"/>
      <c r="C36" s="12"/>
      <c r="D36" s="12"/>
      <c r="E36" s="12"/>
      <c r="K36">
        <v>33</v>
      </c>
      <c r="L36">
        <v>136</v>
      </c>
      <c r="N36" s="34"/>
      <c r="O36" s="17"/>
      <c r="P36" s="17"/>
      <c r="Q36" s="17"/>
    </row>
    <row r="37" spans="1:17" x14ac:dyDescent="0.3">
      <c r="K37">
        <v>34</v>
      </c>
      <c r="L37">
        <v>147</v>
      </c>
      <c r="N37" s="34"/>
      <c r="O37" s="17"/>
      <c r="P37" s="17"/>
      <c r="Q37" s="17"/>
    </row>
    <row r="38" spans="1:17" x14ac:dyDescent="0.3">
      <c r="K38">
        <v>35</v>
      </c>
      <c r="L38">
        <v>177</v>
      </c>
      <c r="N38" s="34"/>
      <c r="O38" s="17"/>
      <c r="P38" s="17"/>
      <c r="Q38" s="17"/>
    </row>
    <row r="39" spans="1:17" x14ac:dyDescent="0.3">
      <c r="K39">
        <v>36</v>
      </c>
      <c r="L39">
        <v>124</v>
      </c>
      <c r="N39" s="34"/>
      <c r="O39" s="17"/>
      <c r="P39" s="17"/>
      <c r="Q39" s="17"/>
    </row>
    <row r="40" spans="1:17" x14ac:dyDescent="0.3">
      <c r="K40">
        <v>37</v>
      </c>
      <c r="L40">
        <v>100</v>
      </c>
      <c r="N40" s="34"/>
      <c r="O40" s="17"/>
      <c r="P40" s="17"/>
      <c r="Q40" s="17"/>
    </row>
    <row r="41" spans="1:17" x14ac:dyDescent="0.3">
      <c r="K41">
        <v>38</v>
      </c>
      <c r="L41">
        <v>53</v>
      </c>
      <c r="N41" s="34"/>
      <c r="O41" s="17"/>
      <c r="P41" s="17"/>
      <c r="Q41" s="17"/>
    </row>
    <row r="42" spans="1:17" x14ac:dyDescent="0.3">
      <c r="K42">
        <v>39</v>
      </c>
      <c r="L42">
        <v>41</v>
      </c>
      <c r="N42" s="34"/>
      <c r="O42" s="17"/>
      <c r="P42" s="17"/>
      <c r="Q42" s="17"/>
    </row>
    <row r="43" spans="1:17" x14ac:dyDescent="0.3">
      <c r="K43">
        <v>40</v>
      </c>
      <c r="L43">
        <v>159</v>
      </c>
      <c r="N43" s="34"/>
      <c r="O43" s="17"/>
      <c r="P43" s="17"/>
      <c r="Q43" s="17"/>
    </row>
    <row r="44" spans="1:17" x14ac:dyDescent="0.3">
      <c r="K44">
        <v>41</v>
      </c>
      <c r="L44">
        <v>71</v>
      </c>
      <c r="N44" s="34"/>
      <c r="O44" s="17"/>
      <c r="P44" s="17"/>
      <c r="Q44" s="17"/>
    </row>
    <row r="45" spans="1:17" x14ac:dyDescent="0.3">
      <c r="K45">
        <v>42</v>
      </c>
      <c r="L45">
        <v>0</v>
      </c>
      <c r="N45" s="34"/>
      <c r="O45" s="17"/>
      <c r="P45" s="17"/>
      <c r="Q45" s="17"/>
    </row>
    <row r="46" spans="1:17" x14ac:dyDescent="0.3">
      <c r="A46" t="s">
        <v>22</v>
      </c>
      <c r="K46">
        <v>43</v>
      </c>
      <c r="L46">
        <v>0</v>
      </c>
      <c r="N46" s="34"/>
      <c r="O46" s="17"/>
      <c r="P46" s="17"/>
      <c r="Q46" s="17"/>
    </row>
    <row r="47" spans="1:17" x14ac:dyDescent="0.3">
      <c r="A47" s="21" t="s">
        <v>12</v>
      </c>
      <c r="B47" s="21" t="s">
        <v>17</v>
      </c>
      <c r="C47" s="21" t="s">
        <v>18</v>
      </c>
      <c r="D47" s="21" t="s">
        <v>19</v>
      </c>
      <c r="E47" s="21" t="s">
        <v>20</v>
      </c>
      <c r="F47" s="21" t="s">
        <v>21</v>
      </c>
      <c r="G47" s="21" t="s">
        <v>12</v>
      </c>
      <c r="K47">
        <v>44</v>
      </c>
      <c r="L47">
        <v>177</v>
      </c>
      <c r="N47" s="34"/>
      <c r="O47" s="17"/>
      <c r="P47" s="17"/>
      <c r="Q47" s="17"/>
    </row>
    <row r="48" spans="1:17" x14ac:dyDescent="0.3">
      <c r="A48" s="18">
        <v>27</v>
      </c>
      <c r="B48" s="22">
        <f>A48-1</f>
        <v>26</v>
      </c>
      <c r="C48" s="23">
        <f>_xlfn.T.INV(1-0.05/2,B48)</f>
        <v>2.0555294386428731</v>
      </c>
      <c r="D48" s="18">
        <v>12</v>
      </c>
      <c r="E48" s="24">
        <f>C48^2*$E$32^2</f>
        <v>1299.304530616145</v>
      </c>
      <c r="F48" s="25">
        <f>(D48*$E$31/100)^2</f>
        <v>23.884942080074403</v>
      </c>
      <c r="G48" s="22">
        <f>E48/F48</f>
        <v>54.398479437807268</v>
      </c>
      <c r="K48">
        <v>45</v>
      </c>
      <c r="L48">
        <v>130</v>
      </c>
      <c r="N48" s="34"/>
      <c r="O48" s="17"/>
      <c r="P48" s="17"/>
      <c r="Q48" s="17"/>
    </row>
    <row r="49" spans="1:17" x14ac:dyDescent="0.3">
      <c r="A49" s="22">
        <f>G48</f>
        <v>54.398479437807268</v>
      </c>
      <c r="B49" s="22">
        <f>A49-1</f>
        <v>53.398479437807268</v>
      </c>
      <c r="C49" s="23">
        <f>_xlfn.T.INV(1-0.05/2,A49-1)</f>
        <v>2.0057459953178696</v>
      </c>
      <c r="D49" s="18">
        <v>12</v>
      </c>
      <c r="E49" s="24">
        <f t="shared" ref="E49:E51" si="0">C49^2*$E$32^2</f>
        <v>1237.1302274156549</v>
      </c>
      <c r="F49" s="25">
        <f t="shared" ref="F49:F51" si="1">(D49*$E$31/100)^2</f>
        <v>23.884942080074403</v>
      </c>
      <c r="G49" s="22">
        <f>E49/F49</f>
        <v>51.795404119807735</v>
      </c>
      <c r="K49">
        <v>46</v>
      </c>
      <c r="L49">
        <v>0</v>
      </c>
      <c r="N49" s="34"/>
      <c r="O49" s="17"/>
      <c r="P49" s="17"/>
      <c r="Q49" s="17"/>
    </row>
    <row r="50" spans="1:17" x14ac:dyDescent="0.3">
      <c r="A50" s="22">
        <f>G49</f>
        <v>51.795404119807735</v>
      </c>
      <c r="B50" s="22">
        <f>A50-1</f>
        <v>50.795404119807735</v>
      </c>
      <c r="C50" s="23">
        <f>_xlfn.T.INV(1-0.05/2,A50-1)</f>
        <v>2.0085591121007611</v>
      </c>
      <c r="D50" s="18">
        <v>12</v>
      </c>
      <c r="E50" s="24">
        <f t="shared" si="0"/>
        <v>1240.6028828250021</v>
      </c>
      <c r="F50" s="25">
        <f t="shared" si="1"/>
        <v>23.884942080074403</v>
      </c>
      <c r="G50" s="22">
        <f>E50/F50</f>
        <v>51.940795111240966</v>
      </c>
      <c r="K50">
        <v>47</v>
      </c>
      <c r="L50">
        <v>0</v>
      </c>
      <c r="N50" s="34"/>
      <c r="O50" s="17"/>
      <c r="P50" s="17"/>
      <c r="Q50" s="17"/>
    </row>
    <row r="51" spans="1:17" x14ac:dyDescent="0.3">
      <c r="A51" s="22">
        <f>G50</f>
        <v>51.940795111240966</v>
      </c>
      <c r="B51" s="22">
        <f>A51-1</f>
        <v>50.940795111240966</v>
      </c>
      <c r="C51" s="23">
        <f>_xlfn.T.INV(1-0.05/2,A51-1)</f>
        <v>2.0085591121007611</v>
      </c>
      <c r="D51" s="18">
        <v>12</v>
      </c>
      <c r="E51" s="24">
        <f t="shared" si="0"/>
        <v>1240.6028828250021</v>
      </c>
      <c r="F51" s="25">
        <f t="shared" si="1"/>
        <v>23.884942080074403</v>
      </c>
      <c r="G51" s="22">
        <f>E51/F51</f>
        <v>51.940795111240966</v>
      </c>
      <c r="K51">
        <v>48</v>
      </c>
      <c r="L51">
        <v>30</v>
      </c>
      <c r="N51" s="34"/>
      <c r="O51" s="17"/>
      <c r="P51" s="17"/>
      <c r="Q51" s="17"/>
    </row>
    <row r="52" spans="1:17" x14ac:dyDescent="0.3">
      <c r="N52" s="34"/>
      <c r="O52" s="17"/>
      <c r="P52" s="17"/>
      <c r="Q52" s="17"/>
    </row>
    <row r="53" spans="1:17" x14ac:dyDescent="0.3">
      <c r="I53" s="20" t="s">
        <v>15</v>
      </c>
      <c r="J53" s="9"/>
      <c r="K53" s="9"/>
      <c r="L53" s="9"/>
      <c r="M53" s="9"/>
      <c r="N53" s="35"/>
      <c r="O53" s="38"/>
      <c r="P53" s="17"/>
      <c r="Q53" s="17"/>
    </row>
    <row r="54" spans="1:17" x14ac:dyDescent="0.3">
      <c r="I54" s="10"/>
      <c r="J54" s="10"/>
      <c r="K54" s="10"/>
      <c r="L54" s="10"/>
      <c r="M54" s="10"/>
      <c r="N54" s="36"/>
      <c r="O54" s="39"/>
      <c r="P54" s="17"/>
      <c r="Q54" s="17"/>
    </row>
    <row r="55" spans="1:17" x14ac:dyDescent="0.3">
      <c r="I55" s="10"/>
      <c r="J55" s="10"/>
      <c r="K55" s="10"/>
      <c r="L55" s="10"/>
      <c r="M55" s="10"/>
      <c r="N55" s="36"/>
      <c r="O55" s="39"/>
      <c r="P55" s="17"/>
      <c r="Q55" s="17"/>
    </row>
    <row r="56" spans="1:17" x14ac:dyDescent="0.3">
      <c r="I56" s="10"/>
      <c r="J56" s="10"/>
      <c r="K56" s="10"/>
      <c r="L56" s="10"/>
      <c r="M56" s="10"/>
      <c r="N56" s="36"/>
      <c r="O56" s="39"/>
      <c r="P56" s="17"/>
      <c r="Q56" s="17"/>
    </row>
    <row r="57" spans="1:17" x14ac:dyDescent="0.3">
      <c r="I57" s="10"/>
      <c r="J57" s="10"/>
      <c r="K57" s="10"/>
      <c r="L57" s="10"/>
      <c r="M57" s="10"/>
      <c r="N57" s="36"/>
      <c r="O57" s="39"/>
      <c r="P57" s="17"/>
      <c r="Q57" s="17"/>
    </row>
    <row r="58" spans="1:17" x14ac:dyDescent="0.3">
      <c r="I58" s="10"/>
      <c r="J58" s="10"/>
      <c r="K58" s="10"/>
      <c r="L58" s="10"/>
      <c r="M58" s="10"/>
      <c r="N58" s="36"/>
      <c r="O58" s="39"/>
      <c r="P58" s="17"/>
      <c r="Q58" s="17"/>
    </row>
    <row r="59" spans="1:17" x14ac:dyDescent="0.3">
      <c r="I59" s="10"/>
      <c r="J59" s="10"/>
      <c r="K59" s="10"/>
      <c r="L59" s="10"/>
      <c r="M59" s="10"/>
      <c r="N59" s="36"/>
      <c r="O59" s="39"/>
      <c r="P59" s="17"/>
      <c r="Q59" s="17"/>
    </row>
    <row r="60" spans="1:17" x14ac:dyDescent="0.3">
      <c r="I60" s="10"/>
      <c r="J60" s="10"/>
      <c r="K60" s="10"/>
      <c r="L60" s="10"/>
      <c r="M60" s="10"/>
      <c r="N60" s="36"/>
      <c r="O60" s="39"/>
      <c r="P60" s="17"/>
      <c r="Q60" s="17"/>
    </row>
    <row r="61" spans="1:17" x14ac:dyDescent="0.3">
      <c r="I61" s="10"/>
      <c r="J61" s="10"/>
      <c r="K61" s="10"/>
      <c r="L61" s="10"/>
      <c r="M61" s="10"/>
      <c r="N61" s="36"/>
      <c r="O61" s="39"/>
      <c r="P61" s="17"/>
      <c r="Q61" s="17"/>
    </row>
    <row r="62" spans="1:17" x14ac:dyDescent="0.3">
      <c r="I62" s="10"/>
      <c r="J62" s="10"/>
      <c r="K62" s="10"/>
      <c r="L62" s="10"/>
      <c r="M62" s="10"/>
      <c r="N62" s="36"/>
      <c r="O62" s="39"/>
      <c r="P62" s="17"/>
      <c r="Q62" s="17"/>
    </row>
    <row r="63" spans="1:17" x14ac:dyDescent="0.3">
      <c r="I63" s="10"/>
      <c r="J63" s="10"/>
      <c r="K63" s="10"/>
      <c r="L63" s="10"/>
      <c r="M63" s="10"/>
      <c r="N63" s="43"/>
      <c r="O63" s="41"/>
      <c r="P63" s="17"/>
      <c r="Q63" s="17"/>
    </row>
    <row r="64" spans="1:17" x14ac:dyDescent="0.3">
      <c r="I64" t="s">
        <v>16</v>
      </c>
      <c r="N64" s="17"/>
      <c r="O64" s="17"/>
      <c r="P64" s="17"/>
      <c r="Q64" s="17"/>
    </row>
    <row r="65" spans="9:17" x14ac:dyDescent="0.3">
      <c r="I65" s="21" t="s">
        <v>19</v>
      </c>
      <c r="J65" s="21" t="s">
        <v>20</v>
      </c>
      <c r="K65" s="21" t="s">
        <v>21</v>
      </c>
      <c r="L65" s="21" t="s">
        <v>12</v>
      </c>
      <c r="N65" s="17"/>
      <c r="O65" s="17"/>
      <c r="P65" s="17"/>
      <c r="Q65" s="17"/>
    </row>
    <row r="66" spans="9:17" x14ac:dyDescent="0.3">
      <c r="I66" s="18">
        <v>10</v>
      </c>
      <c r="J66" s="24">
        <f>I32^2*I28^2</f>
        <v>31443.993804565111</v>
      </c>
      <c r="K66" s="24">
        <f>(I66*I31/100)^2+J66/I25</f>
        <v>253.78623885169054</v>
      </c>
      <c r="L66" s="22">
        <f>J66/K66</f>
        <v>123.89952247545061</v>
      </c>
      <c r="N66" s="17"/>
      <c r="O66" s="17"/>
      <c r="P66" s="17"/>
      <c r="Q66" s="17"/>
    </row>
    <row r="67" spans="9:17" x14ac:dyDescent="0.3">
      <c r="N67" s="17"/>
      <c r="O67" s="17"/>
      <c r="P67" s="17"/>
      <c r="Q67" s="17"/>
    </row>
    <row r="68" spans="9:17" x14ac:dyDescent="0.3">
      <c r="I68" t="s">
        <v>29</v>
      </c>
      <c r="N68" s="17"/>
      <c r="O68" s="17"/>
      <c r="P68" s="17"/>
      <c r="Q68" s="17"/>
    </row>
    <row r="69" spans="9:17" x14ac:dyDescent="0.3">
      <c r="N69" s="17"/>
      <c r="O69" s="17"/>
      <c r="P69" s="17"/>
      <c r="Q69" s="17"/>
    </row>
    <row r="70" spans="9:17" x14ac:dyDescent="0.3">
      <c r="I70" s="21" t="s">
        <v>12</v>
      </c>
      <c r="J70" s="21" t="s">
        <v>17</v>
      </c>
      <c r="K70" s="21" t="s">
        <v>18</v>
      </c>
      <c r="L70" s="21" t="s">
        <v>19</v>
      </c>
      <c r="M70" s="21" t="s">
        <v>20</v>
      </c>
      <c r="N70" s="21" t="s">
        <v>21</v>
      </c>
      <c r="O70" s="21" t="s">
        <v>12</v>
      </c>
      <c r="P70" s="17"/>
      <c r="Q70" s="17"/>
    </row>
    <row r="71" spans="9:17" x14ac:dyDescent="0.3">
      <c r="I71" s="18">
        <v>48</v>
      </c>
      <c r="J71" s="22">
        <f>I71-1</f>
        <v>47</v>
      </c>
      <c r="K71" s="23">
        <f>_xlfn.T.INV(1-0.05/2,J71)</f>
        <v>2.0117405137297641</v>
      </c>
      <c r="L71" s="18">
        <v>30</v>
      </c>
      <c r="M71" s="24">
        <f>I32^2*K71^2</f>
        <v>32967.071187776462</v>
      </c>
      <c r="N71" s="24">
        <f>(L71*I31/100)^2</f>
        <v>1576.5862890624999</v>
      </c>
      <c r="O71" s="44">
        <f>M71/N71</f>
        <v>20.910413477831256</v>
      </c>
      <c r="P71" s="17"/>
      <c r="Q71" s="17"/>
    </row>
    <row r="72" spans="9:17" x14ac:dyDescent="0.3">
      <c r="I72" s="44">
        <f>O71</f>
        <v>20.910413477831256</v>
      </c>
      <c r="J72" s="22">
        <f>I72-1</f>
        <v>19.910413477831256</v>
      </c>
      <c r="K72" s="23">
        <f>_xlfn.T.INV(1-0.05/2,J72)</f>
        <v>2.0930240544083087</v>
      </c>
      <c r="L72" s="18">
        <v>30</v>
      </c>
      <c r="M72" s="24">
        <f>$I$32^2*K72^2</f>
        <v>35684.932599831292</v>
      </c>
      <c r="N72" s="24">
        <f>(L72*$I$31/100)^2</f>
        <v>1576.5862890624999</v>
      </c>
      <c r="O72" s="44">
        <f>M72/N72</f>
        <v>22.63430352489679</v>
      </c>
      <c r="P72" s="17"/>
      <c r="Q72" s="17"/>
    </row>
    <row r="73" spans="9:17" x14ac:dyDescent="0.3">
      <c r="I73" s="44">
        <f t="shared" ref="I73:I74" si="2">O72</f>
        <v>22.63430352489679</v>
      </c>
      <c r="J73" s="22">
        <f>I73-1</f>
        <v>21.63430352489679</v>
      </c>
      <c r="K73" s="23">
        <f>_xlfn.T.INV(1-0.05/2,J73)</f>
        <v>2.07961384472768</v>
      </c>
      <c r="L73" s="18">
        <v>30</v>
      </c>
      <c r="M73" s="24">
        <f>$I$32^2*K73^2</f>
        <v>35229.123796733489</v>
      </c>
      <c r="N73" s="24">
        <f>(L73*$I$31/100)^2</f>
        <v>1576.5862890624999</v>
      </c>
      <c r="O73" s="44">
        <f>M73/N73</f>
        <v>22.345192293713342</v>
      </c>
      <c r="P73" s="17"/>
      <c r="Q73" s="17"/>
    </row>
    <row r="74" spans="9:17" x14ac:dyDescent="0.3">
      <c r="I74" s="44">
        <f t="shared" si="2"/>
        <v>22.345192293713342</v>
      </c>
      <c r="J74" s="22">
        <f>I74-1</f>
        <v>21.345192293713342</v>
      </c>
      <c r="K74" s="23">
        <f>_xlfn.T.INV(1-0.05/2,J74)</f>
        <v>2.07961384472768</v>
      </c>
      <c r="L74" s="18">
        <v>30</v>
      </c>
      <c r="M74" s="24">
        <f>$I$32^2*K74^2</f>
        <v>35229.123796733489</v>
      </c>
      <c r="N74" s="24">
        <f>(L74*$I$31/100)^2</f>
        <v>1576.5862890624999</v>
      </c>
      <c r="O74" s="44">
        <f>M74/N74</f>
        <v>22.345192293713342</v>
      </c>
      <c r="P74" s="17"/>
      <c r="Q74" s="17"/>
    </row>
    <row r="75" spans="9:17" x14ac:dyDescent="0.3">
      <c r="I75" s="44">
        <f t="shared" ref="I75" si="3">O74</f>
        <v>22.345192293713342</v>
      </c>
      <c r="J75" s="22">
        <f>I75-1</f>
        <v>21.345192293713342</v>
      </c>
      <c r="K75" s="23">
        <f>_xlfn.T.INV(1-0.05/2,J75)</f>
        <v>2.07961384472768</v>
      </c>
      <c r="L75" s="18">
        <v>30</v>
      </c>
      <c r="M75" s="24">
        <f>$I$32^2*K75^2</f>
        <v>35229.123796733489</v>
      </c>
      <c r="N75" s="24">
        <f>(L75*$I$31/100)^2</f>
        <v>1576.5862890624999</v>
      </c>
      <c r="O75" s="44">
        <f>M75/N75</f>
        <v>22.345192293713342</v>
      </c>
      <c r="P75" s="17"/>
      <c r="Q75" s="17"/>
    </row>
    <row r="76" spans="9:17" x14ac:dyDescent="0.3">
      <c r="N76" s="17"/>
      <c r="O76" s="17"/>
      <c r="P76" s="17"/>
      <c r="Q76" s="17"/>
    </row>
    <row r="77" spans="9:17" x14ac:dyDescent="0.3">
      <c r="N77" s="17"/>
      <c r="O77" s="17"/>
      <c r="P77" s="17"/>
      <c r="Q77" s="17"/>
    </row>
    <row r="78" spans="9:17" x14ac:dyDescent="0.3">
      <c r="N78" s="17"/>
      <c r="O78" s="17"/>
      <c r="P78" s="17"/>
      <c r="Q78" s="17"/>
    </row>
    <row r="79" spans="9:17" x14ac:dyDescent="0.3">
      <c r="N79" s="17"/>
      <c r="O79" s="17"/>
      <c r="P79" s="17"/>
      <c r="Q79" s="17"/>
    </row>
    <row r="80" spans="9:17" x14ac:dyDescent="0.3">
      <c r="N80" s="17"/>
      <c r="O80" s="17"/>
      <c r="P80" s="17"/>
      <c r="Q80" s="17"/>
    </row>
    <row r="81" spans="14:17" x14ac:dyDescent="0.3">
      <c r="N81" s="17"/>
      <c r="O81" s="17"/>
      <c r="P81" s="17"/>
      <c r="Q81" s="17"/>
    </row>
    <row r="82" spans="14:17" x14ac:dyDescent="0.3">
      <c r="N82" s="17"/>
      <c r="O82" s="17"/>
      <c r="P82" s="17"/>
      <c r="Q82" s="17"/>
    </row>
    <row r="83" spans="14:17" x14ac:dyDescent="0.3">
      <c r="N83" s="17"/>
      <c r="O83" s="17"/>
      <c r="P83" s="17"/>
      <c r="Q83" s="17"/>
    </row>
    <row r="84" spans="14:17" x14ac:dyDescent="0.3">
      <c r="N84" s="17"/>
      <c r="O84" s="17"/>
      <c r="P84" s="17"/>
      <c r="Q84" s="17"/>
    </row>
    <row r="85" spans="14:17" x14ac:dyDescent="0.3">
      <c r="N85" s="17"/>
      <c r="O85" s="17"/>
      <c r="P85" s="17"/>
      <c r="Q85" s="17"/>
    </row>
    <row r="86" spans="14:17" x14ac:dyDescent="0.3">
      <c r="N86" s="17"/>
      <c r="O86" s="17"/>
      <c r="P86" s="17"/>
      <c r="Q86" s="17"/>
    </row>
    <row r="87" spans="14:17" x14ac:dyDescent="0.3">
      <c r="N87" s="17"/>
      <c r="O87" s="17"/>
      <c r="P87" s="17"/>
      <c r="Q87" s="17"/>
    </row>
    <row r="88" spans="14:17" x14ac:dyDescent="0.3">
      <c r="N88" s="17"/>
      <c r="O88" s="17"/>
      <c r="P88" s="17"/>
      <c r="Q88" s="17"/>
    </row>
  </sheetData>
  <mergeCells count="2">
    <mergeCell ref="P4:S6"/>
    <mergeCell ref="P8:S10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7</xdr:col>
                <xdr:colOff>556260</xdr:colOff>
                <xdr:row>54</xdr:row>
                <xdr:rowOff>0</xdr:rowOff>
              </from>
              <to>
                <xdr:col>14</xdr:col>
                <xdr:colOff>556260</xdr:colOff>
                <xdr:row>61</xdr:row>
                <xdr:rowOff>167640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shapeId="1026" r:id="rId6">
          <objectPr defaultSize="0" autoPict="0" r:id="rId7">
            <anchor moveWithCells="1">
              <from>
                <xdr:col>0</xdr:col>
                <xdr:colOff>15240</xdr:colOff>
                <xdr:row>37</xdr:row>
                <xdr:rowOff>7620</xdr:rowOff>
              </from>
              <to>
                <xdr:col>4</xdr:col>
                <xdr:colOff>121920</xdr:colOff>
                <xdr:row>45</xdr:row>
                <xdr:rowOff>0</xdr:rowOff>
              </to>
            </anchor>
          </objectPr>
        </oleObject>
      </mc:Choice>
      <mc:Fallback>
        <oleObject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AmostAleatoria_Peq&amp;Grand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2023-11-19T18:19:39Z</dcterms:created>
  <dcterms:modified xsi:type="dcterms:W3CDTF">2023-11-20T00:00:57Z</dcterms:modified>
</cp:coreProperties>
</file>