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2.xml" ContentType="application/vnd.openxmlformats-officedocument.spreadsheetml.pivotTable+xml"/>
  <Override PartName="/xl/drawings/drawing4.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style6.xml" ContentType="application/vnd.ms-office.chartstyle+xml"/>
  <Override PartName="/xl/charts/colors6.xml" ContentType="application/vnd.ms-office.chartcolorstyle+xml"/>
  <Override PartName="/xl/charts/chart10.xml" ContentType="application/vnd.openxmlformats-officedocument.drawingml.chart+xml"/>
  <Override PartName="/xl/charts/style7.xml" ContentType="application/vnd.ms-office.chartstyle+xml"/>
  <Override PartName="/xl/charts/colors7.xml" ContentType="application/vnd.ms-office.chartcolorsty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5.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6.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drawings/drawing7.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drawings/drawing8.xml" ContentType="application/vnd.openxmlformats-officedocument.drawing+xml"/>
  <Override PartName="/xl/embeddings/oleObject1.bin" ContentType="application/vnd.openxmlformats-officedocument.oleObject"/>
  <Override PartName="/xl/drawings/drawing9.xml" ContentType="application/vnd.openxmlformats-officedocument.drawing+xml"/>
  <Override PartName="/xl/embeddings/oleObject2.bin" ContentType="application/vnd.openxmlformats-officedocument.oleObject"/>
  <Override PartName="/xl/charts/chart36.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comments2.xml" ContentType="application/vnd.openxmlformats-officedocument.spreadsheetml.comments+xml"/>
  <Override PartName="/xl/charts/chart37.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2.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harts/chart38.xml" ContentType="application/vnd.openxmlformats-officedocument.drawingml.chart+xml"/>
  <Override PartName="/xl/charts/chart39.xml" ContentType="application/vnd.openxmlformats-officedocument.drawingml.chart+xml"/>
  <Override PartName="/xl/drawings/drawing13.xml" ContentType="application/vnd.openxmlformats-officedocument.drawing+xml"/>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charts/chart40.xml" ContentType="application/vnd.openxmlformats-officedocument.drawingml.chart+xml"/>
  <Override PartName="/xl/charts/chart41.xml" ContentType="application/vnd.openxmlformats-officedocument.drawingml.chart+xml"/>
  <Override PartName="/xl/drawings/drawing14.xml" ContentType="application/vnd.openxmlformats-officedocument.drawing+xml"/>
  <Override PartName="/xl/charts/chart42.xml" ContentType="application/vnd.openxmlformats-officedocument.drawingml.chart+xml"/>
  <Override PartName="/xl/charts/style10.xml" ContentType="application/vnd.ms-office.chartstyle+xml"/>
  <Override PartName="/xl/charts/colors10.xml" ContentType="application/vnd.ms-office.chartcolorstyle+xml"/>
  <Override PartName="/xl/charts/chart43.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5.xml" ContentType="application/vnd.openxmlformats-officedocument.drawing+xml"/>
  <Override PartName="/xl/embeddings/oleObject9.bin" ContentType="application/vnd.openxmlformats-officedocument.oleObject"/>
  <Override PartName="/xl/embeddings/oleObject10.bin" ContentType="application/vnd.openxmlformats-officedocument.oleObject"/>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LG_Backup\Susana\Aulas\5_OperationsReserch\"/>
    </mc:Choice>
  </mc:AlternateContent>
  <bookViews>
    <workbookView xWindow="0" yWindow="0" windowWidth="15600" windowHeight="7596" activeTab="1"/>
  </bookViews>
  <sheets>
    <sheet name="Summary" sheetId="18" r:id="rId1"/>
    <sheet name="Ex_1_class" sheetId="14" r:id="rId2"/>
    <sheet name="Ex_1" sheetId="2" r:id="rId3"/>
    <sheet name="Ex_2_class" sheetId="15" r:id="rId4"/>
    <sheet name="Ex_2" sheetId="3" r:id="rId5"/>
    <sheet name="Ex_3_class" sheetId="16" r:id="rId6"/>
    <sheet name="Ex_3" sheetId="8" r:id="rId7"/>
    <sheet name="Ex_4_class" sheetId="17" r:id="rId8"/>
    <sheet name="Ex_4_d_dist" sheetId="10" r:id="rId9"/>
    <sheet name="Ex_5_class" sheetId="20" r:id="rId10"/>
    <sheet name="Ex_5" sheetId="4" r:id="rId11"/>
    <sheet name="Ex_6_Pdeath_class" sheetId="21" r:id="rId12"/>
    <sheet name="Ex_6_Pdeath" sheetId="9" r:id="rId13"/>
    <sheet name="Ex_7_SiteIndex_class" sheetId="23" r:id="rId14"/>
    <sheet name="Ex_7_SiteIndex" sheetId="11" r:id="rId15"/>
    <sheet name="Sheet1" sheetId="13" r:id="rId16"/>
    <sheet name="t=30; N=1359 (2)" sheetId="19" r:id="rId17"/>
    <sheet name="cover" sheetId="12" r:id="rId18"/>
  </sheets>
  <externalReferences>
    <externalReference r:id="rId19"/>
  </externalReferences>
  <definedNames>
    <definedName name="_xlnm._FilterDatabase" localSheetId="12" hidden="1">Ex_6_Pdeath!$B$41:$X$305</definedName>
    <definedName name="_xlnm._FilterDatabase" localSheetId="11" hidden="1">Ex_6_Pdeath_class!$B$41:$X$305</definedName>
    <definedName name="_xlnm._FilterDatabase" localSheetId="14" hidden="1">Ex_7_SiteIndex!$B$10:$I$358</definedName>
    <definedName name="_xlnm._FilterDatabase" localSheetId="13" hidden="1">Ex_7_SiteIndex_class!$B$10:$I$358</definedName>
    <definedName name="Fw" localSheetId="1">[1]Sheet4!#REF!</definedName>
    <definedName name="Fw" localSheetId="3">[1]Sheet4!#REF!</definedName>
    <definedName name="Fw" localSheetId="5">[1]Sheet4!#REF!</definedName>
    <definedName name="Fw" localSheetId="7">Ex_4_class!#REF!</definedName>
    <definedName name="Fw" localSheetId="8">Ex_4_d_dist!#REF!</definedName>
    <definedName name="Fw" localSheetId="9">[1]Sheet4!#REF!</definedName>
    <definedName name="Fw" localSheetId="11">[1]Sheet4!#REF!</definedName>
    <definedName name="Fw" localSheetId="13">[1]Sheet4!#REF!</definedName>
    <definedName name="Fw" localSheetId="16">'t=30; N=1359 (2)'!#REF!</definedName>
    <definedName name="Fw">[1]Sheet4!#REF!</definedName>
    <definedName name="Iqe" localSheetId="1">[1]Sheet4!#REF!</definedName>
    <definedName name="Iqe" localSheetId="3">[1]Sheet4!#REF!</definedName>
    <definedName name="Iqe" localSheetId="5">[1]Sheet4!#REF!</definedName>
    <definedName name="Iqe" localSheetId="7">Ex_4_class!#REF!</definedName>
    <definedName name="Iqe" localSheetId="8">Ex_4_d_dist!#REF!</definedName>
    <definedName name="Iqe" localSheetId="9">[1]Sheet4!#REF!</definedName>
    <definedName name="Iqe" localSheetId="11">[1]Sheet4!#REF!</definedName>
    <definedName name="Iqe" localSheetId="13">[1]Sheet4!#REF!</definedName>
    <definedName name="Iqe" localSheetId="16">'t=30; N=1359 (2)'!#REF!</definedName>
    <definedName name="Iqe">[1]Sheet4!#REF!</definedName>
    <definedName name="p_desb" localSheetId="9">[1]Sheet4!#REF!</definedName>
    <definedName name="p_desb" localSheetId="11">[1]Sheet4!#REF!</definedName>
    <definedName name="p_desb" localSheetId="13">[1]Sheet4!#REF!</definedName>
    <definedName name="p_desb">[1]Sheet4!#REF!</definedName>
    <definedName name="pdesb" localSheetId="1">[1]Sheet4!#REF!</definedName>
    <definedName name="pdesb" localSheetId="3">[1]Sheet4!#REF!</definedName>
    <definedName name="pdesb" localSheetId="5">[1]Sheet4!#REF!</definedName>
    <definedName name="pdesb" localSheetId="7">Ex_4_class!#REF!</definedName>
    <definedName name="pdesb" localSheetId="8">Ex_4_d_dist!#REF!</definedName>
    <definedName name="pdesb" localSheetId="9">[1]Sheet4!#REF!</definedName>
    <definedName name="pdesb" localSheetId="11">[1]Sheet4!#REF!</definedName>
    <definedName name="pdesb" localSheetId="13">[1]Sheet4!#REF!</definedName>
    <definedName name="pdesb" localSheetId="16">'t=30; N=1359 (2)'!#REF!</definedName>
    <definedName name="pdesb">[1]Sheet4!#REF!</definedName>
    <definedName name="solver_eng" localSheetId="4" hidden="1">1</definedName>
    <definedName name="solver_neg" localSheetId="4" hidden="1">1</definedName>
    <definedName name="solver_num" localSheetId="4" hidden="1">0</definedName>
    <definedName name="solver_opt" localSheetId="4" hidden="1">Ex_2!$AG$33</definedName>
    <definedName name="solver_typ" localSheetId="4" hidden="1">1</definedName>
    <definedName name="solver_val" localSheetId="4" hidden="1">0</definedName>
    <definedName name="solver_ver" localSheetId="4" hidden="1">3</definedName>
    <definedName name="t.1" localSheetId="1">[1]Sheet4!#REF!</definedName>
    <definedName name="t.1" localSheetId="3">[1]Sheet4!#REF!</definedName>
    <definedName name="t.1" localSheetId="5">[1]Sheet4!#REF!</definedName>
    <definedName name="t.1" localSheetId="7">Ex_4_class!#REF!</definedName>
    <definedName name="t.1" localSheetId="8">Ex_4_d_dist!#REF!</definedName>
    <definedName name="t.1" localSheetId="9">[1]Sheet4!#REF!</definedName>
    <definedName name="t.1" localSheetId="11">[1]Sheet4!#REF!</definedName>
    <definedName name="t.1" localSheetId="13">[1]Sheet4!#REF!</definedName>
    <definedName name="t.1" localSheetId="16">'t=30; N=1359 (2)'!#REF!</definedName>
    <definedName name="t.1">[1]Sheet4!#REF!</definedName>
  </definedNames>
  <calcPr calcId="162913"/>
  <pivotCaches>
    <pivotCache cacheId="6" r:id="rId20"/>
    <pivotCache cacheId="7" r:id="rId21"/>
    <pivotCache cacheId="8" r:id="rId22"/>
  </pivotCaches>
</workbook>
</file>

<file path=xl/calcChain.xml><?xml version="1.0" encoding="utf-8"?>
<calcChain xmlns="http://schemas.openxmlformats.org/spreadsheetml/2006/main">
  <c r="M15" i="14" l="1"/>
  <c r="L29" i="14" l="1"/>
  <c r="K15" i="14"/>
  <c r="N15" i="14" s="1"/>
  <c r="E15" i="14"/>
  <c r="K39" i="10" l="1"/>
  <c r="L39" i="10" s="1"/>
  <c r="H358" i="23" l="1"/>
  <c r="H357" i="23"/>
  <c r="H356" i="23"/>
  <c r="H355" i="23"/>
  <c r="H354" i="23"/>
  <c r="H353" i="23"/>
  <c r="H352" i="23"/>
  <c r="H351" i="23"/>
  <c r="H350" i="23"/>
  <c r="H349" i="23"/>
  <c r="H348" i="23"/>
  <c r="H347" i="23"/>
  <c r="H346" i="23"/>
  <c r="H345" i="23"/>
  <c r="H344" i="23"/>
  <c r="H343" i="23"/>
  <c r="H342" i="23"/>
  <c r="H341" i="23"/>
  <c r="H340" i="23"/>
  <c r="H339" i="23"/>
  <c r="H338" i="23"/>
  <c r="H337" i="23"/>
  <c r="H336" i="23"/>
  <c r="H335" i="23"/>
  <c r="H334" i="23"/>
  <c r="H333" i="23"/>
  <c r="H332" i="23"/>
  <c r="H331" i="23"/>
  <c r="H330" i="23"/>
  <c r="H329" i="23"/>
  <c r="H328" i="23"/>
  <c r="H327" i="23"/>
  <c r="H326" i="23"/>
  <c r="H325" i="23"/>
  <c r="H324" i="23"/>
  <c r="H323" i="23"/>
  <c r="H322" i="23"/>
  <c r="H321" i="23"/>
  <c r="H320" i="23"/>
  <c r="H319" i="23"/>
  <c r="H318" i="23"/>
  <c r="H317" i="23"/>
  <c r="H316" i="23"/>
  <c r="H315" i="23"/>
  <c r="H314" i="23"/>
  <c r="H313" i="23"/>
  <c r="H312" i="23"/>
  <c r="H311" i="23"/>
  <c r="H310" i="23"/>
  <c r="H309" i="23"/>
  <c r="H308" i="23"/>
  <c r="H307" i="23"/>
  <c r="H306" i="23"/>
  <c r="H305" i="23"/>
  <c r="H304" i="23"/>
  <c r="H303" i="23"/>
  <c r="H302" i="23"/>
  <c r="H301" i="23"/>
  <c r="H300" i="23"/>
  <c r="H299" i="23"/>
  <c r="H298" i="23"/>
  <c r="H297" i="23"/>
  <c r="H296" i="23"/>
  <c r="P361" i="23"/>
  <c r="H295" i="23"/>
  <c r="H294" i="23"/>
  <c r="H293" i="23"/>
  <c r="H292" i="23"/>
  <c r="H291" i="23"/>
  <c r="H290" i="23"/>
  <c r="H289" i="23"/>
  <c r="H288" i="23"/>
  <c r="H287" i="23"/>
  <c r="H286" i="23"/>
  <c r="H285" i="23"/>
  <c r="H284" i="23"/>
  <c r="H283" i="23"/>
  <c r="H282" i="23"/>
  <c r="H281" i="23"/>
  <c r="H280" i="23"/>
  <c r="H279" i="23"/>
  <c r="H278" i="23"/>
  <c r="H277" i="23"/>
  <c r="H276" i="23"/>
  <c r="H275" i="23"/>
  <c r="H274" i="23"/>
  <c r="H273" i="23"/>
  <c r="H272" i="23"/>
  <c r="H271" i="23"/>
  <c r="H270" i="23"/>
  <c r="H269" i="23"/>
  <c r="H268" i="23"/>
  <c r="H267" i="23"/>
  <c r="H266" i="23"/>
  <c r="H265" i="23"/>
  <c r="H264" i="23"/>
  <c r="H263" i="23"/>
  <c r="H262" i="23"/>
  <c r="H261" i="23"/>
  <c r="H260" i="23"/>
  <c r="H259" i="23"/>
  <c r="H258" i="23"/>
  <c r="H257" i="23"/>
  <c r="H256" i="23"/>
  <c r="H255" i="23"/>
  <c r="H254" i="23"/>
  <c r="H253" i="23"/>
  <c r="H252" i="23"/>
  <c r="H251" i="23"/>
  <c r="H250" i="23"/>
  <c r="H249" i="23"/>
  <c r="H248" i="23"/>
  <c r="H247" i="23"/>
  <c r="H246" i="23"/>
  <c r="H245" i="23"/>
  <c r="H244" i="23"/>
  <c r="H243" i="23"/>
  <c r="H242" i="23"/>
  <c r="H241" i="23"/>
  <c r="H240" i="23"/>
  <c r="H239" i="23"/>
  <c r="H238" i="23"/>
  <c r="H237" i="23"/>
  <c r="H236" i="23"/>
  <c r="H235" i="23"/>
  <c r="H234" i="23"/>
  <c r="H233" i="23"/>
  <c r="H232" i="23"/>
  <c r="H231" i="23"/>
  <c r="H230" i="23"/>
  <c r="H229" i="23"/>
  <c r="H228" i="23"/>
  <c r="H227" i="23"/>
  <c r="H226" i="23"/>
  <c r="H225" i="23"/>
  <c r="H224" i="23"/>
  <c r="H223" i="23"/>
  <c r="H222" i="23"/>
  <c r="H221" i="23"/>
  <c r="H220" i="23"/>
  <c r="H219" i="23"/>
  <c r="H218" i="23"/>
  <c r="H217" i="23"/>
  <c r="H216" i="23"/>
  <c r="H215" i="23"/>
  <c r="H214" i="23"/>
  <c r="H213" i="23"/>
  <c r="H212" i="23"/>
  <c r="H211" i="23"/>
  <c r="H210" i="23"/>
  <c r="H209" i="23"/>
  <c r="H208" i="23"/>
  <c r="H207" i="23"/>
  <c r="H206" i="23"/>
  <c r="H205" i="23"/>
  <c r="H204" i="23"/>
  <c r="H203" i="23"/>
  <c r="H202" i="23"/>
  <c r="H201" i="23"/>
  <c r="H200" i="23"/>
  <c r="H199" i="23"/>
  <c r="H198" i="23"/>
  <c r="H197" i="23"/>
  <c r="H196" i="23"/>
  <c r="H195" i="23"/>
  <c r="H194" i="23"/>
  <c r="H193" i="23"/>
  <c r="H192" i="23"/>
  <c r="H191" i="23"/>
  <c r="H190" i="23"/>
  <c r="H189" i="23"/>
  <c r="H188" i="23"/>
  <c r="H187" i="23"/>
  <c r="H186" i="23"/>
  <c r="H185" i="23"/>
  <c r="H184" i="23"/>
  <c r="H183" i="23"/>
  <c r="H182" i="23"/>
  <c r="H181" i="23"/>
  <c r="H180" i="23"/>
  <c r="H179" i="23"/>
  <c r="H178" i="23"/>
  <c r="H177" i="23"/>
  <c r="H176" i="23"/>
  <c r="H175" i="23"/>
  <c r="H174" i="23"/>
  <c r="H173" i="23"/>
  <c r="H172" i="23"/>
  <c r="H171" i="23"/>
  <c r="H170" i="23"/>
  <c r="H169" i="23"/>
  <c r="H168" i="23"/>
  <c r="H167" i="23"/>
  <c r="H166" i="23"/>
  <c r="H165" i="23"/>
  <c r="H164" i="23"/>
  <c r="H163" i="23"/>
  <c r="H162" i="23"/>
  <c r="H161" i="23"/>
  <c r="H160" i="23"/>
  <c r="H159" i="23"/>
  <c r="H158" i="23"/>
  <c r="H157" i="23"/>
  <c r="H156" i="23"/>
  <c r="H155" i="23"/>
  <c r="H154" i="23"/>
  <c r="H153" i="23"/>
  <c r="H152" i="23"/>
  <c r="H151" i="23"/>
  <c r="H150" i="23"/>
  <c r="H149" i="23"/>
  <c r="H148" i="23"/>
  <c r="H147" i="23"/>
  <c r="H146" i="23"/>
  <c r="H145" i="23"/>
  <c r="H144" i="23"/>
  <c r="H143" i="23"/>
  <c r="H142" i="23"/>
  <c r="H141" i="23"/>
  <c r="H140" i="23"/>
  <c r="H139" i="23"/>
  <c r="H138" i="23"/>
  <c r="H137" i="23"/>
  <c r="H136" i="23"/>
  <c r="H135" i="23"/>
  <c r="H134" i="23"/>
  <c r="H133" i="23"/>
  <c r="H132" i="23"/>
  <c r="H131" i="23"/>
  <c r="H130" i="23"/>
  <c r="H129" i="23"/>
  <c r="H128" i="23"/>
  <c r="H127" i="23"/>
  <c r="H126" i="23"/>
  <c r="H125" i="23"/>
  <c r="H124" i="23"/>
  <c r="H123" i="23"/>
  <c r="H122" i="23"/>
  <c r="H121" i="23"/>
  <c r="H120" i="23"/>
  <c r="H119" i="23"/>
  <c r="H118" i="23"/>
  <c r="H117" i="23"/>
  <c r="H116" i="23"/>
  <c r="H115" i="23"/>
  <c r="H114" i="23"/>
  <c r="H113" i="23"/>
  <c r="H112" i="23"/>
  <c r="H111" i="23"/>
  <c r="H110" i="23"/>
  <c r="H109" i="23"/>
  <c r="H108" i="23"/>
  <c r="H107" i="23"/>
  <c r="H106" i="23"/>
  <c r="H105" i="23"/>
  <c r="H104" i="23"/>
  <c r="H103" i="23"/>
  <c r="H102" i="23"/>
  <c r="H101" i="23"/>
  <c r="H100" i="23"/>
  <c r="H99" i="23"/>
  <c r="H98" i="23"/>
  <c r="H97" i="23"/>
  <c r="H96" i="23"/>
  <c r="H95" i="23"/>
  <c r="H94" i="23"/>
  <c r="H93" i="23"/>
  <c r="H92" i="23"/>
  <c r="H91" i="23"/>
  <c r="H90" i="23"/>
  <c r="H89" i="23"/>
  <c r="H88" i="23"/>
  <c r="H87" i="23"/>
  <c r="H86" i="23"/>
  <c r="H85" i="23"/>
  <c r="H84" i="23"/>
  <c r="H83" i="23"/>
  <c r="H82" i="23"/>
  <c r="H81" i="23"/>
  <c r="H80" i="23"/>
  <c r="H79" i="23"/>
  <c r="H78" i="23"/>
  <c r="H77" i="23"/>
  <c r="H76" i="23"/>
  <c r="H75" i="23"/>
  <c r="H74" i="23"/>
  <c r="H73" i="23"/>
  <c r="H72" i="23"/>
  <c r="H71" i="23"/>
  <c r="H70" i="23"/>
  <c r="H69" i="23"/>
  <c r="H68" i="23"/>
  <c r="H67" i="23"/>
  <c r="H66" i="23"/>
  <c r="H65" i="23"/>
  <c r="H64" i="23"/>
  <c r="H63" i="23"/>
  <c r="H62" i="23"/>
  <c r="H61" i="23"/>
  <c r="H60" i="23"/>
  <c r="H59" i="23"/>
  <c r="H58" i="23"/>
  <c r="H57" i="23"/>
  <c r="H56" i="23"/>
  <c r="H55" i="23"/>
  <c r="H54" i="23"/>
  <c r="H53" i="23"/>
  <c r="H52" i="23"/>
  <c r="H51" i="23"/>
  <c r="H50" i="23"/>
  <c r="H49" i="23"/>
  <c r="H48" i="23"/>
  <c r="H47" i="23"/>
  <c r="H46" i="23"/>
  <c r="H45" i="23"/>
  <c r="H44" i="23"/>
  <c r="H43" i="23"/>
  <c r="H42" i="23"/>
  <c r="H41" i="23"/>
  <c r="H40" i="23"/>
  <c r="H39" i="23"/>
  <c r="H38" i="23"/>
  <c r="H37" i="23"/>
  <c r="H36" i="23"/>
  <c r="H35" i="23"/>
  <c r="H34" i="23"/>
  <c r="H33" i="23"/>
  <c r="H32" i="23"/>
  <c r="H31" i="23"/>
  <c r="H30" i="23"/>
  <c r="H29" i="23"/>
  <c r="H28" i="23"/>
  <c r="H27" i="23"/>
  <c r="H26" i="23"/>
  <c r="H25" i="23"/>
  <c r="H24" i="23"/>
  <c r="H23" i="23"/>
  <c r="H22" i="23"/>
  <c r="H21" i="23"/>
  <c r="H20" i="23"/>
  <c r="H19" i="23"/>
  <c r="H18" i="23"/>
  <c r="H17" i="23"/>
  <c r="H16" i="23"/>
  <c r="H15" i="23"/>
  <c r="H14" i="23"/>
  <c r="H13" i="23"/>
  <c r="H12" i="23"/>
  <c r="H11" i="23"/>
  <c r="D76" i="4" l="1"/>
  <c r="E76" i="4" s="1"/>
  <c r="G77" i="4"/>
  <c r="G81" i="4"/>
  <c r="D77" i="4"/>
  <c r="G41" i="4"/>
  <c r="E54" i="4"/>
  <c r="F54" i="4"/>
  <c r="D55" i="4"/>
  <c r="D56" i="4"/>
  <c r="D57" i="4"/>
  <c r="D58" i="4"/>
  <c r="D54" i="4"/>
  <c r="E41" i="4"/>
  <c r="F41" i="4" s="1"/>
  <c r="D41" i="4"/>
  <c r="D42" i="4"/>
  <c r="D43" i="4"/>
  <c r="D44" i="4"/>
  <c r="D45" i="4"/>
  <c r="D46" i="4"/>
  <c r="D47" i="4"/>
  <c r="E77" i="4" l="1"/>
  <c r="H11" i="11" l="1"/>
  <c r="E42" i="4" l="1"/>
  <c r="F13" i="17"/>
  <c r="F12" i="17"/>
  <c r="K40" i="17"/>
  <c r="F43" i="17"/>
  <c r="E43" i="17"/>
  <c r="R39" i="10"/>
  <c r="F42" i="10"/>
  <c r="E42" i="10"/>
  <c r="C11" i="19"/>
  <c r="I17" i="19"/>
  <c r="H11" i="19"/>
  <c r="Q42" i="9" l="1"/>
  <c r="L40" i="17"/>
  <c r="F44" i="17"/>
  <c r="D44" i="17"/>
  <c r="N39" i="10" l="1"/>
  <c r="G12" i="10"/>
  <c r="K244" i="9" l="1"/>
  <c r="L244" i="9" s="1"/>
  <c r="K51" i="10" l="1"/>
  <c r="K41" i="10"/>
  <c r="K42" i="10"/>
  <c r="K43" i="10"/>
  <c r="K44" i="10"/>
  <c r="K46" i="10"/>
  <c r="K48" i="10"/>
  <c r="K52" i="10"/>
  <c r="K53" i="10"/>
  <c r="K54" i="10"/>
  <c r="K58" i="10"/>
  <c r="K62" i="10"/>
  <c r="K69" i="10"/>
  <c r="K70" i="10"/>
  <c r="K73" i="10"/>
  <c r="G11" i="10"/>
  <c r="K49" i="10" l="1"/>
  <c r="K72" i="10"/>
  <c r="K64" i="10"/>
  <c r="K56" i="10"/>
  <c r="K40" i="10"/>
  <c r="K66" i="10"/>
  <c r="K50" i="10"/>
  <c r="K65" i="10"/>
  <c r="K57" i="10"/>
  <c r="K71" i="10"/>
  <c r="K63" i="10"/>
  <c r="K55" i="10"/>
  <c r="K47" i="10"/>
  <c r="K61" i="10"/>
  <c r="K45" i="10"/>
  <c r="K68" i="10"/>
  <c r="K60" i="10"/>
  <c r="K67" i="10"/>
  <c r="K59" i="10"/>
  <c r="J14" i="10" l="1"/>
  <c r="F43" i="10"/>
  <c r="F44" i="10"/>
  <c r="F45" i="10"/>
  <c r="F46" i="10"/>
  <c r="F47" i="10"/>
  <c r="F48" i="10"/>
  <c r="F49" i="10"/>
  <c r="F84" i="8" l="1"/>
  <c r="F82" i="8"/>
  <c r="F83" i="8"/>
  <c r="F81" i="8"/>
  <c r="F80" i="8"/>
  <c r="L52" i="8"/>
  <c r="L53" i="8"/>
  <c r="K53" i="8"/>
  <c r="K52" i="8"/>
  <c r="K48" i="8"/>
  <c r="J48" i="8"/>
  <c r="K47" i="8"/>
  <c r="J47" i="8"/>
  <c r="K46" i="8"/>
  <c r="F87" i="8" l="1"/>
  <c r="F85" i="8"/>
  <c r="F86" i="8"/>
  <c r="E86" i="8"/>
  <c r="E83" i="8"/>
  <c r="E87" i="8"/>
  <c r="E80" i="8"/>
  <c r="E85" i="8"/>
  <c r="E82" i="8"/>
  <c r="E84" i="8"/>
  <c r="E81" i="8"/>
  <c r="F34" i="8"/>
  <c r="E70" i="8"/>
  <c r="F70" i="8" s="1"/>
  <c r="M169" i="11"/>
  <c r="M170" i="11" s="1"/>
  <c r="M171" i="11" s="1"/>
  <c r="M172" i="11" s="1"/>
  <c r="M173" i="11" s="1"/>
  <c r="M174" i="11" s="1"/>
  <c r="M175" i="11" s="1"/>
  <c r="M176" i="11" s="1"/>
  <c r="M177" i="11" s="1"/>
  <c r="M178" i="11" s="1"/>
  <c r="M179" i="11" s="1"/>
  <c r="M180" i="11" s="1"/>
  <c r="M181" i="11" s="1"/>
  <c r="M182" i="11" s="1"/>
  <c r="M183" i="11" s="1"/>
  <c r="M184" i="11" s="1"/>
  <c r="S169" i="11"/>
  <c r="S170" i="11"/>
  <c r="S171" i="11"/>
  <c r="S172" i="11"/>
  <c r="S173" i="11"/>
  <c r="S174" i="11"/>
  <c r="S175" i="11"/>
  <c r="S176" i="11"/>
  <c r="S177" i="11"/>
  <c r="S178" i="11"/>
  <c r="S179" i="11"/>
  <c r="S180" i="11"/>
  <c r="S181" i="11"/>
  <c r="S182" i="11"/>
  <c r="S183" i="11"/>
  <c r="S184" i="11"/>
  <c r="S185" i="11"/>
  <c r="S186" i="11"/>
  <c r="S187" i="11"/>
  <c r="S168" i="11"/>
  <c r="T171" i="11" s="1"/>
  <c r="N169" i="11"/>
  <c r="O169" i="11" s="1"/>
  <c r="N170" i="11" s="1"/>
  <c r="O170" i="11" s="1"/>
  <c r="N171" i="11" s="1"/>
  <c r="O171" i="11" s="1"/>
  <c r="N172" i="11" s="1"/>
  <c r="O172" i="11" s="1"/>
  <c r="N173" i="11" s="1"/>
  <c r="O173" i="11" s="1"/>
  <c r="N174" i="11" s="1"/>
  <c r="O174" i="11" s="1"/>
  <c r="N175" i="11" s="1"/>
  <c r="O175" i="11" s="1"/>
  <c r="N176" i="11" s="1"/>
  <c r="O176" i="11" s="1"/>
  <c r="N177" i="11" s="1"/>
  <c r="O177" i="11" s="1"/>
  <c r="N178" i="11" s="1"/>
  <c r="O178" i="11" s="1"/>
  <c r="N179" i="11" s="1"/>
  <c r="O179" i="11" s="1"/>
  <c r="N180" i="11" s="1"/>
  <c r="O180" i="11" s="1"/>
  <c r="N181" i="11" s="1"/>
  <c r="O181" i="11" s="1"/>
  <c r="N182" i="11" s="1"/>
  <c r="O182" i="11" s="1"/>
  <c r="N183" i="11" s="1"/>
  <c r="O183" i="11" s="1"/>
  <c r="N184" i="11" s="1"/>
  <c r="O184" i="11" s="1"/>
  <c r="N185" i="11" s="1"/>
  <c r="O185" i="11" s="1"/>
  <c r="N186" i="11" s="1"/>
  <c r="O186" i="11" s="1"/>
  <c r="T14" i="11"/>
  <c r="U14" i="11" s="1"/>
  <c r="T15" i="11" s="1"/>
  <c r="U15" i="11" s="1"/>
  <c r="T16" i="11" s="1"/>
  <c r="U16" i="11" s="1"/>
  <c r="T17" i="11" s="1"/>
  <c r="U17" i="11" s="1"/>
  <c r="T18" i="11" s="1"/>
  <c r="U18" i="11" s="1"/>
  <c r="T19" i="11" s="1"/>
  <c r="U19" i="11" s="1"/>
  <c r="T20" i="11" s="1"/>
  <c r="U20" i="11" s="1"/>
  <c r="T21" i="11" s="1"/>
  <c r="U21" i="11" s="1"/>
  <c r="T22" i="11" s="1"/>
  <c r="U22" i="11" s="1"/>
  <c r="T23" i="11" s="1"/>
  <c r="U23" i="11" s="1"/>
  <c r="T24" i="11" s="1"/>
  <c r="U24" i="11" s="1"/>
  <c r="T25" i="11" s="1"/>
  <c r="U25" i="11" s="1"/>
  <c r="T26" i="11" s="1"/>
  <c r="U26" i="11" s="1"/>
  <c r="T27" i="11" s="1"/>
  <c r="U27" i="11" s="1"/>
  <c r="T28" i="11" s="1"/>
  <c r="U28" i="11" s="1"/>
  <c r="T29" i="11" s="1"/>
  <c r="U29" i="11" s="1"/>
  <c r="T30" i="11" s="1"/>
  <c r="U30" i="11" s="1"/>
  <c r="T31" i="11" s="1"/>
  <c r="U31" i="11" s="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30" i="11"/>
  <c r="H131" i="11"/>
  <c r="H132" i="11"/>
  <c r="H133" i="11"/>
  <c r="H134" i="11"/>
  <c r="H135" i="11"/>
  <c r="H136" i="11"/>
  <c r="H137" i="11"/>
  <c r="H138" i="11"/>
  <c r="H139" i="11"/>
  <c r="H140" i="11"/>
  <c r="H141" i="11"/>
  <c r="H142" i="11"/>
  <c r="H143" i="11"/>
  <c r="H144" i="11"/>
  <c r="H145" i="11"/>
  <c r="H146" i="11"/>
  <c r="H147" i="11"/>
  <c r="H148" i="11"/>
  <c r="H149" i="11"/>
  <c r="H150" i="11"/>
  <c r="H151" i="11"/>
  <c r="H152" i="11"/>
  <c r="H153" i="11"/>
  <c r="H154" i="11"/>
  <c r="H155" i="11"/>
  <c r="H156" i="11"/>
  <c r="H157" i="11"/>
  <c r="H158" i="11"/>
  <c r="H159" i="11"/>
  <c r="H160" i="11"/>
  <c r="H161" i="11"/>
  <c r="H162" i="11"/>
  <c r="H163" i="11"/>
  <c r="H164" i="11"/>
  <c r="H165" i="11"/>
  <c r="H166" i="11"/>
  <c r="H167" i="11"/>
  <c r="H168" i="11"/>
  <c r="H169" i="11"/>
  <c r="H170" i="11"/>
  <c r="H171" i="11"/>
  <c r="H172" i="11"/>
  <c r="H173" i="11"/>
  <c r="H174" i="11"/>
  <c r="H175" i="11"/>
  <c r="H176" i="11"/>
  <c r="H177" i="11"/>
  <c r="H178" i="11"/>
  <c r="H179" i="11"/>
  <c r="H180" i="11"/>
  <c r="H181" i="11"/>
  <c r="H182" i="11"/>
  <c r="H183" i="11"/>
  <c r="H184" i="11"/>
  <c r="H185" i="11"/>
  <c r="H186" i="11"/>
  <c r="H187" i="11"/>
  <c r="H188" i="11"/>
  <c r="H189" i="11"/>
  <c r="H190" i="11"/>
  <c r="H191" i="11"/>
  <c r="H192" i="11"/>
  <c r="H193" i="11"/>
  <c r="H194" i="11"/>
  <c r="H195" i="11"/>
  <c r="H196" i="11"/>
  <c r="H197" i="11"/>
  <c r="H198" i="11"/>
  <c r="H199" i="11"/>
  <c r="H200" i="11"/>
  <c r="H201" i="11"/>
  <c r="H202" i="11"/>
  <c r="H203" i="11"/>
  <c r="H204" i="11"/>
  <c r="H205" i="11"/>
  <c r="H206" i="11"/>
  <c r="H207" i="11"/>
  <c r="H208" i="11"/>
  <c r="H209" i="11"/>
  <c r="H210" i="11"/>
  <c r="H211" i="11"/>
  <c r="H212" i="11"/>
  <c r="H213" i="11"/>
  <c r="H214" i="11"/>
  <c r="H215" i="11"/>
  <c r="H216" i="11"/>
  <c r="H217" i="11"/>
  <c r="H218" i="11"/>
  <c r="H219" i="11"/>
  <c r="H220" i="11"/>
  <c r="H221" i="11"/>
  <c r="H222" i="11"/>
  <c r="H223" i="11"/>
  <c r="H224" i="11"/>
  <c r="H225" i="11"/>
  <c r="H226" i="11"/>
  <c r="H227" i="11"/>
  <c r="H228" i="11"/>
  <c r="H229" i="11"/>
  <c r="H230" i="11"/>
  <c r="H231" i="11"/>
  <c r="H232" i="11"/>
  <c r="H233" i="11"/>
  <c r="H234" i="11"/>
  <c r="H235" i="11"/>
  <c r="H236" i="11"/>
  <c r="H237" i="11"/>
  <c r="H238" i="11"/>
  <c r="H239" i="11"/>
  <c r="H240" i="11"/>
  <c r="H241" i="11"/>
  <c r="H242" i="11"/>
  <c r="H243" i="11"/>
  <c r="H244" i="11"/>
  <c r="H245" i="11"/>
  <c r="H246" i="11"/>
  <c r="H247" i="11"/>
  <c r="H248" i="11"/>
  <c r="H249" i="11"/>
  <c r="H250" i="11"/>
  <c r="H251" i="11"/>
  <c r="H252" i="11"/>
  <c r="H253" i="11"/>
  <c r="H254" i="11"/>
  <c r="H255" i="11"/>
  <c r="H256" i="11"/>
  <c r="H257" i="11"/>
  <c r="H258" i="11"/>
  <c r="H259" i="11"/>
  <c r="H260" i="11"/>
  <c r="H261" i="11"/>
  <c r="H262" i="11"/>
  <c r="H263" i="11"/>
  <c r="H264" i="11"/>
  <c r="H265" i="11"/>
  <c r="H266" i="11"/>
  <c r="H267" i="11"/>
  <c r="H268" i="11"/>
  <c r="H269" i="11"/>
  <c r="H270" i="11"/>
  <c r="H271" i="11"/>
  <c r="H272" i="11"/>
  <c r="H273" i="11"/>
  <c r="H274" i="11"/>
  <c r="H275" i="11"/>
  <c r="H276" i="11"/>
  <c r="H277" i="11"/>
  <c r="H278" i="11"/>
  <c r="H279" i="11"/>
  <c r="H280" i="11"/>
  <c r="H281" i="11"/>
  <c r="H282" i="11"/>
  <c r="H283" i="11"/>
  <c r="H284" i="11"/>
  <c r="H285" i="11"/>
  <c r="H286" i="11"/>
  <c r="H287" i="11"/>
  <c r="H288" i="11"/>
  <c r="H289" i="11"/>
  <c r="H290" i="11"/>
  <c r="H291" i="11"/>
  <c r="H292" i="11"/>
  <c r="H293" i="11"/>
  <c r="H294" i="11"/>
  <c r="H295" i="11"/>
  <c r="H296" i="11"/>
  <c r="H297" i="11"/>
  <c r="H298" i="11"/>
  <c r="H299" i="11"/>
  <c r="H300" i="11"/>
  <c r="H301" i="11"/>
  <c r="H302" i="11"/>
  <c r="H303" i="11"/>
  <c r="H304" i="11"/>
  <c r="H305" i="11"/>
  <c r="H306" i="11"/>
  <c r="H307" i="11"/>
  <c r="H308" i="11"/>
  <c r="H309" i="11"/>
  <c r="H310" i="11"/>
  <c r="H311" i="11"/>
  <c r="H312" i="11"/>
  <c r="H313" i="11"/>
  <c r="H314" i="11"/>
  <c r="H315" i="11"/>
  <c r="H316" i="11"/>
  <c r="H317" i="11"/>
  <c r="H318" i="11"/>
  <c r="H319" i="11"/>
  <c r="H320" i="11"/>
  <c r="H321" i="11"/>
  <c r="H322" i="11"/>
  <c r="H323" i="11"/>
  <c r="H324" i="11"/>
  <c r="H325" i="11"/>
  <c r="H326" i="11"/>
  <c r="H327" i="11"/>
  <c r="H328" i="11"/>
  <c r="H329" i="11"/>
  <c r="H330" i="11"/>
  <c r="H331" i="11"/>
  <c r="H332" i="11"/>
  <c r="H333" i="11"/>
  <c r="H334" i="11"/>
  <c r="H335" i="11"/>
  <c r="H336" i="11"/>
  <c r="H337" i="11"/>
  <c r="H338" i="11"/>
  <c r="H339" i="11"/>
  <c r="H340" i="11"/>
  <c r="H341" i="11"/>
  <c r="H342" i="11"/>
  <c r="H343" i="11"/>
  <c r="H344" i="11"/>
  <c r="H345" i="11"/>
  <c r="H346" i="11"/>
  <c r="H347" i="11"/>
  <c r="H348" i="11"/>
  <c r="H349" i="11"/>
  <c r="H350" i="11"/>
  <c r="H351" i="11"/>
  <c r="H352" i="11"/>
  <c r="H353" i="11"/>
  <c r="H354" i="11"/>
  <c r="H355" i="11"/>
  <c r="H356" i="11"/>
  <c r="H357" i="11"/>
  <c r="H358" i="11"/>
  <c r="T179" i="11" l="1"/>
  <c r="T172" i="11"/>
  <c r="T178" i="11"/>
  <c r="T170" i="11"/>
  <c r="T168" i="11"/>
  <c r="T177" i="11"/>
  <c r="T169" i="11"/>
  <c r="T184" i="11"/>
  <c r="T176" i="11"/>
  <c r="T175" i="11"/>
  <c r="T182" i="11"/>
  <c r="T174" i="11"/>
  <c r="T181" i="11"/>
  <c r="T173" i="11"/>
  <c r="T183" i="11"/>
  <c r="T180" i="11"/>
  <c r="G84" i="8"/>
  <c r="G83" i="8"/>
  <c r="G82" i="8"/>
  <c r="G85" i="8"/>
  <c r="G87" i="8"/>
  <c r="G81" i="8"/>
  <c r="G80" i="8"/>
  <c r="G86" i="8"/>
  <c r="M185" i="11"/>
  <c r="M186" i="11" s="1"/>
  <c r="M187" i="11" s="1"/>
  <c r="M188" i="11" s="1"/>
  <c r="M189" i="11" s="1"/>
  <c r="M190" i="11" s="1"/>
  <c r="M191" i="11" s="1"/>
  <c r="M192" i="11" s="1"/>
  <c r="M193" i="11" s="1"/>
  <c r="M194" i="11" s="1"/>
  <c r="M195" i="11" s="1"/>
  <c r="M196" i="11" s="1"/>
  <c r="M197" i="11" s="1"/>
  <c r="M198" i="11" s="1"/>
  <c r="M199" i="11" s="1"/>
  <c r="M200" i="11" s="1"/>
  <c r="M201" i="11" s="1"/>
  <c r="M202" i="11" s="1"/>
  <c r="M203" i="11" s="1"/>
  <c r="M204" i="11" s="1"/>
  <c r="M205" i="11" s="1"/>
  <c r="M206" i="11" s="1"/>
  <c r="M207" i="11" s="1"/>
  <c r="M208" i="11" s="1"/>
  <c r="M209" i="11" s="1"/>
  <c r="M210" i="11" s="1"/>
  <c r="M211" i="11" s="1"/>
  <c r="M212" i="11" s="1"/>
  <c r="M213" i="11" s="1"/>
  <c r="M214" i="11" s="1"/>
  <c r="M215" i="11" s="1"/>
  <c r="M216" i="11" s="1"/>
  <c r="M217" i="11" s="1"/>
  <c r="M218" i="11" s="1"/>
  <c r="M219" i="11" s="1"/>
  <c r="M220" i="11" s="1"/>
  <c r="M221" i="11" s="1"/>
  <c r="M222" i="11" s="1"/>
  <c r="M223" i="11" s="1"/>
  <c r="M224" i="11" s="1"/>
  <c r="M225" i="11" s="1"/>
  <c r="M226" i="11" s="1"/>
  <c r="M227" i="11" s="1"/>
  <c r="M228" i="11" s="1"/>
  <c r="M229" i="11" s="1"/>
  <c r="M230" i="11" s="1"/>
  <c r="M231" i="11" s="1"/>
  <c r="M232" i="11" s="1"/>
  <c r="M233" i="11" s="1"/>
  <c r="M234" i="11" s="1"/>
  <c r="M235" i="11" s="1"/>
  <c r="M236" i="11" s="1"/>
  <c r="M237" i="11" s="1"/>
  <c r="M238" i="11" s="1"/>
  <c r="M239" i="11" s="1"/>
  <c r="M240" i="11" s="1"/>
  <c r="M241" i="11" s="1"/>
  <c r="M242" i="11" s="1"/>
  <c r="M243" i="11" s="1"/>
  <c r="M244" i="11" s="1"/>
  <c r="M245" i="11" s="1"/>
  <c r="M246" i="11" s="1"/>
  <c r="M247" i="11" s="1"/>
  <c r="M248" i="11" s="1"/>
  <c r="M249" i="11" s="1"/>
  <c r="M250" i="11" s="1"/>
  <c r="M251" i="11" s="1"/>
  <c r="M252" i="11" s="1"/>
  <c r="M253" i="11" s="1"/>
  <c r="M254" i="11" s="1"/>
  <c r="M255" i="11" s="1"/>
  <c r="M256" i="11" s="1"/>
  <c r="M257" i="11" s="1"/>
  <c r="M258" i="11" s="1"/>
  <c r="M259" i="11" s="1"/>
  <c r="M260" i="11" s="1"/>
  <c r="M261" i="11" s="1"/>
  <c r="M262" i="11" s="1"/>
  <c r="M263" i="11" s="1"/>
  <c r="M264" i="11" s="1"/>
  <c r="M265" i="11" s="1"/>
  <c r="M266" i="11" s="1"/>
  <c r="M267" i="11" s="1"/>
  <c r="M268" i="11" s="1"/>
  <c r="M269" i="11" s="1"/>
  <c r="M270" i="11" s="1"/>
  <c r="M271" i="11" s="1"/>
  <c r="M272" i="11" s="1"/>
  <c r="M273" i="11" s="1"/>
  <c r="M274" i="11" s="1"/>
  <c r="M275" i="11" s="1"/>
  <c r="M276" i="11" s="1"/>
  <c r="M277" i="11" s="1"/>
  <c r="M278" i="11" s="1"/>
  <c r="M279" i="11" s="1"/>
  <c r="M280" i="11" s="1"/>
  <c r="M281" i="11" s="1"/>
  <c r="M282" i="11" s="1"/>
  <c r="M283" i="11" s="1"/>
  <c r="M284" i="11" s="1"/>
  <c r="M285" i="11" s="1"/>
  <c r="M286" i="11" s="1"/>
  <c r="M287" i="11" s="1"/>
  <c r="M288" i="11" s="1"/>
  <c r="M289" i="11" s="1"/>
  <c r="M290" i="11" s="1"/>
  <c r="M291" i="11" s="1"/>
  <c r="M292" i="11" s="1"/>
  <c r="M293" i="11" s="1"/>
  <c r="M294" i="11" s="1"/>
  <c r="M295" i="11" s="1"/>
  <c r="M296" i="11" s="1"/>
  <c r="M297" i="11" s="1"/>
  <c r="M298" i="11" s="1"/>
  <c r="M299" i="11" s="1"/>
  <c r="M300" i="11" s="1"/>
  <c r="M301" i="11" s="1"/>
  <c r="M302" i="11" s="1"/>
  <c r="M303" i="11" s="1"/>
  <c r="M304" i="11" s="1"/>
  <c r="M305" i="11" s="1"/>
  <c r="M306" i="11" s="1"/>
  <c r="M307" i="11" s="1"/>
  <c r="M308" i="11" s="1"/>
  <c r="M309" i="11" s="1"/>
  <c r="M310" i="11" s="1"/>
  <c r="M311" i="11" s="1"/>
  <c r="M312" i="11" s="1"/>
  <c r="M313" i="11" s="1"/>
  <c r="M314" i="11" s="1"/>
  <c r="M315" i="11" s="1"/>
  <c r="M316" i="11" s="1"/>
  <c r="M317" i="11" s="1"/>
  <c r="M318" i="11" s="1"/>
  <c r="M319" i="11" s="1"/>
  <c r="M320" i="11" s="1"/>
  <c r="M321" i="11" s="1"/>
  <c r="M322" i="11" s="1"/>
  <c r="M323" i="11" s="1"/>
  <c r="M324" i="11" s="1"/>
  <c r="M325" i="11" s="1"/>
  <c r="M326" i="11" s="1"/>
  <c r="M327" i="11" s="1"/>
  <c r="M328" i="11" s="1"/>
  <c r="M329" i="11" s="1"/>
  <c r="M330" i="11" s="1"/>
  <c r="M331" i="11" s="1"/>
  <c r="M332" i="11" s="1"/>
  <c r="M333" i="11" s="1"/>
  <c r="M334" i="11" s="1"/>
  <c r="M335" i="11" s="1"/>
  <c r="M336" i="11" s="1"/>
  <c r="M337" i="11" s="1"/>
  <c r="M338" i="11" s="1"/>
  <c r="M339" i="11" s="1"/>
  <c r="M340" i="11" s="1"/>
  <c r="M341" i="11" s="1"/>
  <c r="M342" i="11" s="1"/>
  <c r="M343" i="11" s="1"/>
  <c r="M344" i="11" s="1"/>
  <c r="M345" i="11" s="1"/>
  <c r="M346" i="11" s="1"/>
  <c r="M347" i="11" s="1"/>
  <c r="M348" i="11" s="1"/>
  <c r="M349" i="11" s="1"/>
  <c r="M350" i="11" s="1"/>
  <c r="M351" i="11" s="1"/>
  <c r="M352" i="11" s="1"/>
  <c r="M353" i="11" s="1"/>
  <c r="M354" i="11" s="1"/>
  <c r="M355" i="11" s="1"/>
  <c r="M356" i="11" s="1"/>
  <c r="M357" i="11" s="1"/>
  <c r="M358" i="11" s="1"/>
  <c r="V168" i="11" l="1"/>
  <c r="C15" i="14"/>
  <c r="D15" i="14"/>
  <c r="U44" i="15" l="1"/>
  <c r="S10" i="15"/>
  <c r="S5" i="15"/>
  <c r="K16" i="14"/>
  <c r="K17" i="14"/>
  <c r="K18" i="14"/>
  <c r="K19" i="14"/>
  <c r="K20" i="14"/>
  <c r="K21" i="14"/>
  <c r="K22" i="14"/>
  <c r="K23" i="14"/>
  <c r="K24" i="14"/>
  <c r="G16" i="2"/>
  <c r="F16" i="2"/>
  <c r="G15" i="2"/>
  <c r="M15" i="2"/>
  <c r="Q7" i="14"/>
  <c r="V37" i="10" l="1"/>
  <c r="X37" i="10" s="1"/>
  <c r="V38" i="10"/>
  <c r="X38" i="10" s="1"/>
  <c r="V36" i="10"/>
  <c r="X36" i="10" s="1"/>
  <c r="H42" i="17"/>
  <c r="H43" i="17" s="1"/>
  <c r="H44" i="17" s="1"/>
  <c r="H45" i="17" s="1"/>
  <c r="H46" i="17" s="1"/>
  <c r="H47" i="17" s="1"/>
  <c r="H48" i="17" s="1"/>
  <c r="H49" i="17" s="1"/>
  <c r="H50" i="17" s="1"/>
  <c r="H51" i="17" s="1"/>
  <c r="H52" i="17" s="1"/>
  <c r="H53" i="17" s="1"/>
  <c r="H54" i="17" s="1"/>
  <c r="H55" i="17" s="1"/>
  <c r="H56" i="17" s="1"/>
  <c r="H57" i="17" s="1"/>
  <c r="H58" i="17" s="1"/>
  <c r="H59" i="17" s="1"/>
  <c r="H60" i="17" s="1"/>
  <c r="H61" i="17" s="1"/>
  <c r="H62" i="17" s="1"/>
  <c r="H63" i="17" s="1"/>
  <c r="H64" i="17" s="1"/>
  <c r="H65" i="17" s="1"/>
  <c r="H66" i="17" s="1"/>
  <c r="H67" i="17" s="1"/>
  <c r="H68" i="17" s="1"/>
  <c r="H69" i="17" s="1"/>
  <c r="H70" i="17" s="1"/>
  <c r="H71" i="17" s="1"/>
  <c r="H72" i="17" s="1"/>
  <c r="H73" i="17" s="1"/>
  <c r="H74" i="17" s="1"/>
  <c r="H41" i="17"/>
  <c r="E53" i="17"/>
  <c r="E54" i="17" s="1"/>
  <c r="R97" i="21" l="1"/>
  <c r="R130" i="21" s="1"/>
  <c r="R163" i="21" s="1"/>
  <c r="R196" i="21" s="1"/>
  <c r="R229" i="21" s="1"/>
  <c r="R262" i="21" s="1"/>
  <c r="R295" i="21" s="1"/>
  <c r="R328" i="21" s="1"/>
  <c r="R361" i="21" s="1"/>
  <c r="R394" i="21" s="1"/>
  <c r="R427" i="21" s="1"/>
  <c r="R460" i="21" s="1"/>
  <c r="R493" i="21" s="1"/>
  <c r="R526" i="21" s="1"/>
  <c r="R559" i="21" s="1"/>
  <c r="R592" i="21" s="1"/>
  <c r="D402" i="21" l="1"/>
  <c r="C402" i="21"/>
  <c r="D411" i="21"/>
  <c r="C411" i="21"/>
  <c r="D395" i="21"/>
  <c r="C395" i="21"/>
  <c r="C370" i="21"/>
  <c r="D370" i="21"/>
  <c r="D408" i="21"/>
  <c r="C408" i="21"/>
  <c r="C509" i="21"/>
  <c r="D509" i="21"/>
  <c r="D469" i="21"/>
  <c r="C469" i="21"/>
  <c r="C497" i="21"/>
  <c r="D497" i="21"/>
  <c r="D358" i="21" l="1"/>
  <c r="C358" i="21"/>
  <c r="D488" i="21"/>
  <c r="C488" i="21"/>
  <c r="C451" i="21"/>
  <c r="D451" i="21"/>
  <c r="D361" i="21"/>
  <c r="C361" i="21"/>
  <c r="C313" i="21"/>
  <c r="D313" i="21"/>
  <c r="D543" i="21"/>
  <c r="C543" i="21"/>
  <c r="D316" i="21"/>
  <c r="C316" i="21"/>
  <c r="D565" i="21"/>
  <c r="C565" i="21"/>
  <c r="D326" i="21"/>
  <c r="C326" i="21"/>
  <c r="D367" i="21"/>
  <c r="C367" i="21"/>
  <c r="D553" i="21"/>
  <c r="C553" i="21"/>
  <c r="C460" i="21"/>
  <c r="D460" i="21"/>
  <c r="C444" i="21"/>
  <c r="D444" i="21"/>
  <c r="D360" i="21"/>
  <c r="C360" i="21"/>
  <c r="C503" i="21" l="1"/>
  <c r="D503" i="21"/>
  <c r="D555" i="21" l="1"/>
  <c r="C555" i="21"/>
  <c r="D381" i="21"/>
  <c r="C381" i="21"/>
  <c r="D410" i="21"/>
  <c r="C410" i="21"/>
  <c r="C442" i="21"/>
  <c r="D442" i="21"/>
  <c r="C520" i="21"/>
  <c r="D520" i="21"/>
  <c r="D342" i="21"/>
  <c r="C342" i="21"/>
  <c r="D546" i="21"/>
  <c r="C546" i="21"/>
  <c r="C505" i="21"/>
  <c r="D505" i="21"/>
  <c r="D312" i="21"/>
  <c r="C312" i="21"/>
  <c r="D425" i="21"/>
  <c r="C425" i="21"/>
  <c r="D346" i="21"/>
  <c r="C346" i="21"/>
  <c r="D403" i="21"/>
  <c r="C403" i="21"/>
  <c r="C458" i="21"/>
  <c r="D458" i="21"/>
  <c r="C364" i="21"/>
  <c r="D364" i="21"/>
  <c r="C315" i="21"/>
  <c r="D315" i="21"/>
  <c r="D331" i="21"/>
  <c r="C331" i="21"/>
  <c r="D347" i="21"/>
  <c r="C347" i="21"/>
  <c r="D363" i="21"/>
  <c r="C363" i="21"/>
  <c r="C564" i="21"/>
  <c r="D564" i="21"/>
  <c r="D406" i="21"/>
  <c r="C406" i="21"/>
  <c r="C372" i="21"/>
  <c r="D372" i="21"/>
  <c r="C380" i="21"/>
  <c r="D380" i="21"/>
  <c r="C392" i="21"/>
  <c r="D392" i="21"/>
  <c r="C449" i="21"/>
  <c r="D449" i="21"/>
  <c r="C508" i="21"/>
  <c r="D508" i="21"/>
  <c r="C445" i="21"/>
  <c r="D445" i="21"/>
  <c r="C512" i="21"/>
  <c r="D512" i="21"/>
  <c r="D526" i="21"/>
  <c r="C526" i="21"/>
  <c r="D557" i="21"/>
  <c r="C557" i="21"/>
  <c r="C436" i="21"/>
  <c r="D436" i="21"/>
  <c r="D389" i="21"/>
  <c r="C389" i="21"/>
  <c r="C519" i="21"/>
  <c r="D519" i="21"/>
  <c r="C429" i="21"/>
  <c r="D429" i="21"/>
  <c r="D490" i="21"/>
  <c r="C490" i="21"/>
  <c r="D545" i="21"/>
  <c r="C545" i="21"/>
  <c r="D427" i="21"/>
  <c r="C427" i="21"/>
  <c r="C435" i="21"/>
  <c r="D435" i="21"/>
  <c r="D536" i="21"/>
  <c r="C536" i="21"/>
  <c r="D424" i="21"/>
  <c r="C424" i="21"/>
  <c r="D320" i="21"/>
  <c r="C320" i="21"/>
  <c r="C362" i="21"/>
  <c r="D362" i="21"/>
  <c r="C560" i="21"/>
  <c r="D560" i="21"/>
  <c r="D472" i="21"/>
  <c r="C472" i="21"/>
  <c r="D530" i="21"/>
  <c r="C530" i="21"/>
  <c r="C433" i="21"/>
  <c r="D433" i="21"/>
  <c r="D409" i="21"/>
  <c r="C409" i="21"/>
  <c r="C446" i="21"/>
  <c r="D446" i="21"/>
  <c r="D330" i="21"/>
  <c r="C330" i="21"/>
  <c r="D314" i="21"/>
  <c r="C314" i="21"/>
  <c r="D489" i="21"/>
  <c r="C489" i="21"/>
  <c r="D485" i="21"/>
  <c r="C485" i="21"/>
  <c r="D383" i="21"/>
  <c r="C383" i="21"/>
  <c r="C574" i="21"/>
  <c r="D574" i="21"/>
  <c r="D522" i="21"/>
  <c r="C522" i="21"/>
  <c r="D528" i="21"/>
  <c r="C528" i="21"/>
  <c r="D418" i="21"/>
  <c r="C418" i="21"/>
  <c r="C496" i="21"/>
  <c r="D496" i="21"/>
  <c r="D481" i="21"/>
  <c r="C481" i="21"/>
  <c r="D371" i="21"/>
  <c r="C371" i="21"/>
  <c r="C507" i="21"/>
  <c r="D507" i="21"/>
  <c r="D377" i="21"/>
  <c r="C377" i="21"/>
  <c r="C570" i="21"/>
  <c r="D570" i="21"/>
  <c r="D552" i="21"/>
  <c r="C552" i="21"/>
  <c r="D426" i="21"/>
  <c r="C426" i="21"/>
  <c r="D373" i="21"/>
  <c r="C373" i="21"/>
  <c r="D542" i="21"/>
  <c r="C542" i="21"/>
  <c r="D491" i="21"/>
  <c r="C491" i="21"/>
  <c r="C430" i="21"/>
  <c r="D430" i="21"/>
  <c r="C501" i="21"/>
  <c r="D501" i="21"/>
  <c r="D554" i="21"/>
  <c r="C554" i="21"/>
  <c r="D417" i="21"/>
  <c r="C417" i="21"/>
  <c r="D344" i="21"/>
  <c r="C344" i="21"/>
  <c r="D348" i="21"/>
  <c r="C348" i="21"/>
  <c r="C394" i="21"/>
  <c r="D394" i="21"/>
  <c r="C317" i="21"/>
  <c r="D317" i="21"/>
  <c r="C325" i="21"/>
  <c r="D325" i="21"/>
  <c r="D333" i="21"/>
  <c r="C333" i="21"/>
  <c r="D341" i="21"/>
  <c r="C341" i="21"/>
  <c r="D349" i="21"/>
  <c r="C349" i="21"/>
  <c r="D357" i="21"/>
  <c r="C357" i="21"/>
  <c r="D365" i="21"/>
  <c r="C365" i="21"/>
  <c r="C516" i="21"/>
  <c r="D516" i="21"/>
  <c r="C390" i="21"/>
  <c r="D390" i="21"/>
  <c r="D548" i="21"/>
  <c r="C548" i="21"/>
  <c r="C374" i="21"/>
  <c r="D374" i="21"/>
  <c r="C382" i="21"/>
  <c r="D382" i="21"/>
  <c r="D399" i="21"/>
  <c r="C399" i="21"/>
  <c r="C457" i="21"/>
  <c r="D457" i="21"/>
  <c r="D532" i="21"/>
  <c r="C532" i="21"/>
  <c r="C453" i="21"/>
  <c r="D453" i="21"/>
  <c r="D535" i="21"/>
  <c r="C535" i="21"/>
  <c r="C443" i="21"/>
  <c r="D443" i="21"/>
  <c r="D470" i="21"/>
  <c r="C470" i="21"/>
  <c r="D559" i="21"/>
  <c r="C559" i="21"/>
  <c r="D549" i="21"/>
  <c r="C549" i="21"/>
  <c r="D547" i="21"/>
  <c r="C547" i="21"/>
  <c r="C511" i="21"/>
  <c r="D511" i="21"/>
  <c r="C518" i="21"/>
  <c r="D518" i="21"/>
  <c r="C452" i="21"/>
  <c r="D452" i="21"/>
  <c r="D475" i="21"/>
  <c r="C475" i="21"/>
  <c r="D567" i="21"/>
  <c r="C567" i="21"/>
  <c r="D463" i="21"/>
  <c r="C463" i="21"/>
  <c r="D387" i="21"/>
  <c r="C387" i="21"/>
  <c r="C521" i="21"/>
  <c r="D521" i="21"/>
  <c r="D462" i="21"/>
  <c r="C462" i="21"/>
  <c r="D464" i="21"/>
  <c r="C464" i="21"/>
  <c r="C455" i="21"/>
  <c r="D455" i="21"/>
  <c r="C525" i="21"/>
  <c r="D525" i="21"/>
  <c r="D467" i="21"/>
  <c r="C467" i="21"/>
  <c r="D404" i="21"/>
  <c r="C404" i="21"/>
  <c r="D339" i="21"/>
  <c r="C339" i="21"/>
  <c r="C502" i="21"/>
  <c r="D502" i="21"/>
  <c r="C568" i="21"/>
  <c r="D568" i="21"/>
  <c r="D471" i="21"/>
  <c r="C471" i="21"/>
  <c r="D531" i="21"/>
  <c r="C531" i="21"/>
  <c r="D318" i="21"/>
  <c r="C318" i="21"/>
  <c r="C514" i="21"/>
  <c r="D514" i="21"/>
  <c r="D483" i="21"/>
  <c r="C483" i="21"/>
  <c r="C517" i="21"/>
  <c r="D517" i="21"/>
  <c r="D407" i="21"/>
  <c r="C407" i="21"/>
  <c r="C513" i="21"/>
  <c r="D513" i="21"/>
  <c r="D423" i="21"/>
  <c r="C423" i="21"/>
  <c r="D340" i="21"/>
  <c r="C340" i="21"/>
  <c r="C523" i="21"/>
  <c r="D523" i="21"/>
  <c r="C495" i="21"/>
  <c r="D495" i="21"/>
  <c r="D492" i="21"/>
  <c r="C492" i="21"/>
  <c r="C450" i="21"/>
  <c r="D450" i="21"/>
  <c r="C366" i="21"/>
  <c r="D366" i="21"/>
  <c r="D575" i="21"/>
  <c r="C575" i="21"/>
  <c r="D477" i="21"/>
  <c r="C477" i="21"/>
  <c r="C439" i="21"/>
  <c r="D439" i="21"/>
  <c r="C562" i="21"/>
  <c r="D562" i="21"/>
  <c r="D466" i="21"/>
  <c r="C466" i="21"/>
  <c r="D420" i="21"/>
  <c r="C420" i="21"/>
  <c r="D356" i="21"/>
  <c r="C356" i="21"/>
  <c r="D350" i="21"/>
  <c r="C350" i="21"/>
  <c r="D369" i="21"/>
  <c r="C369" i="21"/>
  <c r="C566" i="21"/>
  <c r="D566" i="21"/>
  <c r="C506" i="21"/>
  <c r="D506" i="21"/>
  <c r="D401" i="21"/>
  <c r="C401" i="21"/>
  <c r="D571" i="21"/>
  <c r="C571" i="21"/>
  <c r="C432" i="21"/>
  <c r="D432" i="21"/>
  <c r="D484" i="21"/>
  <c r="C484" i="21"/>
  <c r="D415" i="21"/>
  <c r="C415" i="21"/>
  <c r="D487" i="21"/>
  <c r="C487" i="21"/>
  <c r="D529" i="21"/>
  <c r="C529" i="21"/>
  <c r="C456" i="21"/>
  <c r="D456" i="21"/>
  <c r="D322" i="21"/>
  <c r="C322" i="21"/>
  <c r="D385" i="21"/>
  <c r="C385" i="21"/>
  <c r="C319" i="21"/>
  <c r="D319" i="21"/>
  <c r="C327" i="21"/>
  <c r="D327" i="21"/>
  <c r="D335" i="21"/>
  <c r="C335" i="21"/>
  <c r="D343" i="21"/>
  <c r="C343" i="21"/>
  <c r="D351" i="21"/>
  <c r="C351" i="21"/>
  <c r="D359" i="21"/>
  <c r="C359" i="21"/>
  <c r="D524" i="21"/>
  <c r="C524" i="21"/>
  <c r="D398" i="21"/>
  <c r="C398" i="21"/>
  <c r="C368" i="21"/>
  <c r="D368" i="21"/>
  <c r="C376" i="21"/>
  <c r="D376" i="21"/>
  <c r="C384" i="21"/>
  <c r="D384" i="21"/>
  <c r="D400" i="21"/>
  <c r="C400" i="21"/>
  <c r="D465" i="21"/>
  <c r="C465" i="21"/>
  <c r="D556" i="21"/>
  <c r="C556" i="21"/>
  <c r="D461" i="21"/>
  <c r="C461" i="21"/>
  <c r="C494" i="21"/>
  <c r="D494" i="21"/>
  <c r="D396" i="21"/>
  <c r="C396" i="21"/>
  <c r="C431" i="21"/>
  <c r="D431" i="21"/>
  <c r="D486" i="21"/>
  <c r="C486" i="21"/>
  <c r="D478" i="21"/>
  <c r="C478" i="21"/>
  <c r="C510" i="21"/>
  <c r="D510" i="21"/>
  <c r="D482" i="21"/>
  <c r="C482" i="21"/>
  <c r="D474" i="21"/>
  <c r="C474" i="21"/>
  <c r="D541" i="21"/>
  <c r="C541" i="21"/>
  <c r="D414" i="21"/>
  <c r="C414" i="21"/>
  <c r="D479" i="21"/>
  <c r="C479" i="21"/>
  <c r="D421" i="21"/>
  <c r="C421" i="21"/>
  <c r="D338" i="21"/>
  <c r="C338" i="21"/>
  <c r="C440" i="21"/>
  <c r="D440" i="21"/>
  <c r="D419" i="21"/>
  <c r="C419" i="21"/>
  <c r="D379" i="21"/>
  <c r="C379" i="21"/>
  <c r="D332" i="21"/>
  <c r="C332" i="21"/>
  <c r="D569" i="21"/>
  <c r="C569" i="21"/>
  <c r="D534" i="21"/>
  <c r="C534" i="21"/>
  <c r="D328" i="21"/>
  <c r="C328" i="21"/>
  <c r="C323" i="21"/>
  <c r="D323" i="21"/>
  <c r="D355" i="21"/>
  <c r="C355" i="21"/>
  <c r="D537" i="21"/>
  <c r="C537" i="21"/>
  <c r="D538" i="21"/>
  <c r="C538" i="21"/>
  <c r="D533" i="21"/>
  <c r="C533" i="21"/>
  <c r="D527" i="21"/>
  <c r="C527" i="21"/>
  <c r="D550" i="21"/>
  <c r="C550" i="21"/>
  <c r="D336" i="21"/>
  <c r="C336" i="21"/>
  <c r="C572" i="21"/>
  <c r="D572" i="21"/>
  <c r="D493" i="21"/>
  <c r="C493" i="21"/>
  <c r="D422" i="21"/>
  <c r="C422" i="21"/>
  <c r="D473" i="21"/>
  <c r="C473" i="21"/>
  <c r="D476" i="21"/>
  <c r="C476" i="21"/>
  <c r="D405" i="21"/>
  <c r="C405" i="21"/>
  <c r="D413" i="21"/>
  <c r="C413" i="21"/>
  <c r="D412" i="21"/>
  <c r="C412" i="21"/>
  <c r="C454" i="21"/>
  <c r="D454" i="21"/>
  <c r="D573" i="21"/>
  <c r="C573" i="21"/>
  <c r="C438" i="21"/>
  <c r="D438" i="21"/>
  <c r="C428" i="21"/>
  <c r="D428" i="21"/>
  <c r="D544" i="21"/>
  <c r="C544" i="21"/>
  <c r="C434" i="21"/>
  <c r="D434" i="21"/>
  <c r="C515" i="21"/>
  <c r="D515" i="21"/>
  <c r="D334" i="21"/>
  <c r="C334" i="21"/>
  <c r="D324" i="21"/>
  <c r="C324" i="21"/>
  <c r="D354" i="21"/>
  <c r="C354" i="21"/>
  <c r="D468" i="21"/>
  <c r="C468" i="21"/>
  <c r="D375" i="21"/>
  <c r="C375" i="21"/>
  <c r="D540" i="21"/>
  <c r="C540" i="21"/>
  <c r="D416" i="21"/>
  <c r="C416" i="21"/>
  <c r="C447" i="21"/>
  <c r="D447" i="21"/>
  <c r="D558" i="21"/>
  <c r="C558" i="21"/>
  <c r="D480" i="21"/>
  <c r="C480" i="21"/>
  <c r="C499" i="21"/>
  <c r="D499" i="21"/>
  <c r="D352" i="21"/>
  <c r="C352" i="21"/>
  <c r="C448" i="21"/>
  <c r="D448" i="21"/>
  <c r="C386" i="21"/>
  <c r="D386" i="21"/>
  <c r="C321" i="21"/>
  <c r="D321" i="21"/>
  <c r="D329" i="21"/>
  <c r="C329" i="21"/>
  <c r="D337" i="21"/>
  <c r="C337" i="21"/>
  <c r="D345" i="21"/>
  <c r="C345" i="21"/>
  <c r="D353" i="21"/>
  <c r="C353" i="21"/>
  <c r="D393" i="21"/>
  <c r="C393" i="21"/>
  <c r="D539" i="21"/>
  <c r="C539" i="21"/>
  <c r="C378" i="21"/>
  <c r="D378" i="21"/>
  <c r="D391" i="21"/>
  <c r="C391" i="21"/>
  <c r="C441" i="21"/>
  <c r="D441" i="21"/>
  <c r="C500" i="21"/>
  <c r="D500" i="21"/>
  <c r="C437" i="21"/>
  <c r="D437" i="21"/>
  <c r="C504" i="21"/>
  <c r="D504" i="21"/>
  <c r="D563" i="21"/>
  <c r="C563" i="21"/>
  <c r="C498" i="21"/>
  <c r="D498" i="21"/>
  <c r="D397" i="21"/>
  <c r="C397" i="21"/>
  <c r="D551" i="21"/>
  <c r="C551" i="21"/>
  <c r="C459" i="21"/>
  <c r="D459" i="21"/>
  <c r="D561" i="21"/>
  <c r="C561" i="21"/>
  <c r="C388" i="21"/>
  <c r="D388" i="21"/>
  <c r="E75" i="20" l="1"/>
  <c r="C57" i="20"/>
  <c r="C58" i="20" s="1"/>
  <c r="D56" i="20"/>
  <c r="D57" i="20" s="1"/>
  <c r="C56" i="20"/>
  <c r="D55" i="20"/>
  <c r="E55" i="20" s="1"/>
  <c r="F55" i="20" s="1"/>
  <c r="F54" i="20"/>
  <c r="H54" i="20" s="1"/>
  <c r="I54" i="20" s="1"/>
  <c r="E54" i="20"/>
  <c r="G48" i="20"/>
  <c r="I48" i="20" s="1"/>
  <c r="C44" i="20"/>
  <c r="C45" i="20" s="1"/>
  <c r="C46" i="20" s="1"/>
  <c r="C47" i="20" s="1"/>
  <c r="C48" i="20" s="1"/>
  <c r="D43" i="20"/>
  <c r="D44" i="20" s="1"/>
  <c r="C43" i="20"/>
  <c r="D42" i="20"/>
  <c r="E42" i="20" s="1"/>
  <c r="F42" i="20" s="1"/>
  <c r="G42" i="20" s="1"/>
  <c r="B42" i="20"/>
  <c r="B43" i="20" s="1"/>
  <c r="B44" i="20" s="1"/>
  <c r="B45" i="20" s="1"/>
  <c r="B46" i="20" s="1"/>
  <c r="B47" i="20" s="1"/>
  <c r="B48" i="20" s="1"/>
  <c r="E41" i="20"/>
  <c r="F41" i="20" s="1"/>
  <c r="G41" i="20" s="1"/>
  <c r="D58" i="20" l="1"/>
  <c r="E58" i="20" s="1"/>
  <c r="F58" i="20" s="1"/>
  <c r="H58" i="20" s="1"/>
  <c r="E57" i="20"/>
  <c r="F57" i="20" s="1"/>
  <c r="G56" i="20"/>
  <c r="H55" i="20"/>
  <c r="D45" i="20"/>
  <c r="E44" i="20"/>
  <c r="F44" i="20" s="1"/>
  <c r="G44" i="20" s="1"/>
  <c r="H43" i="20"/>
  <c r="I42" i="20"/>
  <c r="H42" i="20"/>
  <c r="J42" i="20" s="1"/>
  <c r="I41" i="20"/>
  <c r="J41" i="20" s="1"/>
  <c r="G55" i="20"/>
  <c r="E43" i="20"/>
  <c r="F43" i="20" s="1"/>
  <c r="G43" i="20" s="1"/>
  <c r="E56" i="20"/>
  <c r="F56" i="20" s="1"/>
  <c r="I55" i="20" l="1"/>
  <c r="H45" i="20"/>
  <c r="I44" i="20"/>
  <c r="D46" i="20"/>
  <c r="E45" i="20"/>
  <c r="F45" i="20" s="1"/>
  <c r="G45" i="20" s="1"/>
  <c r="H57" i="20"/>
  <c r="G58" i="20"/>
  <c r="I58" i="20" s="1"/>
  <c r="G57" i="20"/>
  <c r="H56" i="20"/>
  <c r="I56" i="20" s="1"/>
  <c r="H44" i="20"/>
  <c r="I43" i="20"/>
  <c r="J43" i="20" s="1"/>
  <c r="I57" i="20" l="1"/>
  <c r="H46" i="20"/>
  <c r="I45" i="20"/>
  <c r="L76" i="20"/>
  <c r="D47" i="20"/>
  <c r="E47" i="20" s="1"/>
  <c r="F47" i="20" s="1"/>
  <c r="G47" i="20" s="1"/>
  <c r="E46" i="20"/>
  <c r="F46" i="20" s="1"/>
  <c r="G46" i="20" s="1"/>
  <c r="J44" i="20"/>
  <c r="J45" i="20"/>
  <c r="H48" i="20" l="1"/>
  <c r="J48" i="20" s="1"/>
  <c r="I47" i="20"/>
  <c r="H47" i="20"/>
  <c r="J47" i="20" s="1"/>
  <c r="I46" i="20"/>
  <c r="J46" i="20" s="1"/>
  <c r="L77" i="20" l="1"/>
  <c r="L78" i="20" l="1"/>
  <c r="L79" i="20" l="1"/>
  <c r="L80" i="20" l="1"/>
  <c r="L81" i="20" l="1"/>
  <c r="L82" i="20" l="1"/>
  <c r="L83" i="20" l="1"/>
  <c r="L84" i="20" l="1"/>
  <c r="L85" i="20" l="1"/>
  <c r="L86" i="20" l="1"/>
  <c r="L87" i="20" l="1"/>
  <c r="L88" i="20" l="1"/>
  <c r="G11" i="19"/>
  <c r="B47" i="19"/>
  <c r="B48" i="19" s="1"/>
  <c r="A47" i="19"/>
  <c r="A48" i="19" s="1"/>
  <c r="G46" i="19"/>
  <c r="C46" i="19"/>
  <c r="D46" i="19" s="1"/>
  <c r="E46" i="19" s="1"/>
  <c r="G33" i="19"/>
  <c r="A12" i="19"/>
  <c r="A13" i="19" s="1"/>
  <c r="B11" i="19"/>
  <c r="D11" i="19" s="1"/>
  <c r="E11" i="19" s="1"/>
  <c r="F11" i="19" s="1"/>
  <c r="E58" i="16"/>
  <c r="D57" i="16"/>
  <c r="E57" i="16" s="1"/>
  <c r="D58" i="16"/>
  <c r="D56" i="16"/>
  <c r="E56" i="16" s="1"/>
  <c r="D52" i="16"/>
  <c r="E52" i="16" s="1"/>
  <c r="D53" i="16"/>
  <c r="E53" i="16" s="1"/>
  <c r="D51" i="16"/>
  <c r="E51" i="16" s="1"/>
  <c r="D46" i="16"/>
  <c r="E46" i="16" s="1"/>
  <c r="D47" i="16"/>
  <c r="E47" i="16" s="1"/>
  <c r="D48" i="16"/>
  <c r="E48" i="16" s="1"/>
  <c r="D45" i="16"/>
  <c r="E45" i="16" s="1"/>
  <c r="E40" i="16"/>
  <c r="D41" i="16"/>
  <c r="E41" i="16" s="1"/>
  <c r="D42" i="16"/>
  <c r="E42" i="16" s="1"/>
  <c r="D40" i="16"/>
  <c r="E37" i="16"/>
  <c r="D35" i="16"/>
  <c r="E35" i="16" s="1"/>
  <c r="D36" i="16"/>
  <c r="E36" i="16" s="1"/>
  <c r="D37" i="16"/>
  <c r="D34" i="16"/>
  <c r="E34" i="16" s="1"/>
  <c r="T21" i="15"/>
  <c r="W46" i="15" s="1"/>
  <c r="T14" i="15"/>
  <c r="S22" i="15"/>
  <c r="T22" i="15" s="1"/>
  <c r="S23" i="15"/>
  <c r="T23" i="15" s="1"/>
  <c r="S21" i="15"/>
  <c r="S15" i="15"/>
  <c r="T15" i="15" s="1"/>
  <c r="S16" i="15"/>
  <c r="T16" i="15" s="1"/>
  <c r="S17" i="15"/>
  <c r="T17" i="15" s="1"/>
  <c r="S14" i="15"/>
  <c r="T5" i="15"/>
  <c r="S6" i="15"/>
  <c r="T6" i="15" s="1"/>
  <c r="S7" i="15"/>
  <c r="T7" i="15" s="1"/>
  <c r="S8" i="15"/>
  <c r="T8" i="15" s="1"/>
  <c r="S9" i="15"/>
  <c r="T9" i="15" s="1"/>
  <c r="T10" i="15"/>
  <c r="N16" i="14"/>
  <c r="N17" i="14"/>
  <c r="N18" i="14"/>
  <c r="N19" i="14"/>
  <c r="N20" i="14"/>
  <c r="N21" i="14"/>
  <c r="N22" i="14"/>
  <c r="N23" i="14"/>
  <c r="N24" i="14"/>
  <c r="M16" i="18"/>
  <c r="T16" i="2"/>
  <c r="T17" i="2"/>
  <c r="T18" i="2"/>
  <c r="T19" i="2"/>
  <c r="T20" i="2"/>
  <c r="T15" i="2"/>
  <c r="C44" i="17"/>
  <c r="C45" i="17" s="1"/>
  <c r="D43" i="17"/>
  <c r="Q46" i="15"/>
  <c r="Q47" i="15" s="1"/>
  <c r="Q48" i="15" s="1"/>
  <c r="Q49" i="15" s="1"/>
  <c r="Q50" i="15" s="1"/>
  <c r="Q51" i="15" s="1"/>
  <c r="Q52" i="15" s="1"/>
  <c r="Q53" i="15" s="1"/>
  <c r="Q54" i="15" s="1"/>
  <c r="Q55" i="15" s="1"/>
  <c r="Q56" i="15" s="1"/>
  <c r="Q57" i="15" s="1"/>
  <c r="Q58" i="15" s="1"/>
  <c r="Q59" i="15" s="1"/>
  <c r="Q60" i="15" s="1"/>
  <c r="Q61" i="15" s="1"/>
  <c r="Q45" i="15"/>
  <c r="B21" i="14"/>
  <c r="C18" i="14" s="1"/>
  <c r="A16" i="14"/>
  <c r="A17" i="14" s="1"/>
  <c r="A18" i="14" s="1"/>
  <c r="A19" i="14" s="1"/>
  <c r="A20" i="14" s="1"/>
  <c r="C17" i="14" l="1"/>
  <c r="I11" i="19"/>
  <c r="I46" i="19"/>
  <c r="B44" i="17"/>
  <c r="E74" i="16"/>
  <c r="F74" i="16" s="1"/>
  <c r="E70" i="16"/>
  <c r="F70" i="16" s="1"/>
  <c r="G70" i="16" s="1"/>
  <c r="E71" i="16"/>
  <c r="F71" i="16" s="1"/>
  <c r="E75" i="16"/>
  <c r="F75" i="16" s="1"/>
  <c r="E72" i="16"/>
  <c r="F72" i="16" s="1"/>
  <c r="E76" i="16"/>
  <c r="F76" i="16" s="1"/>
  <c r="E73" i="16"/>
  <c r="F73" i="16" s="1"/>
  <c r="E77" i="16"/>
  <c r="F77" i="16" s="1"/>
  <c r="V48" i="15"/>
  <c r="V52" i="15"/>
  <c r="V56" i="15"/>
  <c r="V60" i="15"/>
  <c r="V45" i="15"/>
  <c r="V49" i="15"/>
  <c r="V53" i="15"/>
  <c r="V57" i="15"/>
  <c r="V61" i="15"/>
  <c r="V46" i="15"/>
  <c r="V50" i="15"/>
  <c r="V54" i="15"/>
  <c r="V58" i="15"/>
  <c r="V44" i="15"/>
  <c r="V47" i="15"/>
  <c r="V51" i="15"/>
  <c r="V55" i="15"/>
  <c r="V59" i="15"/>
  <c r="U46" i="15"/>
  <c r="U50" i="15"/>
  <c r="U54" i="15"/>
  <c r="U58" i="15"/>
  <c r="U47" i="15"/>
  <c r="U51" i="15"/>
  <c r="U55" i="15"/>
  <c r="U59" i="15"/>
  <c r="U48" i="15"/>
  <c r="U52" i="15"/>
  <c r="U56" i="15"/>
  <c r="U60" i="15"/>
  <c r="U45" i="15"/>
  <c r="U49" i="15"/>
  <c r="U53" i="15"/>
  <c r="U57" i="15"/>
  <c r="U61" i="15"/>
  <c r="C20" i="14"/>
  <c r="C16" i="14"/>
  <c r="W61" i="15"/>
  <c r="W57" i="15"/>
  <c r="W53" i="15"/>
  <c r="W49" i="15"/>
  <c r="W45" i="15"/>
  <c r="C19" i="14"/>
  <c r="W60" i="15"/>
  <c r="W56" i="15"/>
  <c r="W52" i="15"/>
  <c r="W48" i="15"/>
  <c r="W59" i="15"/>
  <c r="W55" i="15"/>
  <c r="W51" i="15"/>
  <c r="W47" i="15"/>
  <c r="W44" i="15"/>
  <c r="W58" i="15"/>
  <c r="W54" i="15"/>
  <c r="W50" i="15"/>
  <c r="H46" i="19"/>
  <c r="C47" i="19"/>
  <c r="D47" i="19" s="1"/>
  <c r="E47" i="19" s="1"/>
  <c r="F47" i="19" s="1"/>
  <c r="B49" i="19"/>
  <c r="B50" i="19" s="1"/>
  <c r="B51" i="19" s="1"/>
  <c r="C48" i="19"/>
  <c r="D48" i="19" s="1"/>
  <c r="G47" i="19"/>
  <c r="G12" i="19"/>
  <c r="A14" i="19"/>
  <c r="B13" i="19"/>
  <c r="C13" i="19" s="1"/>
  <c r="D13" i="19" s="1"/>
  <c r="G13" i="19"/>
  <c r="A49" i="19"/>
  <c r="G48" i="19"/>
  <c r="C50" i="19"/>
  <c r="D50" i="19" s="1"/>
  <c r="F46" i="19"/>
  <c r="B12" i="19"/>
  <c r="C12" i="19" s="1"/>
  <c r="D12" i="19" s="1"/>
  <c r="C46" i="17"/>
  <c r="D45" i="17"/>
  <c r="E45" i="17" s="1"/>
  <c r="E44" i="17"/>
  <c r="B45" i="17" l="1"/>
  <c r="B46" i="17"/>
  <c r="F45" i="17"/>
  <c r="G72" i="16"/>
  <c r="G74" i="16"/>
  <c r="X49" i="15"/>
  <c r="Y49" i="15" s="1"/>
  <c r="X58" i="15"/>
  <c r="Y58" i="15" s="1"/>
  <c r="X55" i="15"/>
  <c r="Y55" i="15" s="1"/>
  <c r="X46" i="15"/>
  <c r="Y46" i="15" s="1"/>
  <c r="X52" i="15"/>
  <c r="Y52" i="15" s="1"/>
  <c r="X61" i="15"/>
  <c r="Y61" i="15" s="1"/>
  <c r="X45" i="15"/>
  <c r="Y45" i="15" s="1"/>
  <c r="X48" i="15"/>
  <c r="Y48" i="15" s="1"/>
  <c r="X47" i="15"/>
  <c r="Y47" i="15" s="1"/>
  <c r="X50" i="15"/>
  <c r="Y50" i="15" s="1"/>
  <c r="G71" i="16"/>
  <c r="X53" i="15"/>
  <c r="Y53" i="15" s="1"/>
  <c r="X54" i="15"/>
  <c r="Y54" i="15" s="1"/>
  <c r="X59" i="15"/>
  <c r="Y59" i="15" s="1"/>
  <c r="X44" i="15"/>
  <c r="Y44" i="15" s="1"/>
  <c r="X56" i="15"/>
  <c r="Y56" i="15" s="1"/>
  <c r="G76" i="16"/>
  <c r="X51" i="15"/>
  <c r="Y51" i="15" s="1"/>
  <c r="X57" i="15"/>
  <c r="Y57" i="15" s="1"/>
  <c r="X60" i="15"/>
  <c r="Y60" i="15" s="1"/>
  <c r="G73" i="16"/>
  <c r="I47" i="19"/>
  <c r="G77" i="16"/>
  <c r="E13" i="19"/>
  <c r="C49" i="19"/>
  <c r="D49" i="19" s="1"/>
  <c r="E49" i="19" s="1"/>
  <c r="G75" i="16"/>
  <c r="E48" i="19"/>
  <c r="F48" i="19" s="1"/>
  <c r="D17" i="14"/>
  <c r="E17" i="14" s="1"/>
  <c r="D16" i="14"/>
  <c r="E16" i="14" s="1"/>
  <c r="D18" i="14"/>
  <c r="E18" i="14" s="1"/>
  <c r="D20" i="14"/>
  <c r="E20" i="14" s="1"/>
  <c r="G20" i="14" s="1"/>
  <c r="D19" i="14"/>
  <c r="E19" i="14" s="1"/>
  <c r="E12" i="19"/>
  <c r="H12" i="19" s="1"/>
  <c r="H47" i="19"/>
  <c r="B52" i="19"/>
  <c r="C51" i="19"/>
  <c r="D51" i="19" s="1"/>
  <c r="E51" i="19" s="1"/>
  <c r="I49" i="19"/>
  <c r="A50" i="19"/>
  <c r="G49" i="19"/>
  <c r="F49" i="19"/>
  <c r="E50" i="19"/>
  <c r="G14" i="19"/>
  <c r="A15" i="19"/>
  <c r="B14" i="19"/>
  <c r="C14" i="19" s="1"/>
  <c r="D14" i="19" s="1"/>
  <c r="E14" i="19" s="1"/>
  <c r="F14" i="19" s="1"/>
  <c r="D46" i="17"/>
  <c r="E46" i="17" s="1"/>
  <c r="C47" i="17"/>
  <c r="H14" i="19" l="1"/>
  <c r="H49" i="19"/>
  <c r="B47" i="17"/>
  <c r="F46" i="17"/>
  <c r="F19" i="14"/>
  <c r="G18" i="14"/>
  <c r="G16" i="14"/>
  <c r="F17" i="14"/>
  <c r="I48" i="19"/>
  <c r="F12" i="19"/>
  <c r="G19" i="14"/>
  <c r="F20" i="14"/>
  <c r="H20" i="14" s="1"/>
  <c r="M16" i="14"/>
  <c r="M18" i="14"/>
  <c r="M22" i="14"/>
  <c r="M19" i="14"/>
  <c r="M24" i="14"/>
  <c r="M20" i="14"/>
  <c r="G17" i="14"/>
  <c r="F18" i="14"/>
  <c r="M17" i="14"/>
  <c r="M23" i="14"/>
  <c r="M21" i="14"/>
  <c r="H48" i="19"/>
  <c r="I12" i="19"/>
  <c r="F16" i="14"/>
  <c r="G15" i="14"/>
  <c r="H15" i="14" s="1"/>
  <c r="I14" i="19"/>
  <c r="G15" i="19"/>
  <c r="B15" i="19"/>
  <c r="C15" i="19" s="1"/>
  <c r="D15" i="19" s="1"/>
  <c r="I13" i="19"/>
  <c r="F13" i="19"/>
  <c r="H13" i="19"/>
  <c r="G50" i="19"/>
  <c r="H50" i="19" s="1"/>
  <c r="I50" i="19"/>
  <c r="A51" i="19"/>
  <c r="F50" i="19"/>
  <c r="B53" i="19"/>
  <c r="C52" i="19"/>
  <c r="D52" i="19" s="1"/>
  <c r="E52" i="19" s="1"/>
  <c r="C48" i="17"/>
  <c r="D47" i="17"/>
  <c r="E47" i="17" s="1"/>
  <c r="H16" i="14" l="1"/>
  <c r="N25" i="14"/>
  <c r="M25" i="14"/>
  <c r="K47" i="17"/>
  <c r="L47" i="17" s="1"/>
  <c r="K51" i="17"/>
  <c r="L51" i="17" s="1"/>
  <c r="K55" i="17"/>
  <c r="L55" i="17" s="1"/>
  <c r="K63" i="17"/>
  <c r="L63" i="17" s="1"/>
  <c r="K67" i="17"/>
  <c r="L67" i="17" s="1"/>
  <c r="K71" i="17"/>
  <c r="L71" i="17" s="1"/>
  <c r="K44" i="17"/>
  <c r="L44" i="17" s="1"/>
  <c r="K48" i="17"/>
  <c r="L48" i="17" s="1"/>
  <c r="K52" i="17"/>
  <c r="L52" i="17" s="1"/>
  <c r="K56" i="17"/>
  <c r="L56" i="17" s="1"/>
  <c r="K60" i="17"/>
  <c r="L60" i="17" s="1"/>
  <c r="K68" i="17"/>
  <c r="L68" i="17" s="1"/>
  <c r="K41" i="17"/>
  <c r="L41" i="17" s="1"/>
  <c r="K45" i="17"/>
  <c r="L45" i="17" s="1"/>
  <c r="K49" i="17"/>
  <c r="L49" i="17" s="1"/>
  <c r="K53" i="17"/>
  <c r="L53" i="17" s="1"/>
  <c r="K57" i="17"/>
  <c r="L57" i="17" s="1"/>
  <c r="K65" i="17"/>
  <c r="L65" i="17" s="1"/>
  <c r="K50" i="17"/>
  <c r="L50" i="17" s="1"/>
  <c r="K54" i="17"/>
  <c r="L54" i="17" s="1"/>
  <c r="K58" i="17"/>
  <c r="L58" i="17" s="1"/>
  <c r="K62" i="17"/>
  <c r="L62" i="17" s="1"/>
  <c r="K74" i="17"/>
  <c r="L74" i="17" s="1"/>
  <c r="H18" i="14"/>
  <c r="B48" i="17"/>
  <c r="F47" i="17"/>
  <c r="H17" i="14"/>
  <c r="E15" i="19"/>
  <c r="H15" i="19" s="1"/>
  <c r="H17" i="19" s="1"/>
  <c r="H19" i="14"/>
  <c r="G51" i="19"/>
  <c r="H51" i="19"/>
  <c r="A52" i="19"/>
  <c r="F51" i="19"/>
  <c r="I51" i="19"/>
  <c r="B54" i="19"/>
  <c r="C53" i="19"/>
  <c r="D53" i="19" s="1"/>
  <c r="E53" i="19" s="1"/>
  <c r="C49" i="17"/>
  <c r="D48" i="17"/>
  <c r="E48" i="17" s="1"/>
  <c r="B49" i="17" l="1"/>
  <c r="F48" i="17"/>
  <c r="F15" i="19"/>
  <c r="F17" i="19" s="1"/>
  <c r="I15" i="19"/>
  <c r="A53" i="19"/>
  <c r="F52" i="19"/>
  <c r="F59" i="19" s="1"/>
  <c r="G52" i="19"/>
  <c r="H52" i="19" s="1"/>
  <c r="B55" i="19"/>
  <c r="C54" i="19"/>
  <c r="D54" i="19" s="1"/>
  <c r="E54" i="19" s="1"/>
  <c r="D49" i="17"/>
  <c r="E49" i="17" s="1"/>
  <c r="C50" i="17"/>
  <c r="D50" i="17" s="1"/>
  <c r="E50" i="17" l="1"/>
  <c r="F50" i="17" s="1"/>
  <c r="K72" i="17"/>
  <c r="L72" i="17" s="1"/>
  <c r="K69" i="17"/>
  <c r="L69" i="17" s="1"/>
  <c r="K66" i="17"/>
  <c r="L66" i="17" s="1"/>
  <c r="K43" i="17"/>
  <c r="L43" i="17" s="1"/>
  <c r="K59" i="17"/>
  <c r="L59" i="17" s="1"/>
  <c r="K73" i="17"/>
  <c r="L73" i="17" s="1"/>
  <c r="K70" i="17"/>
  <c r="L70" i="17" s="1"/>
  <c r="K64" i="17"/>
  <c r="L64" i="17" s="1"/>
  <c r="K61" i="17"/>
  <c r="L61" i="17" s="1"/>
  <c r="K42" i="17"/>
  <c r="L42" i="17" s="1"/>
  <c r="K46" i="17"/>
  <c r="L46" i="17" s="1"/>
  <c r="B50" i="17"/>
  <c r="F49" i="17"/>
  <c r="I52" i="19"/>
  <c r="C55" i="19"/>
  <c r="D55" i="19" s="1"/>
  <c r="E55" i="19" s="1"/>
  <c r="B56" i="19"/>
  <c r="A54" i="19"/>
  <c r="I53" i="19"/>
  <c r="I59" i="19" s="1"/>
  <c r="H53" i="19"/>
  <c r="H59" i="19" s="1"/>
  <c r="H54" i="19" l="1"/>
  <c r="A55" i="19"/>
  <c r="I54" i="19"/>
  <c r="C56" i="19"/>
  <c r="D56" i="19" s="1"/>
  <c r="E56" i="19" s="1"/>
  <c r="B57" i="19"/>
  <c r="C57" i="19" s="1"/>
  <c r="D57" i="19" s="1"/>
  <c r="I55" i="19" l="1"/>
  <c r="H55" i="19"/>
  <c r="A56" i="19"/>
  <c r="E57" i="19"/>
  <c r="A57" i="19" l="1"/>
  <c r="I56" i="19"/>
  <c r="H56" i="19"/>
  <c r="H57" i="19" l="1"/>
  <c r="I57" i="19"/>
  <c r="D34" i="8" l="1"/>
  <c r="C16" i="2"/>
  <c r="C19" i="2"/>
  <c r="C20" i="2"/>
  <c r="B21" i="2"/>
  <c r="C17" i="2" s="1"/>
  <c r="C18" i="2" l="1"/>
  <c r="C15" i="2"/>
  <c r="Z12" i="2"/>
  <c r="E6" i="13"/>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2" i="13"/>
  <c r="E193" i="13"/>
  <c r="E194" i="13"/>
  <c r="E195" i="13"/>
  <c r="E196" i="13"/>
  <c r="E197" i="13"/>
  <c r="E198" i="13"/>
  <c r="E199" i="13"/>
  <c r="E200" i="13"/>
  <c r="E201" i="13"/>
  <c r="E202" i="13"/>
  <c r="E203" i="13"/>
  <c r="E204" i="13"/>
  <c r="E205" i="13"/>
  <c r="E206" i="13"/>
  <c r="E207"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0" i="13"/>
  <c r="E281"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19" i="13"/>
  <c r="E320"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2" i="13"/>
  <c r="E403" i="13"/>
  <c r="E4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3" i="13"/>
  <c r="E444" i="13"/>
  <c r="E445" i="13"/>
  <c r="E446" i="13"/>
  <c r="E447" i="13"/>
  <c r="E448" i="13"/>
  <c r="E449" i="13"/>
  <c r="E450" i="13"/>
  <c r="E451" i="13"/>
  <c r="E452" i="13"/>
  <c r="E453" i="13"/>
  <c r="E454" i="13"/>
  <c r="E455" i="13"/>
  <c r="E456" i="13"/>
  <c r="E457" i="13"/>
  <c r="E458" i="13"/>
  <c r="E459" i="13"/>
  <c r="E460" i="13"/>
  <c r="E461" i="13"/>
  <c r="E462" i="13"/>
  <c r="E463" i="13"/>
  <c r="E464" i="13"/>
  <c r="E465" i="13"/>
  <c r="E466" i="13"/>
  <c r="E467" i="13"/>
  <c r="E468" i="13"/>
  <c r="E469" i="13"/>
  <c r="E470" i="13"/>
  <c r="E471" i="13"/>
  <c r="E472" i="13"/>
  <c r="E473" i="13"/>
  <c r="E474" i="13"/>
  <c r="E475" i="13"/>
  <c r="E476" i="13"/>
  <c r="E477" i="13"/>
  <c r="E478" i="13"/>
  <c r="E479" i="13"/>
  <c r="E480" i="13"/>
  <c r="E481" i="13"/>
  <c r="E482" i="13"/>
  <c r="E483" i="13"/>
  <c r="E484" i="13"/>
  <c r="E485" i="13"/>
  <c r="E486" i="13"/>
  <c r="E487" i="13"/>
  <c r="E488" i="13"/>
  <c r="E489" i="13"/>
  <c r="E490" i="13"/>
  <c r="E491" i="13"/>
  <c r="E492" i="13"/>
  <c r="E493" i="13"/>
  <c r="E494" i="13"/>
  <c r="E495" i="13"/>
  <c r="E496" i="13"/>
  <c r="E497" i="13"/>
  <c r="E498" i="13"/>
  <c r="E499" i="13"/>
  <c r="E500" i="13"/>
  <c r="E501" i="13"/>
  <c r="E502" i="13"/>
  <c r="E503" i="13"/>
  <c r="E504" i="13"/>
  <c r="E505" i="13"/>
  <c r="E506" i="13"/>
  <c r="E507" i="13"/>
  <c r="E508" i="13"/>
  <c r="E509" i="13"/>
  <c r="E510" i="13"/>
  <c r="E511" i="13"/>
  <c r="E512" i="13"/>
  <c r="E513" i="13"/>
  <c r="E514" i="13"/>
  <c r="E515" i="13"/>
  <c r="E516" i="13"/>
  <c r="E517" i="13"/>
  <c r="E518" i="13"/>
  <c r="E519" i="13"/>
  <c r="E520" i="13"/>
  <c r="E521" i="13"/>
  <c r="E522" i="13"/>
  <c r="E523" i="13"/>
  <c r="E524" i="13"/>
  <c r="E525" i="13"/>
  <c r="E526" i="13"/>
  <c r="E527" i="13"/>
  <c r="E528" i="13"/>
  <c r="E529" i="13"/>
  <c r="E530" i="13"/>
  <c r="E531" i="13"/>
  <c r="E532" i="13"/>
  <c r="E533" i="13"/>
  <c r="E534" i="13"/>
  <c r="E535" i="13"/>
  <c r="E536" i="13"/>
  <c r="E537" i="13"/>
  <c r="E538" i="13"/>
  <c r="E539" i="13"/>
  <c r="E540" i="13"/>
  <c r="E541" i="13"/>
  <c r="E542" i="13"/>
  <c r="E543" i="13"/>
  <c r="E544" i="13"/>
  <c r="E545" i="13"/>
  <c r="E546" i="13"/>
  <c r="E547" i="13"/>
  <c r="E548" i="13"/>
  <c r="E549" i="13"/>
  <c r="E550" i="13"/>
  <c r="E551" i="13"/>
  <c r="E552" i="13"/>
  <c r="E553" i="13"/>
  <c r="E554" i="13"/>
  <c r="E555" i="13"/>
  <c r="E556" i="13"/>
  <c r="E557" i="13"/>
  <c r="E558" i="13"/>
  <c r="E559" i="13"/>
  <c r="E560" i="13"/>
  <c r="E561" i="13"/>
  <c r="E562" i="13"/>
  <c r="E563" i="13"/>
  <c r="E564" i="13"/>
  <c r="E565" i="13"/>
  <c r="E566" i="13"/>
  <c r="E567" i="13"/>
  <c r="E568" i="13"/>
  <c r="E569" i="13"/>
  <c r="E570" i="13"/>
  <c r="E571" i="13"/>
  <c r="E572" i="13"/>
  <c r="E573" i="13"/>
  <c r="E574" i="13"/>
  <c r="E575" i="13"/>
  <c r="E576" i="13"/>
  <c r="E577" i="13"/>
  <c r="E578" i="13"/>
  <c r="E579" i="13"/>
  <c r="E580" i="13"/>
  <c r="E581" i="13"/>
  <c r="E582" i="13"/>
  <c r="E583" i="13"/>
  <c r="E584" i="13"/>
  <c r="E585" i="13"/>
  <c r="E586" i="13"/>
  <c r="E587" i="13"/>
  <c r="E588" i="13"/>
  <c r="E589" i="13"/>
  <c r="E590" i="13"/>
  <c r="E591" i="13"/>
  <c r="E592" i="13"/>
  <c r="E593" i="13"/>
  <c r="E594" i="13"/>
  <c r="E595" i="13"/>
  <c r="E596" i="13"/>
  <c r="E597" i="13"/>
  <c r="E598" i="13"/>
  <c r="E599" i="13"/>
  <c r="E600" i="13"/>
  <c r="E601" i="13"/>
  <c r="E602" i="13"/>
  <c r="E603" i="13"/>
  <c r="E604" i="13"/>
  <c r="E605" i="13"/>
  <c r="E606" i="13"/>
  <c r="E607" i="13"/>
  <c r="E608" i="13"/>
  <c r="E609" i="13"/>
  <c r="E610" i="13"/>
  <c r="E611" i="13"/>
  <c r="E612" i="13"/>
  <c r="E613" i="13"/>
  <c r="E614" i="13"/>
  <c r="E615" i="13"/>
  <c r="E616" i="13"/>
  <c r="E617" i="13"/>
  <c r="E618" i="13"/>
  <c r="E619" i="13"/>
  <c r="E620" i="13"/>
  <c r="E621" i="13"/>
  <c r="E622" i="13"/>
  <c r="E623" i="13"/>
  <c r="E624" i="13"/>
  <c r="E625" i="13"/>
  <c r="E626" i="13"/>
  <c r="E627" i="13"/>
  <c r="E628" i="13"/>
  <c r="E629" i="13"/>
  <c r="E630" i="13"/>
  <c r="E631" i="13"/>
  <c r="E632" i="13"/>
  <c r="E633" i="13"/>
  <c r="E634" i="13"/>
  <c r="E635" i="13"/>
  <c r="E636" i="13"/>
  <c r="E637" i="13"/>
  <c r="E638" i="13"/>
  <c r="E639" i="13"/>
  <c r="E640" i="13"/>
  <c r="E641" i="13"/>
  <c r="E642" i="13"/>
  <c r="E643" i="13"/>
  <c r="E644" i="13"/>
  <c r="E645" i="13"/>
  <c r="E646" i="13"/>
  <c r="E647" i="13"/>
  <c r="E648" i="13"/>
  <c r="E649" i="13"/>
  <c r="E650" i="13"/>
  <c r="E651" i="13"/>
  <c r="E652" i="13"/>
  <c r="E653" i="13"/>
  <c r="E654" i="13"/>
  <c r="E655" i="13"/>
  <c r="E656" i="13"/>
  <c r="E657" i="13"/>
  <c r="E658" i="13"/>
  <c r="E659" i="13"/>
  <c r="E660" i="13"/>
  <c r="E661" i="13"/>
  <c r="E662" i="13"/>
  <c r="E663" i="13"/>
  <c r="E664" i="13"/>
  <c r="E665" i="13"/>
  <c r="E666" i="13"/>
  <c r="E667" i="13"/>
  <c r="E668" i="13"/>
  <c r="E669" i="13"/>
  <c r="E670" i="13"/>
  <c r="E671" i="13"/>
  <c r="E672" i="13"/>
  <c r="E673" i="13"/>
  <c r="E674" i="13"/>
  <c r="E675" i="13"/>
  <c r="E676" i="13"/>
  <c r="E677" i="13"/>
  <c r="E678" i="13"/>
  <c r="E679" i="13"/>
  <c r="E680" i="13"/>
  <c r="E681" i="13"/>
  <c r="E682" i="13"/>
  <c r="E683" i="13"/>
  <c r="E684" i="13"/>
  <c r="E685" i="13"/>
  <c r="E686" i="13"/>
  <c r="E687" i="13"/>
  <c r="E688" i="13"/>
  <c r="E689" i="13"/>
  <c r="E690" i="13"/>
  <c r="E691" i="13"/>
  <c r="E692" i="13"/>
  <c r="E693" i="13"/>
  <c r="E694" i="13"/>
  <c r="E695" i="13"/>
  <c r="E696" i="13"/>
  <c r="E697" i="13"/>
  <c r="E698" i="13"/>
  <c r="E699" i="13"/>
  <c r="E700" i="13"/>
  <c r="E701" i="13"/>
  <c r="E702" i="13"/>
  <c r="E703" i="13"/>
  <c r="E704" i="13"/>
  <c r="E705" i="13"/>
  <c r="E706" i="13"/>
  <c r="E707" i="13"/>
  <c r="E708" i="13"/>
  <c r="E709" i="13"/>
  <c r="E710" i="13"/>
  <c r="E711" i="13"/>
  <c r="E712" i="13"/>
  <c r="E713" i="13"/>
  <c r="E714" i="13"/>
  <c r="E715" i="13"/>
  <c r="E716" i="13"/>
  <c r="E717" i="13"/>
  <c r="E718" i="13"/>
  <c r="E719" i="13"/>
  <c r="E720" i="13"/>
  <c r="E721" i="13"/>
  <c r="E722" i="13"/>
  <c r="E723" i="13"/>
  <c r="E724" i="13"/>
  <c r="E725" i="13"/>
  <c r="E726" i="13"/>
  <c r="E727" i="13"/>
  <c r="E728" i="13"/>
  <c r="E729" i="13"/>
  <c r="E730" i="13"/>
  <c r="E731" i="13"/>
  <c r="E732" i="13"/>
  <c r="E733" i="13"/>
  <c r="E734" i="13"/>
  <c r="E735" i="13"/>
  <c r="E736" i="13"/>
  <c r="E737" i="13"/>
  <c r="E738" i="13"/>
  <c r="E739" i="13"/>
  <c r="E740" i="13"/>
  <c r="E741" i="13"/>
  <c r="E742" i="13"/>
  <c r="E743" i="13"/>
  <c r="E744" i="13"/>
  <c r="E745" i="13"/>
  <c r="E746" i="13"/>
  <c r="E747" i="13"/>
  <c r="E748" i="13"/>
  <c r="E749" i="13"/>
  <c r="E750" i="13"/>
  <c r="E751" i="13"/>
  <c r="E752" i="13"/>
  <c r="E753" i="13"/>
  <c r="E754" i="13"/>
  <c r="E755" i="13"/>
  <c r="E756" i="13"/>
  <c r="E757" i="13"/>
  <c r="E758" i="13"/>
  <c r="E759" i="13"/>
  <c r="E760" i="13"/>
  <c r="E761" i="13"/>
  <c r="E762" i="13"/>
  <c r="E763" i="13"/>
  <c r="E764" i="13"/>
  <c r="E765" i="13"/>
  <c r="E766" i="13"/>
  <c r="E767" i="13"/>
  <c r="E768" i="13"/>
  <c r="E769" i="13"/>
  <c r="E770" i="13"/>
  <c r="E771" i="13"/>
  <c r="E772" i="13"/>
  <c r="E773" i="13"/>
  <c r="E774" i="13"/>
  <c r="E775" i="13"/>
  <c r="E776" i="13"/>
  <c r="E777" i="13"/>
  <c r="E778" i="13"/>
  <c r="E779" i="13"/>
  <c r="E780" i="13"/>
  <c r="E781" i="13"/>
  <c r="E782" i="13"/>
  <c r="E783" i="13"/>
  <c r="E784" i="13"/>
  <c r="E785" i="13"/>
  <c r="E786" i="13"/>
  <c r="E787" i="13"/>
  <c r="E788" i="13"/>
  <c r="E789" i="13"/>
  <c r="E790" i="13"/>
  <c r="E791" i="13"/>
  <c r="E792" i="13"/>
  <c r="E793" i="13"/>
  <c r="E794" i="13"/>
  <c r="E795" i="13"/>
  <c r="E796" i="13"/>
  <c r="E797" i="13"/>
  <c r="E798" i="13"/>
  <c r="E799" i="13"/>
  <c r="E800" i="13"/>
  <c r="E801" i="13"/>
  <c r="E802" i="13"/>
  <c r="E803" i="13"/>
  <c r="E804" i="13"/>
  <c r="E805" i="13"/>
  <c r="E806" i="13"/>
  <c r="E807" i="13"/>
  <c r="E808" i="13"/>
  <c r="E809" i="13"/>
  <c r="E810" i="13"/>
  <c r="E811" i="13"/>
  <c r="E812" i="13"/>
  <c r="E813" i="13"/>
  <c r="E814" i="13"/>
  <c r="E815" i="13"/>
  <c r="E816" i="13"/>
  <c r="E817" i="13"/>
  <c r="E818" i="13"/>
  <c r="E819" i="13"/>
  <c r="E820" i="13"/>
  <c r="E821" i="13"/>
  <c r="E822" i="13"/>
  <c r="E823" i="13"/>
  <c r="E824" i="13"/>
  <c r="E825" i="13"/>
  <c r="E826" i="13"/>
  <c r="E827" i="13"/>
  <c r="E828" i="13"/>
  <c r="E829" i="13"/>
  <c r="E830" i="13"/>
  <c r="E831" i="13"/>
  <c r="E832" i="13"/>
  <c r="E833" i="13"/>
  <c r="E834" i="13"/>
  <c r="E835" i="13"/>
  <c r="E836" i="13"/>
  <c r="E837" i="13"/>
  <c r="E838" i="13"/>
  <c r="E839" i="13"/>
  <c r="E840" i="13"/>
  <c r="E841" i="13"/>
  <c r="E842" i="13"/>
  <c r="E843" i="13"/>
  <c r="E844" i="13"/>
  <c r="E845" i="13"/>
  <c r="E846" i="13"/>
  <c r="E847" i="13"/>
  <c r="E848" i="13"/>
  <c r="E849" i="13"/>
  <c r="E850" i="13"/>
  <c r="E851" i="13"/>
  <c r="E852" i="13"/>
  <c r="E853" i="13"/>
  <c r="E854" i="13"/>
  <c r="E855" i="13"/>
  <c r="E856" i="13"/>
  <c r="E857" i="13"/>
  <c r="E858" i="13"/>
  <c r="E859" i="13"/>
  <c r="E860" i="13"/>
  <c r="E861" i="13"/>
  <c r="E862" i="13"/>
  <c r="E863" i="13"/>
  <c r="E864" i="13"/>
  <c r="E865" i="13"/>
  <c r="E866" i="13"/>
  <c r="E867" i="13"/>
  <c r="E868" i="13"/>
  <c r="E869" i="13"/>
  <c r="E870" i="13"/>
  <c r="E871" i="13"/>
  <c r="E872" i="13"/>
  <c r="E873" i="13"/>
  <c r="E874" i="13"/>
  <c r="E875" i="13"/>
  <c r="E876" i="13"/>
  <c r="E877" i="13"/>
  <c r="E878" i="13"/>
  <c r="E879" i="13"/>
  <c r="E880" i="13"/>
  <c r="E881" i="13"/>
  <c r="E882" i="13"/>
  <c r="E883" i="13"/>
  <c r="E884" i="13"/>
  <c r="E885" i="13"/>
  <c r="E886" i="13"/>
  <c r="E887" i="13"/>
  <c r="E888" i="13"/>
  <c r="E889" i="13"/>
  <c r="E890" i="13"/>
  <c r="E891" i="13"/>
  <c r="E892" i="13"/>
  <c r="E893" i="13"/>
  <c r="E894" i="13"/>
  <c r="E895" i="13"/>
  <c r="E896" i="13"/>
  <c r="E897" i="13"/>
  <c r="E898" i="13"/>
  <c r="E899" i="13"/>
  <c r="E900" i="13"/>
  <c r="E901" i="13"/>
  <c r="E902" i="13"/>
  <c r="E903" i="13"/>
  <c r="E904" i="13"/>
  <c r="E905" i="13"/>
  <c r="E906" i="13"/>
  <c r="E907" i="13"/>
  <c r="E908" i="13"/>
  <c r="E909" i="13"/>
  <c r="E910" i="13"/>
  <c r="E911" i="13"/>
  <c r="E912" i="13"/>
  <c r="E913" i="13"/>
  <c r="E914" i="13"/>
  <c r="E915" i="13"/>
  <c r="E916" i="13"/>
  <c r="E917" i="13"/>
  <c r="E918" i="13"/>
  <c r="E919" i="13"/>
  <c r="E920" i="13"/>
  <c r="E921" i="13"/>
  <c r="E922" i="13"/>
  <c r="E923" i="13"/>
  <c r="E924" i="13"/>
  <c r="E925" i="13"/>
  <c r="E926" i="13"/>
  <c r="E927" i="13"/>
  <c r="E928" i="13"/>
  <c r="E929" i="13"/>
  <c r="E930" i="13"/>
  <c r="E931" i="13"/>
  <c r="E932" i="13"/>
  <c r="E933" i="13"/>
  <c r="E934" i="13"/>
  <c r="E935" i="13"/>
  <c r="E936" i="13"/>
  <c r="E937" i="13"/>
  <c r="E938" i="13"/>
  <c r="E939" i="13"/>
  <c r="E940" i="13"/>
  <c r="E941" i="13"/>
  <c r="E942" i="13"/>
  <c r="E943" i="13"/>
  <c r="E944" i="13"/>
  <c r="E945" i="13"/>
  <c r="E946" i="13"/>
  <c r="E947" i="13"/>
  <c r="E948" i="13"/>
  <c r="E949" i="13"/>
  <c r="E950" i="13"/>
  <c r="E951" i="13"/>
  <c r="E952" i="13"/>
  <c r="E953" i="13"/>
  <c r="E954" i="13"/>
  <c r="E955" i="13"/>
  <c r="E956" i="13"/>
  <c r="E957" i="13"/>
  <c r="E958" i="13"/>
  <c r="E959" i="13"/>
  <c r="E960" i="13"/>
  <c r="E961" i="13"/>
  <c r="E962" i="13"/>
  <c r="E963" i="13"/>
  <c r="E964" i="13"/>
  <c r="E965" i="13"/>
  <c r="E966" i="13"/>
  <c r="E967" i="13"/>
  <c r="E968" i="13"/>
  <c r="E969" i="13"/>
  <c r="E970" i="13"/>
  <c r="E971" i="13"/>
  <c r="E972" i="13"/>
  <c r="E973" i="13"/>
  <c r="E974" i="13"/>
  <c r="E975" i="13"/>
  <c r="E976" i="13"/>
  <c r="E977" i="13"/>
  <c r="E978" i="13"/>
  <c r="E979" i="13"/>
  <c r="E980" i="13"/>
  <c r="E981" i="13"/>
  <c r="E982" i="13"/>
  <c r="E983" i="13"/>
  <c r="E984" i="13"/>
  <c r="E985" i="13"/>
  <c r="E986" i="13"/>
  <c r="E987" i="13"/>
  <c r="E988" i="13"/>
  <c r="E989" i="13"/>
  <c r="E990" i="13"/>
  <c r="E991" i="13"/>
  <c r="E992" i="13"/>
  <c r="E993" i="13"/>
  <c r="E994" i="13"/>
  <c r="E995" i="13"/>
  <c r="E996" i="13"/>
  <c r="E997" i="13"/>
  <c r="E998" i="13"/>
  <c r="E999" i="13"/>
  <c r="E1000" i="13"/>
  <c r="E1001" i="13"/>
  <c r="E1002" i="13"/>
  <c r="E1003" i="13"/>
  <c r="E1004" i="13"/>
  <c r="E5" i="13"/>
  <c r="J5" i="13"/>
  <c r="P12" i="13" l="1"/>
  <c r="P13" i="13" s="1"/>
  <c r="P14" i="13" s="1"/>
  <c r="P15" i="13" s="1"/>
  <c r="P16" i="13" s="1"/>
  <c r="P17" i="13" s="1"/>
  <c r="P18" i="13" s="1"/>
  <c r="P19" i="13" s="1"/>
  <c r="P20" i="13" s="1"/>
  <c r="J6" i="13"/>
  <c r="J7" i="13"/>
  <c r="J8" i="13"/>
  <c r="J9" i="13"/>
  <c r="J10" i="13"/>
  <c r="J11" i="13"/>
  <c r="J12" i="13"/>
  <c r="J13" i="13"/>
  <c r="J14" i="13"/>
  <c r="K6" i="13"/>
  <c r="K5" i="13"/>
  <c r="M6" i="13"/>
  <c r="M7" i="13"/>
  <c r="M8" i="13"/>
  <c r="M9" i="13"/>
  <c r="M10" i="13"/>
  <c r="M11" i="13"/>
  <c r="M12" i="13"/>
  <c r="M13" i="13"/>
  <c r="M14" i="13"/>
  <c r="M15" i="13"/>
  <c r="M16" i="13"/>
  <c r="M17" i="13"/>
  <c r="M18" i="13"/>
  <c r="M19" i="13"/>
  <c r="M20" i="13"/>
  <c r="M21" i="13"/>
  <c r="M22" i="13"/>
  <c r="M23" i="13"/>
  <c r="M24" i="13"/>
  <c r="M25" i="13"/>
  <c r="M26" i="13"/>
  <c r="M27" i="13"/>
  <c r="M28" i="13"/>
  <c r="M29" i="13"/>
  <c r="M30" i="13"/>
  <c r="M31" i="13"/>
  <c r="M32" i="13"/>
  <c r="M33" i="13"/>
  <c r="M34" i="13"/>
  <c r="M35" i="13"/>
  <c r="M36" i="13"/>
  <c r="M37" i="13"/>
  <c r="M38" i="13"/>
  <c r="M39" i="13"/>
  <c r="M40" i="13"/>
  <c r="M41" i="13"/>
  <c r="M42" i="13"/>
  <c r="M43" i="13"/>
  <c r="M44" i="13"/>
  <c r="M45" i="13"/>
  <c r="M46" i="13"/>
  <c r="M47" i="13"/>
  <c r="M48" i="13"/>
  <c r="M49" i="13"/>
  <c r="M50" i="13"/>
  <c r="M51" i="13"/>
  <c r="M52" i="13"/>
  <c r="M53" i="13"/>
  <c r="M54" i="13"/>
  <c r="M55" i="13"/>
  <c r="M56" i="13"/>
  <c r="M57" i="13"/>
  <c r="M58" i="13"/>
  <c r="M59" i="13"/>
  <c r="M60" i="13"/>
  <c r="M61" i="13"/>
  <c r="M62" i="13"/>
  <c r="M63" i="13"/>
  <c r="M64" i="13"/>
  <c r="M65" i="13"/>
  <c r="M66" i="13"/>
  <c r="M67" i="13"/>
  <c r="M68" i="13"/>
  <c r="M69" i="13"/>
  <c r="M70" i="13"/>
  <c r="M71" i="13"/>
  <c r="M72" i="13"/>
  <c r="M73" i="13"/>
  <c r="M74" i="13"/>
  <c r="M75" i="13"/>
  <c r="M76" i="13"/>
  <c r="M77" i="13"/>
  <c r="M78" i="13"/>
  <c r="M79" i="13"/>
  <c r="M80" i="13"/>
  <c r="M81" i="13"/>
  <c r="M82" i="13"/>
  <c r="M83" i="13"/>
  <c r="M84" i="13"/>
  <c r="M85" i="13"/>
  <c r="M86" i="13"/>
  <c r="M87" i="13"/>
  <c r="M88" i="13"/>
  <c r="M89" i="13"/>
  <c r="M90" i="13"/>
  <c r="M91" i="13"/>
  <c r="M92" i="13"/>
  <c r="M93" i="13"/>
  <c r="M94" i="13"/>
  <c r="M95" i="13"/>
  <c r="M96" i="13"/>
  <c r="M97" i="13"/>
  <c r="M98" i="13"/>
  <c r="M99" i="13"/>
  <c r="M100" i="13"/>
  <c r="M101" i="13"/>
  <c r="M102" i="13"/>
  <c r="M103" i="13"/>
  <c r="M104" i="13"/>
  <c r="M105" i="13"/>
  <c r="M106" i="13"/>
  <c r="M107" i="13"/>
  <c r="M108" i="13"/>
  <c r="M109" i="13"/>
  <c r="M110" i="13"/>
  <c r="M111" i="13"/>
  <c r="M112" i="13"/>
  <c r="M113" i="13"/>
  <c r="M114" i="13"/>
  <c r="M115" i="13"/>
  <c r="M116" i="13"/>
  <c r="M117" i="13"/>
  <c r="M118" i="13"/>
  <c r="M119" i="13"/>
  <c r="M120" i="13"/>
  <c r="M121" i="13"/>
  <c r="M122" i="13"/>
  <c r="M123" i="13"/>
  <c r="M124" i="13"/>
  <c r="M125" i="13"/>
  <c r="M126" i="13"/>
  <c r="M127" i="13"/>
  <c r="M128" i="13"/>
  <c r="M129" i="13"/>
  <c r="M130" i="13"/>
  <c r="M131" i="13"/>
  <c r="M132" i="13"/>
  <c r="M133" i="13"/>
  <c r="M134" i="13"/>
  <c r="M135" i="13"/>
  <c r="M136" i="13"/>
  <c r="M137" i="13"/>
  <c r="M138" i="13"/>
  <c r="M139" i="13"/>
  <c r="M140" i="13"/>
  <c r="M141" i="13"/>
  <c r="M142" i="13"/>
  <c r="M143" i="13"/>
  <c r="M144" i="13"/>
  <c r="M145" i="13"/>
  <c r="M146" i="13"/>
  <c r="M147" i="13"/>
  <c r="M148" i="13"/>
  <c r="M149" i="13"/>
  <c r="M150" i="13"/>
  <c r="M151" i="13"/>
  <c r="M152" i="13"/>
  <c r="M153" i="13"/>
  <c r="M154" i="13"/>
  <c r="M155" i="13"/>
  <c r="M156" i="13"/>
  <c r="M157" i="13"/>
  <c r="M158" i="13"/>
  <c r="M159" i="13"/>
  <c r="M160" i="13"/>
  <c r="M161" i="13"/>
  <c r="M162" i="13"/>
  <c r="M163" i="13"/>
  <c r="M164" i="13"/>
  <c r="M165" i="13"/>
  <c r="M166" i="13"/>
  <c r="M167" i="13"/>
  <c r="M168" i="13"/>
  <c r="M169" i="13"/>
  <c r="M170" i="13"/>
  <c r="M171" i="13"/>
  <c r="M172" i="13"/>
  <c r="M173" i="13"/>
  <c r="M174" i="13"/>
  <c r="M175" i="13"/>
  <c r="M176" i="13"/>
  <c r="M177" i="13"/>
  <c r="M178" i="13"/>
  <c r="M179" i="13"/>
  <c r="M180" i="13"/>
  <c r="M181" i="13"/>
  <c r="M182" i="13"/>
  <c r="M183" i="13"/>
  <c r="M184" i="13"/>
  <c r="M185" i="13"/>
  <c r="M186" i="13"/>
  <c r="M187" i="13"/>
  <c r="M188" i="13"/>
  <c r="M189" i="13"/>
  <c r="M190" i="13"/>
  <c r="M191" i="13"/>
  <c r="M192" i="13"/>
  <c r="M193" i="13"/>
  <c r="M194" i="13"/>
  <c r="M195" i="13"/>
  <c r="M196" i="13"/>
  <c r="M197" i="13"/>
  <c r="M198" i="13"/>
  <c r="M199" i="13"/>
  <c r="M200" i="13"/>
  <c r="M201" i="13"/>
  <c r="M202" i="13"/>
  <c r="M203" i="13"/>
  <c r="M204" i="13"/>
  <c r="M205" i="13"/>
  <c r="M206" i="13"/>
  <c r="M207" i="13"/>
  <c r="M208" i="13"/>
  <c r="M209" i="13"/>
  <c r="M210" i="13"/>
  <c r="M211" i="13"/>
  <c r="M212" i="13"/>
  <c r="M213" i="13"/>
  <c r="M214" i="13"/>
  <c r="M215" i="13"/>
  <c r="M216" i="13"/>
  <c r="M217" i="13"/>
  <c r="M218" i="13"/>
  <c r="M219" i="13"/>
  <c r="M220" i="13"/>
  <c r="M221" i="13"/>
  <c r="M222" i="13"/>
  <c r="M223" i="13"/>
  <c r="M224" i="13"/>
  <c r="M225" i="13"/>
  <c r="M226" i="13"/>
  <c r="M227" i="13"/>
  <c r="M228" i="13"/>
  <c r="M229" i="13"/>
  <c r="M230" i="13"/>
  <c r="M231" i="13"/>
  <c r="M232" i="13"/>
  <c r="M233" i="13"/>
  <c r="M234" i="13"/>
  <c r="M235" i="13"/>
  <c r="M236" i="13"/>
  <c r="M237" i="13"/>
  <c r="M238" i="13"/>
  <c r="M239" i="13"/>
  <c r="M240" i="13"/>
  <c r="M241" i="13"/>
  <c r="M242" i="13"/>
  <c r="M243" i="13"/>
  <c r="M244" i="13"/>
  <c r="M245" i="13"/>
  <c r="M246" i="13"/>
  <c r="M247" i="13"/>
  <c r="M248" i="13"/>
  <c r="M249" i="13"/>
  <c r="M250" i="13"/>
  <c r="M251" i="13"/>
  <c r="M252" i="13"/>
  <c r="M253" i="13"/>
  <c r="M254" i="13"/>
  <c r="M255" i="13"/>
  <c r="M256" i="13"/>
  <c r="M257" i="13"/>
  <c r="M258" i="13"/>
  <c r="M259" i="13"/>
  <c r="M260" i="13"/>
  <c r="M261" i="13"/>
  <c r="M262" i="13"/>
  <c r="M263" i="13"/>
  <c r="M264" i="13"/>
  <c r="M265" i="13"/>
  <c r="M266" i="13"/>
  <c r="M267" i="13"/>
  <c r="M268" i="13"/>
  <c r="M269" i="13"/>
  <c r="M270" i="13"/>
  <c r="M271" i="13"/>
  <c r="M272" i="13"/>
  <c r="M273" i="13"/>
  <c r="M274" i="13"/>
  <c r="M275" i="13"/>
  <c r="M276" i="13"/>
  <c r="M277" i="13"/>
  <c r="M278" i="13"/>
  <c r="M279" i="13"/>
  <c r="M280" i="13"/>
  <c r="M281" i="13"/>
  <c r="M282" i="13"/>
  <c r="M283" i="13"/>
  <c r="M284" i="13"/>
  <c r="M285" i="13"/>
  <c r="M286" i="13"/>
  <c r="M287" i="13"/>
  <c r="M288" i="13"/>
  <c r="M289" i="13"/>
  <c r="M290" i="13"/>
  <c r="M291" i="13"/>
  <c r="M292" i="13"/>
  <c r="M293" i="13"/>
  <c r="M294" i="13"/>
  <c r="M295" i="13"/>
  <c r="M296" i="13"/>
  <c r="M297" i="13"/>
  <c r="M298" i="13"/>
  <c r="M299" i="13"/>
  <c r="M300" i="13"/>
  <c r="M301" i="13"/>
  <c r="M302" i="13"/>
  <c r="M303" i="13"/>
  <c r="M304" i="13"/>
  <c r="M305" i="13"/>
  <c r="M306" i="13"/>
  <c r="M307" i="13"/>
  <c r="M308" i="13"/>
  <c r="M309" i="13"/>
  <c r="M310" i="13"/>
  <c r="M311" i="13"/>
  <c r="M312" i="13"/>
  <c r="M313" i="13"/>
  <c r="M314" i="13"/>
  <c r="M315" i="13"/>
  <c r="M316" i="13"/>
  <c r="M317" i="13"/>
  <c r="M318" i="13"/>
  <c r="M319" i="13"/>
  <c r="M320" i="13"/>
  <c r="M321" i="13"/>
  <c r="M322" i="13"/>
  <c r="M323" i="13"/>
  <c r="M324" i="13"/>
  <c r="M325" i="13"/>
  <c r="M326" i="13"/>
  <c r="M327" i="13"/>
  <c r="M328" i="13"/>
  <c r="M329" i="13"/>
  <c r="M330" i="13"/>
  <c r="M331" i="13"/>
  <c r="M332" i="13"/>
  <c r="M333" i="13"/>
  <c r="M334" i="13"/>
  <c r="M335" i="13"/>
  <c r="M336" i="13"/>
  <c r="M337" i="13"/>
  <c r="M338" i="13"/>
  <c r="M339" i="13"/>
  <c r="M340" i="13"/>
  <c r="M341" i="13"/>
  <c r="M342" i="13"/>
  <c r="M343" i="13"/>
  <c r="M344" i="13"/>
  <c r="M345" i="13"/>
  <c r="M346" i="13"/>
  <c r="M347" i="13"/>
  <c r="M348" i="13"/>
  <c r="M349" i="13"/>
  <c r="M350" i="13"/>
  <c r="M351" i="13"/>
  <c r="M352" i="13"/>
  <c r="M353" i="13"/>
  <c r="M354" i="13"/>
  <c r="M355" i="13"/>
  <c r="M356" i="13"/>
  <c r="M357" i="13"/>
  <c r="M358" i="13"/>
  <c r="M359" i="13"/>
  <c r="M360" i="13"/>
  <c r="M361" i="13"/>
  <c r="M362" i="13"/>
  <c r="M363" i="13"/>
  <c r="M364" i="13"/>
  <c r="M365" i="13"/>
  <c r="M366" i="13"/>
  <c r="M367" i="13"/>
  <c r="M368" i="13"/>
  <c r="M369" i="13"/>
  <c r="M370" i="13"/>
  <c r="M371" i="13"/>
  <c r="M372" i="13"/>
  <c r="M373" i="13"/>
  <c r="M374" i="13"/>
  <c r="M375" i="13"/>
  <c r="M376" i="13"/>
  <c r="M377" i="13"/>
  <c r="M378" i="13"/>
  <c r="M379" i="13"/>
  <c r="M380" i="13"/>
  <c r="M381" i="13"/>
  <c r="M382" i="13"/>
  <c r="M383" i="13"/>
  <c r="M384" i="13"/>
  <c r="M385" i="13"/>
  <c r="M386" i="13"/>
  <c r="M387" i="13"/>
  <c r="M388" i="13"/>
  <c r="M389" i="13"/>
  <c r="M390" i="13"/>
  <c r="M391" i="13"/>
  <c r="M392" i="13"/>
  <c r="M393" i="13"/>
  <c r="M394" i="13"/>
  <c r="M395" i="13"/>
  <c r="M396" i="13"/>
  <c r="M397" i="13"/>
  <c r="M398" i="13"/>
  <c r="M399" i="13"/>
  <c r="M400" i="13"/>
  <c r="M401" i="13"/>
  <c r="M402" i="13"/>
  <c r="M403" i="13"/>
  <c r="M404" i="13"/>
  <c r="M405" i="13"/>
  <c r="M406" i="13"/>
  <c r="M407" i="13"/>
  <c r="M408" i="13"/>
  <c r="M409" i="13"/>
  <c r="M410" i="13"/>
  <c r="M411" i="13"/>
  <c r="M412" i="13"/>
  <c r="M413" i="13"/>
  <c r="M414" i="13"/>
  <c r="M415" i="13"/>
  <c r="M416" i="13"/>
  <c r="M417" i="13"/>
  <c r="M418" i="13"/>
  <c r="M419" i="13"/>
  <c r="M420" i="13"/>
  <c r="M421" i="13"/>
  <c r="M422" i="13"/>
  <c r="M423" i="13"/>
  <c r="M424" i="13"/>
  <c r="M425" i="13"/>
  <c r="M426" i="13"/>
  <c r="M427" i="13"/>
  <c r="M428" i="13"/>
  <c r="M429" i="13"/>
  <c r="M430" i="13"/>
  <c r="M431" i="13"/>
  <c r="M432" i="13"/>
  <c r="M433" i="13"/>
  <c r="M434" i="13"/>
  <c r="M435" i="13"/>
  <c r="M436" i="13"/>
  <c r="M437" i="13"/>
  <c r="M438" i="13"/>
  <c r="M439" i="13"/>
  <c r="M440" i="13"/>
  <c r="M441" i="13"/>
  <c r="M442" i="13"/>
  <c r="M443" i="13"/>
  <c r="M444" i="13"/>
  <c r="M445" i="13"/>
  <c r="M446" i="13"/>
  <c r="M447" i="13"/>
  <c r="M448" i="13"/>
  <c r="M449" i="13"/>
  <c r="M450" i="13"/>
  <c r="M451" i="13"/>
  <c r="M452" i="13"/>
  <c r="M453" i="13"/>
  <c r="M454" i="13"/>
  <c r="M455" i="13"/>
  <c r="M456" i="13"/>
  <c r="M457" i="13"/>
  <c r="M458" i="13"/>
  <c r="M459" i="13"/>
  <c r="M460" i="13"/>
  <c r="M461" i="13"/>
  <c r="M462" i="13"/>
  <c r="M463" i="13"/>
  <c r="M464" i="13"/>
  <c r="M465" i="13"/>
  <c r="M466" i="13"/>
  <c r="M467" i="13"/>
  <c r="M468" i="13"/>
  <c r="M469" i="13"/>
  <c r="M470" i="13"/>
  <c r="M471" i="13"/>
  <c r="M472" i="13"/>
  <c r="M473" i="13"/>
  <c r="M474" i="13"/>
  <c r="M475" i="13"/>
  <c r="M476" i="13"/>
  <c r="M477" i="13"/>
  <c r="M478" i="13"/>
  <c r="M479" i="13"/>
  <c r="M480" i="13"/>
  <c r="M481" i="13"/>
  <c r="M482" i="13"/>
  <c r="M483" i="13"/>
  <c r="M484" i="13"/>
  <c r="M485" i="13"/>
  <c r="M486" i="13"/>
  <c r="M487" i="13"/>
  <c r="M488" i="13"/>
  <c r="M489" i="13"/>
  <c r="M490" i="13"/>
  <c r="M491" i="13"/>
  <c r="M492" i="13"/>
  <c r="M493" i="13"/>
  <c r="M494" i="13"/>
  <c r="M495" i="13"/>
  <c r="M496" i="13"/>
  <c r="M497" i="13"/>
  <c r="M498" i="13"/>
  <c r="M499" i="13"/>
  <c r="M500" i="13"/>
  <c r="M501" i="13"/>
  <c r="M502" i="13"/>
  <c r="M503" i="13"/>
  <c r="M504" i="13"/>
  <c r="M505" i="13"/>
  <c r="M506" i="13"/>
  <c r="M507" i="13"/>
  <c r="M508" i="13"/>
  <c r="M509" i="13"/>
  <c r="M510" i="13"/>
  <c r="M511" i="13"/>
  <c r="M512" i="13"/>
  <c r="M513" i="13"/>
  <c r="M514" i="13"/>
  <c r="M515" i="13"/>
  <c r="M516" i="13"/>
  <c r="M517" i="13"/>
  <c r="M518" i="13"/>
  <c r="M519" i="13"/>
  <c r="M520" i="13"/>
  <c r="M521" i="13"/>
  <c r="M522" i="13"/>
  <c r="M523" i="13"/>
  <c r="M524" i="13"/>
  <c r="M525" i="13"/>
  <c r="M526" i="13"/>
  <c r="M527" i="13"/>
  <c r="M528" i="13"/>
  <c r="M529" i="13"/>
  <c r="M530" i="13"/>
  <c r="M531" i="13"/>
  <c r="M532" i="13"/>
  <c r="M533" i="13"/>
  <c r="M534" i="13"/>
  <c r="M535" i="13"/>
  <c r="M536" i="13"/>
  <c r="M537" i="13"/>
  <c r="M538" i="13"/>
  <c r="M539" i="13"/>
  <c r="M540" i="13"/>
  <c r="M541" i="13"/>
  <c r="M542" i="13"/>
  <c r="M543" i="13"/>
  <c r="M544" i="13"/>
  <c r="M545" i="13"/>
  <c r="M546" i="13"/>
  <c r="M547" i="13"/>
  <c r="M548" i="13"/>
  <c r="M549" i="13"/>
  <c r="M550" i="13"/>
  <c r="M551" i="13"/>
  <c r="M552" i="13"/>
  <c r="M553" i="13"/>
  <c r="M554" i="13"/>
  <c r="M555" i="13"/>
  <c r="M556" i="13"/>
  <c r="M557" i="13"/>
  <c r="M558" i="13"/>
  <c r="M559" i="13"/>
  <c r="M560" i="13"/>
  <c r="M561" i="13"/>
  <c r="M562" i="13"/>
  <c r="M563" i="13"/>
  <c r="M564" i="13"/>
  <c r="M565" i="13"/>
  <c r="M566" i="13"/>
  <c r="M567" i="13"/>
  <c r="M568" i="13"/>
  <c r="M569" i="13"/>
  <c r="M570" i="13"/>
  <c r="M571" i="13"/>
  <c r="M572" i="13"/>
  <c r="M573" i="13"/>
  <c r="M574" i="13"/>
  <c r="M575" i="13"/>
  <c r="M576" i="13"/>
  <c r="M577" i="13"/>
  <c r="M578" i="13"/>
  <c r="M579" i="13"/>
  <c r="M580" i="13"/>
  <c r="M581" i="13"/>
  <c r="M582" i="13"/>
  <c r="M583" i="13"/>
  <c r="M584" i="13"/>
  <c r="M585" i="13"/>
  <c r="M586" i="13"/>
  <c r="M587" i="13"/>
  <c r="M588" i="13"/>
  <c r="M589" i="13"/>
  <c r="M590" i="13"/>
  <c r="M591" i="13"/>
  <c r="M592" i="13"/>
  <c r="M593" i="13"/>
  <c r="M594" i="13"/>
  <c r="M595" i="13"/>
  <c r="M596" i="13"/>
  <c r="M597" i="13"/>
  <c r="M598" i="13"/>
  <c r="M599" i="13"/>
  <c r="M600" i="13"/>
  <c r="M601" i="13"/>
  <c r="M602" i="13"/>
  <c r="M603" i="13"/>
  <c r="M604" i="13"/>
  <c r="M605" i="13"/>
  <c r="M606" i="13"/>
  <c r="M607" i="13"/>
  <c r="M608" i="13"/>
  <c r="M609" i="13"/>
  <c r="M610" i="13"/>
  <c r="M611" i="13"/>
  <c r="M612" i="13"/>
  <c r="M613" i="13"/>
  <c r="M614" i="13"/>
  <c r="M615" i="13"/>
  <c r="M616" i="13"/>
  <c r="M617" i="13"/>
  <c r="M618" i="13"/>
  <c r="M619" i="13"/>
  <c r="M620" i="13"/>
  <c r="M621" i="13"/>
  <c r="M622" i="13"/>
  <c r="M623" i="13"/>
  <c r="M624" i="13"/>
  <c r="M625" i="13"/>
  <c r="M626" i="13"/>
  <c r="M627" i="13"/>
  <c r="M628" i="13"/>
  <c r="M629" i="13"/>
  <c r="M630" i="13"/>
  <c r="M631" i="13"/>
  <c r="M632" i="13"/>
  <c r="M633" i="13"/>
  <c r="M634" i="13"/>
  <c r="M635" i="13"/>
  <c r="M636" i="13"/>
  <c r="M637" i="13"/>
  <c r="M638" i="13"/>
  <c r="M639" i="13"/>
  <c r="M640" i="13"/>
  <c r="M641" i="13"/>
  <c r="M642" i="13"/>
  <c r="M643" i="13"/>
  <c r="M644" i="13"/>
  <c r="M645" i="13"/>
  <c r="M646" i="13"/>
  <c r="M647" i="13"/>
  <c r="M648" i="13"/>
  <c r="M649" i="13"/>
  <c r="M650" i="13"/>
  <c r="M651" i="13"/>
  <c r="M652" i="13"/>
  <c r="M653" i="13"/>
  <c r="M654" i="13"/>
  <c r="M655" i="13"/>
  <c r="M656" i="13"/>
  <c r="M657" i="13"/>
  <c r="M658" i="13"/>
  <c r="M659" i="13"/>
  <c r="M660" i="13"/>
  <c r="M661" i="13"/>
  <c r="M662" i="13"/>
  <c r="M663" i="13"/>
  <c r="M664" i="13"/>
  <c r="M665" i="13"/>
  <c r="M666" i="13"/>
  <c r="M667" i="13"/>
  <c r="M668" i="13"/>
  <c r="M669" i="13"/>
  <c r="M670" i="13"/>
  <c r="M671" i="13"/>
  <c r="M672" i="13"/>
  <c r="M673" i="13"/>
  <c r="M674" i="13"/>
  <c r="M675" i="13"/>
  <c r="M676" i="13"/>
  <c r="M677" i="13"/>
  <c r="M678" i="13"/>
  <c r="M679" i="13"/>
  <c r="M680" i="13"/>
  <c r="M681" i="13"/>
  <c r="M682" i="13"/>
  <c r="M683" i="13"/>
  <c r="M684" i="13"/>
  <c r="M685" i="13"/>
  <c r="M686" i="13"/>
  <c r="M687" i="13"/>
  <c r="M688" i="13"/>
  <c r="M689" i="13"/>
  <c r="M690" i="13"/>
  <c r="M691" i="13"/>
  <c r="M692" i="13"/>
  <c r="M693" i="13"/>
  <c r="M694" i="13"/>
  <c r="M695" i="13"/>
  <c r="M696" i="13"/>
  <c r="M697" i="13"/>
  <c r="M698" i="13"/>
  <c r="M699" i="13"/>
  <c r="M700" i="13"/>
  <c r="M701" i="13"/>
  <c r="M702" i="13"/>
  <c r="M703" i="13"/>
  <c r="M704" i="13"/>
  <c r="M705" i="13"/>
  <c r="M706" i="13"/>
  <c r="M707" i="13"/>
  <c r="M708" i="13"/>
  <c r="M709" i="13"/>
  <c r="M710" i="13"/>
  <c r="M711" i="13"/>
  <c r="M712" i="13"/>
  <c r="M713" i="13"/>
  <c r="M714" i="13"/>
  <c r="M715" i="13"/>
  <c r="M716" i="13"/>
  <c r="M717" i="13"/>
  <c r="M718" i="13"/>
  <c r="M719" i="13"/>
  <c r="M720" i="13"/>
  <c r="M721" i="13"/>
  <c r="M722" i="13"/>
  <c r="M723" i="13"/>
  <c r="M724" i="13"/>
  <c r="M725" i="13"/>
  <c r="M726" i="13"/>
  <c r="M727" i="13"/>
  <c r="M728" i="13"/>
  <c r="M729" i="13"/>
  <c r="M730" i="13"/>
  <c r="M731" i="13"/>
  <c r="M732" i="13"/>
  <c r="M733" i="13"/>
  <c r="M734" i="13"/>
  <c r="M735" i="13"/>
  <c r="M736" i="13"/>
  <c r="M737" i="13"/>
  <c r="M738" i="13"/>
  <c r="M739" i="13"/>
  <c r="M740" i="13"/>
  <c r="M741" i="13"/>
  <c r="M742" i="13"/>
  <c r="M743" i="13"/>
  <c r="M744" i="13"/>
  <c r="M745" i="13"/>
  <c r="M746" i="13"/>
  <c r="M747" i="13"/>
  <c r="M748" i="13"/>
  <c r="M749" i="13"/>
  <c r="M750" i="13"/>
  <c r="M751" i="13"/>
  <c r="M752" i="13"/>
  <c r="M753" i="13"/>
  <c r="M754" i="13"/>
  <c r="M755" i="13"/>
  <c r="M756" i="13"/>
  <c r="M757" i="13"/>
  <c r="M758" i="13"/>
  <c r="M759" i="13"/>
  <c r="M760" i="13"/>
  <c r="M761" i="13"/>
  <c r="M762" i="13"/>
  <c r="M763" i="13"/>
  <c r="M764" i="13"/>
  <c r="M765" i="13"/>
  <c r="M766" i="13"/>
  <c r="M767" i="13"/>
  <c r="M768" i="13"/>
  <c r="M769" i="13"/>
  <c r="M770" i="13"/>
  <c r="M771" i="13"/>
  <c r="M772" i="13"/>
  <c r="M773" i="13"/>
  <c r="M774" i="13"/>
  <c r="M775" i="13"/>
  <c r="M776" i="13"/>
  <c r="M777" i="13"/>
  <c r="M778" i="13"/>
  <c r="M779" i="13"/>
  <c r="M780" i="13"/>
  <c r="M781" i="13"/>
  <c r="M782" i="13"/>
  <c r="M783" i="13"/>
  <c r="M784" i="13"/>
  <c r="M785" i="13"/>
  <c r="M786" i="13"/>
  <c r="M787" i="13"/>
  <c r="M788" i="13"/>
  <c r="M789" i="13"/>
  <c r="M790" i="13"/>
  <c r="M791" i="13"/>
  <c r="M792" i="13"/>
  <c r="M793" i="13"/>
  <c r="M794" i="13"/>
  <c r="M795" i="13"/>
  <c r="M796" i="13"/>
  <c r="M797" i="13"/>
  <c r="M798" i="13"/>
  <c r="M799" i="13"/>
  <c r="M800" i="13"/>
  <c r="M801" i="13"/>
  <c r="M802" i="13"/>
  <c r="M803" i="13"/>
  <c r="M804" i="13"/>
  <c r="M805" i="13"/>
  <c r="M806" i="13"/>
  <c r="M807" i="13"/>
  <c r="M808" i="13"/>
  <c r="M809" i="13"/>
  <c r="M810" i="13"/>
  <c r="M811" i="13"/>
  <c r="M812" i="13"/>
  <c r="M813" i="13"/>
  <c r="M814" i="13"/>
  <c r="M815" i="13"/>
  <c r="M816" i="13"/>
  <c r="M817" i="13"/>
  <c r="M818" i="13"/>
  <c r="M819" i="13"/>
  <c r="M820" i="13"/>
  <c r="M821" i="13"/>
  <c r="M822" i="13"/>
  <c r="M823" i="13"/>
  <c r="M824" i="13"/>
  <c r="M825" i="13"/>
  <c r="M826" i="13"/>
  <c r="M827" i="13"/>
  <c r="M828" i="13"/>
  <c r="M829" i="13"/>
  <c r="M830" i="13"/>
  <c r="M831" i="13"/>
  <c r="M832" i="13"/>
  <c r="M833" i="13"/>
  <c r="M834" i="13"/>
  <c r="M835" i="13"/>
  <c r="M836" i="13"/>
  <c r="M837" i="13"/>
  <c r="M838" i="13"/>
  <c r="M839" i="13"/>
  <c r="M840" i="13"/>
  <c r="M841" i="13"/>
  <c r="M842" i="13"/>
  <c r="M843" i="13"/>
  <c r="M844" i="13"/>
  <c r="M845" i="13"/>
  <c r="M846" i="13"/>
  <c r="M847" i="13"/>
  <c r="M848" i="13"/>
  <c r="M849" i="13"/>
  <c r="M850" i="13"/>
  <c r="M851" i="13"/>
  <c r="M852" i="13"/>
  <c r="M853" i="13"/>
  <c r="M854" i="13"/>
  <c r="M855" i="13"/>
  <c r="M856" i="13"/>
  <c r="M857" i="13"/>
  <c r="M858" i="13"/>
  <c r="M859" i="13"/>
  <c r="M860" i="13"/>
  <c r="M861" i="13"/>
  <c r="M862" i="13"/>
  <c r="M863" i="13"/>
  <c r="M864" i="13"/>
  <c r="M865" i="13"/>
  <c r="M866" i="13"/>
  <c r="M867" i="13"/>
  <c r="M868" i="13"/>
  <c r="M869" i="13"/>
  <c r="M870" i="13"/>
  <c r="M871" i="13"/>
  <c r="M872" i="13"/>
  <c r="M873" i="13"/>
  <c r="M874" i="13"/>
  <c r="M875" i="13"/>
  <c r="M876" i="13"/>
  <c r="M877" i="13"/>
  <c r="M878" i="13"/>
  <c r="M879" i="13"/>
  <c r="M880" i="13"/>
  <c r="M881" i="13"/>
  <c r="M882" i="13"/>
  <c r="M883" i="13"/>
  <c r="M884" i="13"/>
  <c r="M885" i="13"/>
  <c r="M886" i="13"/>
  <c r="M887" i="13"/>
  <c r="M888" i="13"/>
  <c r="M889" i="13"/>
  <c r="M890" i="13"/>
  <c r="M891" i="13"/>
  <c r="M892" i="13"/>
  <c r="M893" i="13"/>
  <c r="M894" i="13"/>
  <c r="M895" i="13"/>
  <c r="M896" i="13"/>
  <c r="M897" i="13"/>
  <c r="M898" i="13"/>
  <c r="M899" i="13"/>
  <c r="M900" i="13"/>
  <c r="M901" i="13"/>
  <c r="M902" i="13"/>
  <c r="M903" i="13"/>
  <c r="M904" i="13"/>
  <c r="M905" i="13"/>
  <c r="M906" i="13"/>
  <c r="M907" i="13"/>
  <c r="M908" i="13"/>
  <c r="M909" i="13"/>
  <c r="M910" i="13"/>
  <c r="M911" i="13"/>
  <c r="M912" i="13"/>
  <c r="M913" i="13"/>
  <c r="M914" i="13"/>
  <c r="M915" i="13"/>
  <c r="M916" i="13"/>
  <c r="M917" i="13"/>
  <c r="M918" i="13"/>
  <c r="M919" i="13"/>
  <c r="M920" i="13"/>
  <c r="M921" i="13"/>
  <c r="M922" i="13"/>
  <c r="M923" i="13"/>
  <c r="M924" i="13"/>
  <c r="M925" i="13"/>
  <c r="M926" i="13"/>
  <c r="M927" i="13"/>
  <c r="M928" i="13"/>
  <c r="M929" i="13"/>
  <c r="M930" i="13"/>
  <c r="M931" i="13"/>
  <c r="M932" i="13"/>
  <c r="M933" i="13"/>
  <c r="M934" i="13"/>
  <c r="M935" i="13"/>
  <c r="M936" i="13"/>
  <c r="M937" i="13"/>
  <c r="M938" i="13"/>
  <c r="M939" i="13"/>
  <c r="M940" i="13"/>
  <c r="M941" i="13"/>
  <c r="M942" i="13"/>
  <c r="M943" i="13"/>
  <c r="M944" i="13"/>
  <c r="M945" i="13"/>
  <c r="M946" i="13"/>
  <c r="M947" i="13"/>
  <c r="M948" i="13"/>
  <c r="M949" i="13"/>
  <c r="M950" i="13"/>
  <c r="M951" i="13"/>
  <c r="M952" i="13"/>
  <c r="M953" i="13"/>
  <c r="M954" i="13"/>
  <c r="M955" i="13"/>
  <c r="M956" i="13"/>
  <c r="M957" i="13"/>
  <c r="M958" i="13"/>
  <c r="M959" i="13"/>
  <c r="M960" i="13"/>
  <c r="M961" i="13"/>
  <c r="M962" i="13"/>
  <c r="M963" i="13"/>
  <c r="M964" i="13"/>
  <c r="M965" i="13"/>
  <c r="M966" i="13"/>
  <c r="M967" i="13"/>
  <c r="M968" i="13"/>
  <c r="M969" i="13"/>
  <c r="M970" i="13"/>
  <c r="M971" i="13"/>
  <c r="M972" i="13"/>
  <c r="M973" i="13"/>
  <c r="M974" i="13"/>
  <c r="M975" i="13"/>
  <c r="M976" i="13"/>
  <c r="M977" i="13"/>
  <c r="M978" i="13"/>
  <c r="M979" i="13"/>
  <c r="M980" i="13"/>
  <c r="M981" i="13"/>
  <c r="M982" i="13"/>
  <c r="M983" i="13"/>
  <c r="M984" i="13"/>
  <c r="M985" i="13"/>
  <c r="M986" i="13"/>
  <c r="M987" i="13"/>
  <c r="M988" i="13"/>
  <c r="M989" i="13"/>
  <c r="M990" i="13"/>
  <c r="M991" i="13"/>
  <c r="M992" i="13"/>
  <c r="M993" i="13"/>
  <c r="M994" i="13"/>
  <c r="M995" i="13"/>
  <c r="M996" i="13"/>
  <c r="M997" i="13"/>
  <c r="M998" i="13"/>
  <c r="M999" i="13"/>
  <c r="M1000" i="13"/>
  <c r="M1001" i="13"/>
  <c r="M1002" i="13"/>
  <c r="M1003" i="13"/>
  <c r="M1004" i="13"/>
  <c r="M5" i="13"/>
  <c r="L6" i="13"/>
  <c r="L7" i="13"/>
  <c r="L8" i="13"/>
  <c r="L9" i="13"/>
  <c r="L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L60" i="13"/>
  <c r="L61" i="13"/>
  <c r="L62" i="13"/>
  <c r="L63" i="13"/>
  <c r="L64" i="13"/>
  <c r="L65" i="13"/>
  <c r="L66" i="13"/>
  <c r="L67" i="13"/>
  <c r="L68" i="13"/>
  <c r="L69" i="13"/>
  <c r="L70" i="13"/>
  <c r="L71" i="13"/>
  <c r="L72" i="13"/>
  <c r="L73" i="13"/>
  <c r="L74" i="13"/>
  <c r="L75" i="13"/>
  <c r="L76" i="13"/>
  <c r="L77" i="13"/>
  <c r="L78" i="13"/>
  <c r="L79" i="13"/>
  <c r="L80" i="13"/>
  <c r="L81" i="13"/>
  <c r="L82" i="13"/>
  <c r="L83" i="13"/>
  <c r="L84" i="13"/>
  <c r="L85" i="13"/>
  <c r="L86" i="13"/>
  <c r="L87" i="13"/>
  <c r="L88" i="13"/>
  <c r="L89" i="13"/>
  <c r="L90" i="13"/>
  <c r="L91" i="13"/>
  <c r="L92" i="13"/>
  <c r="L93" i="13"/>
  <c r="L94" i="13"/>
  <c r="L95" i="13"/>
  <c r="L96" i="13"/>
  <c r="L97" i="13"/>
  <c r="L98" i="13"/>
  <c r="L99" i="13"/>
  <c r="L100" i="13"/>
  <c r="L101" i="13"/>
  <c r="L102" i="13"/>
  <c r="L103" i="13"/>
  <c r="L104" i="13"/>
  <c r="L5" i="13"/>
  <c r="K7" i="13"/>
  <c r="K8" i="13"/>
  <c r="K9" i="13"/>
  <c r="K10" i="13"/>
  <c r="K11" i="13"/>
  <c r="K12" i="13"/>
  <c r="K13" i="13"/>
  <c r="K14" i="13"/>
  <c r="K15" i="13"/>
  <c r="K16" i="13"/>
  <c r="K17" i="13"/>
  <c r="K18" i="13"/>
  <c r="K19" i="13"/>
  <c r="K20" i="13"/>
  <c r="K21" i="13"/>
  <c r="K22" i="13"/>
  <c r="K23" i="13"/>
  <c r="K24" i="13"/>
  <c r="K25" i="13"/>
  <c r="K26" i="13"/>
  <c r="K27" i="13"/>
  <c r="K28" i="13"/>
  <c r="K29" i="13"/>
  <c r="K30" i="13"/>
  <c r="K31" i="13"/>
  <c r="K32" i="13"/>
  <c r="K33" i="13"/>
  <c r="K34" i="13"/>
  <c r="K35" i="13"/>
  <c r="K36" i="13"/>
  <c r="K37" i="13"/>
  <c r="K38" i="13"/>
  <c r="K39" i="13"/>
  <c r="K40" i="13"/>
  <c r="K41" i="13"/>
  <c r="K42" i="13"/>
  <c r="K43" i="13"/>
  <c r="K44" i="13"/>
  <c r="K45" i="13"/>
  <c r="K46" i="13"/>
  <c r="K47" i="13"/>
  <c r="K48" i="13"/>
  <c r="K49" i="13"/>
  <c r="K50" i="13"/>
  <c r="K51" i="13"/>
  <c r="K52" i="13"/>
  <c r="K53" i="13"/>
  <c r="K54" i="13"/>
  <c r="D6" i="13"/>
  <c r="D7" i="13" s="1"/>
  <c r="D8" i="13" s="1"/>
  <c r="D9" i="13" s="1"/>
  <c r="D10" i="13" s="1"/>
  <c r="D11" i="13" s="1"/>
  <c r="D12" i="13" s="1"/>
  <c r="D13" i="13" s="1"/>
  <c r="D14" i="13" s="1"/>
  <c r="D15" i="13" s="1"/>
  <c r="D16" i="13" s="1"/>
  <c r="D17" i="13" s="1"/>
  <c r="D18" i="13" s="1"/>
  <c r="D19" i="13" s="1"/>
  <c r="D20" i="13" s="1"/>
  <c r="D21" i="13" s="1"/>
  <c r="D22" i="13" s="1"/>
  <c r="D23" i="13" s="1"/>
  <c r="D24" i="13" s="1"/>
  <c r="D25" i="13" s="1"/>
  <c r="D26" i="13" s="1"/>
  <c r="D27" i="13" s="1"/>
  <c r="D28" i="13" s="1"/>
  <c r="D29" i="13" s="1"/>
  <c r="D30" i="13" s="1"/>
  <c r="D31" i="13" s="1"/>
  <c r="D32" i="13" s="1"/>
  <c r="D33" i="13" s="1"/>
  <c r="D34" i="13" s="1"/>
  <c r="D35" i="13" s="1"/>
  <c r="D36" i="13" s="1"/>
  <c r="D37" i="13" s="1"/>
  <c r="D38" i="13" s="1"/>
  <c r="D39" i="13" s="1"/>
  <c r="D40" i="13" s="1"/>
  <c r="D41" i="13" s="1"/>
  <c r="D42" i="13" s="1"/>
  <c r="D43" i="13" s="1"/>
  <c r="D44" i="13" s="1"/>
  <c r="D45" i="13" s="1"/>
  <c r="D46" i="13" s="1"/>
  <c r="D47" i="13" s="1"/>
  <c r="D48" i="13" s="1"/>
  <c r="D49" i="13" s="1"/>
  <c r="D50" i="13" s="1"/>
  <c r="D51" i="13" s="1"/>
  <c r="D52" i="13" s="1"/>
  <c r="D53" i="13" s="1"/>
  <c r="D54" i="13" s="1"/>
  <c r="D55" i="13" s="1"/>
  <c r="D56" i="13" s="1"/>
  <c r="D57" i="13" s="1"/>
  <c r="D58" i="13" s="1"/>
  <c r="D59" i="13" s="1"/>
  <c r="D60" i="13" s="1"/>
  <c r="D61" i="13" s="1"/>
  <c r="D62" i="13" s="1"/>
  <c r="D63" i="13" s="1"/>
  <c r="D64" i="13" s="1"/>
  <c r="D65" i="13" s="1"/>
  <c r="D66" i="13" s="1"/>
  <c r="D67" i="13" s="1"/>
  <c r="D68" i="13" s="1"/>
  <c r="D69" i="13" s="1"/>
  <c r="D70" i="13" s="1"/>
  <c r="D71" i="13" s="1"/>
  <c r="D72" i="13" s="1"/>
  <c r="D73" i="13" s="1"/>
  <c r="D74" i="13" s="1"/>
  <c r="D75" i="13" s="1"/>
  <c r="D76" i="13" s="1"/>
  <c r="D77" i="13" s="1"/>
  <c r="D78" i="13" s="1"/>
  <c r="D79" i="13" s="1"/>
  <c r="D80" i="13" s="1"/>
  <c r="D81" i="13" s="1"/>
  <c r="D82" i="13" s="1"/>
  <c r="D83" i="13" s="1"/>
  <c r="D84" i="13" s="1"/>
  <c r="D85" i="13" s="1"/>
  <c r="D86" i="13" s="1"/>
  <c r="D87" i="13" s="1"/>
  <c r="D88" i="13" s="1"/>
  <c r="D89" i="13" s="1"/>
  <c r="D90" i="13" s="1"/>
  <c r="D91" i="13" s="1"/>
  <c r="D92" i="13" s="1"/>
  <c r="D93" i="13" s="1"/>
  <c r="D94" i="13" s="1"/>
  <c r="D95" i="13" s="1"/>
  <c r="D96" i="13" s="1"/>
  <c r="D97" i="13" s="1"/>
  <c r="D98" i="13" s="1"/>
  <c r="D99" i="13" s="1"/>
  <c r="D100" i="13" s="1"/>
  <c r="D101" i="13" s="1"/>
  <c r="D102" i="13" s="1"/>
  <c r="D103" i="13" s="1"/>
  <c r="D104" i="13" s="1"/>
  <c r="D105" i="13" s="1"/>
  <c r="D106" i="13" s="1"/>
  <c r="D107" i="13" s="1"/>
  <c r="D108" i="13" s="1"/>
  <c r="D109" i="13" s="1"/>
  <c r="D110" i="13" s="1"/>
  <c r="D111" i="13" s="1"/>
  <c r="D112" i="13" s="1"/>
  <c r="D113" i="13" s="1"/>
  <c r="D114" i="13" s="1"/>
  <c r="D115" i="13" s="1"/>
  <c r="D116" i="13" s="1"/>
  <c r="D117" i="13" s="1"/>
  <c r="D118" i="13" s="1"/>
  <c r="D119" i="13" s="1"/>
  <c r="D120" i="13" s="1"/>
  <c r="D121" i="13" s="1"/>
  <c r="D122" i="13" s="1"/>
  <c r="D123" i="13" s="1"/>
  <c r="D124" i="13" s="1"/>
  <c r="D125" i="13" s="1"/>
  <c r="D126" i="13" s="1"/>
  <c r="D127" i="13" s="1"/>
  <c r="D128" i="13" s="1"/>
  <c r="D129" i="13" s="1"/>
  <c r="D130" i="13" s="1"/>
  <c r="D131" i="13" s="1"/>
  <c r="D132" i="13" s="1"/>
  <c r="D133" i="13" s="1"/>
  <c r="D134" i="13" s="1"/>
  <c r="D135" i="13" s="1"/>
  <c r="D136" i="13" s="1"/>
  <c r="D137" i="13" s="1"/>
  <c r="D138" i="13" s="1"/>
  <c r="D139" i="13" s="1"/>
  <c r="D140" i="13" s="1"/>
  <c r="D141" i="13" s="1"/>
  <c r="D142" i="13" s="1"/>
  <c r="D143" i="13" s="1"/>
  <c r="D144" i="13" s="1"/>
  <c r="D145" i="13" s="1"/>
  <c r="D146" i="13" s="1"/>
  <c r="D147" i="13" s="1"/>
  <c r="D148" i="13" s="1"/>
  <c r="D149" i="13" s="1"/>
  <c r="D150" i="13" s="1"/>
  <c r="D151" i="13" s="1"/>
  <c r="D152" i="13" s="1"/>
  <c r="D153" i="13" s="1"/>
  <c r="D154" i="13" s="1"/>
  <c r="D155" i="13" s="1"/>
  <c r="D156" i="13" s="1"/>
  <c r="D157" i="13" s="1"/>
  <c r="D158" i="13" s="1"/>
  <c r="D159" i="13" s="1"/>
  <c r="D160" i="13" s="1"/>
  <c r="D161" i="13" s="1"/>
  <c r="D162" i="13" s="1"/>
  <c r="D163" i="13" s="1"/>
  <c r="D164" i="13" s="1"/>
  <c r="D165" i="13" s="1"/>
  <c r="D166" i="13" s="1"/>
  <c r="D167" i="13" s="1"/>
  <c r="D168" i="13" s="1"/>
  <c r="D169" i="13" s="1"/>
  <c r="D170" i="13" s="1"/>
  <c r="D171" i="13" s="1"/>
  <c r="D172" i="13" s="1"/>
  <c r="D173" i="13" s="1"/>
  <c r="D174" i="13" s="1"/>
  <c r="D175" i="13" s="1"/>
  <c r="D176" i="13" s="1"/>
  <c r="D177" i="13" s="1"/>
  <c r="D178" i="13" s="1"/>
  <c r="D179" i="13" s="1"/>
  <c r="D180" i="13" s="1"/>
  <c r="D181" i="13" s="1"/>
  <c r="D182" i="13" s="1"/>
  <c r="D183" i="13" s="1"/>
  <c r="D184" i="13" s="1"/>
  <c r="D185" i="13" s="1"/>
  <c r="D186" i="13" s="1"/>
  <c r="D187" i="13" s="1"/>
  <c r="D188" i="13" s="1"/>
  <c r="D189" i="13" s="1"/>
  <c r="D190" i="13" s="1"/>
  <c r="D191" i="13" s="1"/>
  <c r="D192" i="13" s="1"/>
  <c r="D193" i="13" s="1"/>
  <c r="D194" i="13" s="1"/>
  <c r="D195" i="13" s="1"/>
  <c r="D196" i="13" s="1"/>
  <c r="D197" i="13" s="1"/>
  <c r="D198" i="13" s="1"/>
  <c r="D199" i="13" s="1"/>
  <c r="D200" i="13" s="1"/>
  <c r="D201" i="13" s="1"/>
  <c r="D202" i="13" s="1"/>
  <c r="D203" i="13" s="1"/>
  <c r="D204" i="13" s="1"/>
  <c r="D205" i="13" s="1"/>
  <c r="D206" i="13" s="1"/>
  <c r="D207" i="13" s="1"/>
  <c r="D208" i="13" s="1"/>
  <c r="D209" i="13" s="1"/>
  <c r="D210" i="13" s="1"/>
  <c r="D211" i="13" s="1"/>
  <c r="D212" i="13" s="1"/>
  <c r="D213" i="13" s="1"/>
  <c r="D214" i="13" s="1"/>
  <c r="D215" i="13" s="1"/>
  <c r="D216" i="13" s="1"/>
  <c r="D217" i="13" s="1"/>
  <c r="D218" i="13" s="1"/>
  <c r="D219" i="13" s="1"/>
  <c r="D220" i="13" s="1"/>
  <c r="D221" i="13" s="1"/>
  <c r="D222" i="13" s="1"/>
  <c r="D223" i="13" s="1"/>
  <c r="D224" i="13" s="1"/>
  <c r="D225" i="13" s="1"/>
  <c r="D226" i="13" s="1"/>
  <c r="D227" i="13" s="1"/>
  <c r="D228" i="13" s="1"/>
  <c r="D229" i="13" s="1"/>
  <c r="D230" i="13" s="1"/>
  <c r="D231" i="13" s="1"/>
  <c r="D232" i="13" s="1"/>
  <c r="D233" i="13" s="1"/>
  <c r="D234" i="13" s="1"/>
  <c r="D235" i="13" s="1"/>
  <c r="D236" i="13" s="1"/>
  <c r="D237" i="13" s="1"/>
  <c r="D238" i="13" s="1"/>
  <c r="D239" i="13" s="1"/>
  <c r="D240" i="13" s="1"/>
  <c r="D241" i="13" s="1"/>
  <c r="D242" i="13" s="1"/>
  <c r="D243" i="13" s="1"/>
  <c r="D244" i="13" s="1"/>
  <c r="D245" i="13" s="1"/>
  <c r="D246" i="13" s="1"/>
  <c r="D247" i="13" s="1"/>
  <c r="D248" i="13" s="1"/>
  <c r="D249" i="13" s="1"/>
  <c r="D250" i="13" s="1"/>
  <c r="D251" i="13" s="1"/>
  <c r="D252" i="13" s="1"/>
  <c r="D253" i="13" s="1"/>
  <c r="D254" i="13" s="1"/>
  <c r="D255" i="13" s="1"/>
  <c r="D256" i="13" s="1"/>
  <c r="D257" i="13" s="1"/>
  <c r="D258" i="13" s="1"/>
  <c r="D259" i="13" s="1"/>
  <c r="D260" i="13" s="1"/>
  <c r="D261" i="13" s="1"/>
  <c r="D262" i="13" s="1"/>
  <c r="D263" i="13" s="1"/>
  <c r="D264" i="13" s="1"/>
  <c r="D265" i="13" s="1"/>
  <c r="D266" i="13" s="1"/>
  <c r="D267" i="13" s="1"/>
  <c r="D268" i="13" s="1"/>
  <c r="D269" i="13" s="1"/>
  <c r="D270" i="13" s="1"/>
  <c r="D271" i="13" s="1"/>
  <c r="D272" i="13" s="1"/>
  <c r="D273" i="13" s="1"/>
  <c r="D274" i="13" s="1"/>
  <c r="D275" i="13" s="1"/>
  <c r="D276" i="13" s="1"/>
  <c r="D277" i="13" s="1"/>
  <c r="D278" i="13" s="1"/>
  <c r="D279" i="13" s="1"/>
  <c r="D280" i="13" s="1"/>
  <c r="D281" i="13" s="1"/>
  <c r="D282" i="13" s="1"/>
  <c r="D283" i="13" s="1"/>
  <c r="D284" i="13" s="1"/>
  <c r="D285" i="13" s="1"/>
  <c r="D286" i="13" s="1"/>
  <c r="D287" i="13" s="1"/>
  <c r="D288" i="13" s="1"/>
  <c r="D289" i="13" s="1"/>
  <c r="D290" i="13" s="1"/>
  <c r="D291" i="13" s="1"/>
  <c r="D292" i="13" s="1"/>
  <c r="D293" i="13" s="1"/>
  <c r="D294" i="13" s="1"/>
  <c r="D295" i="13" s="1"/>
  <c r="D296" i="13" s="1"/>
  <c r="D297" i="13" s="1"/>
  <c r="D298" i="13" s="1"/>
  <c r="D299" i="13" s="1"/>
  <c r="D300" i="13" s="1"/>
  <c r="D301" i="13" s="1"/>
  <c r="D302" i="13" s="1"/>
  <c r="D303" i="13" s="1"/>
  <c r="D304" i="13" s="1"/>
  <c r="D305" i="13" s="1"/>
  <c r="D306" i="13" s="1"/>
  <c r="D307" i="13" s="1"/>
  <c r="D308" i="13" s="1"/>
  <c r="D309" i="13" s="1"/>
  <c r="D310" i="13" s="1"/>
  <c r="D311" i="13" s="1"/>
  <c r="D312" i="13" s="1"/>
  <c r="D313" i="13" s="1"/>
  <c r="D314" i="13" s="1"/>
  <c r="D315" i="13" s="1"/>
  <c r="D316" i="13" s="1"/>
  <c r="D317" i="13" s="1"/>
  <c r="D318" i="13" s="1"/>
  <c r="D319" i="13" s="1"/>
  <c r="D320" i="13" s="1"/>
  <c r="D321" i="13" s="1"/>
  <c r="D322" i="13" s="1"/>
  <c r="D323" i="13" s="1"/>
  <c r="D324" i="13" s="1"/>
  <c r="D325" i="13" s="1"/>
  <c r="D326" i="13" s="1"/>
  <c r="D327" i="13" s="1"/>
  <c r="D328" i="13" s="1"/>
  <c r="D329" i="13" s="1"/>
  <c r="D330" i="13" s="1"/>
  <c r="D331" i="13" s="1"/>
  <c r="D332" i="13" s="1"/>
  <c r="D333" i="13" s="1"/>
  <c r="D334" i="13" s="1"/>
  <c r="D335" i="13" s="1"/>
  <c r="D336" i="13" s="1"/>
  <c r="D337" i="13" s="1"/>
  <c r="D338" i="13" s="1"/>
  <c r="D339" i="13" s="1"/>
  <c r="D340" i="13" s="1"/>
  <c r="D341" i="13" s="1"/>
  <c r="D342" i="13" s="1"/>
  <c r="D343" i="13" s="1"/>
  <c r="D344" i="13" s="1"/>
  <c r="D345" i="13" s="1"/>
  <c r="D346" i="13" s="1"/>
  <c r="D347" i="13" s="1"/>
  <c r="D348" i="13" s="1"/>
  <c r="D349" i="13" s="1"/>
  <c r="D350" i="13" s="1"/>
  <c r="D351" i="13" s="1"/>
  <c r="D352" i="13" s="1"/>
  <c r="D353" i="13" s="1"/>
  <c r="D354" i="13" s="1"/>
  <c r="D355" i="13" s="1"/>
  <c r="D356" i="13" s="1"/>
  <c r="D357" i="13" s="1"/>
  <c r="D358" i="13" s="1"/>
  <c r="D359" i="13" s="1"/>
  <c r="D360" i="13" s="1"/>
  <c r="D361" i="13" s="1"/>
  <c r="D362" i="13" s="1"/>
  <c r="D363" i="13" s="1"/>
  <c r="D364" i="13" s="1"/>
  <c r="D365" i="13" s="1"/>
  <c r="D366" i="13" s="1"/>
  <c r="D367" i="13" s="1"/>
  <c r="D368" i="13" s="1"/>
  <c r="D369" i="13" s="1"/>
  <c r="D370" i="13" s="1"/>
  <c r="D371" i="13" s="1"/>
  <c r="D372" i="13" s="1"/>
  <c r="D373" i="13" s="1"/>
  <c r="D374" i="13" s="1"/>
  <c r="D375" i="13" s="1"/>
  <c r="D376" i="13" s="1"/>
  <c r="D377" i="13" s="1"/>
  <c r="D378" i="13" s="1"/>
  <c r="D379" i="13" s="1"/>
  <c r="D380" i="13" s="1"/>
  <c r="D381" i="13" s="1"/>
  <c r="D382" i="13" s="1"/>
  <c r="D383" i="13" s="1"/>
  <c r="D384" i="13" s="1"/>
  <c r="D385" i="13" s="1"/>
  <c r="D386" i="13" s="1"/>
  <c r="D387" i="13" s="1"/>
  <c r="D388" i="13" s="1"/>
  <c r="D389" i="13" s="1"/>
  <c r="D390" i="13" s="1"/>
  <c r="D391" i="13" s="1"/>
  <c r="D392" i="13" s="1"/>
  <c r="D393" i="13" s="1"/>
  <c r="D394" i="13" s="1"/>
  <c r="D395" i="13" s="1"/>
  <c r="D396" i="13" s="1"/>
  <c r="D397" i="13" s="1"/>
  <c r="D398" i="13" s="1"/>
  <c r="D399" i="13" s="1"/>
  <c r="D400" i="13" s="1"/>
  <c r="D401" i="13" s="1"/>
  <c r="D402" i="13" s="1"/>
  <c r="D403" i="13" s="1"/>
  <c r="D404" i="13" s="1"/>
  <c r="D405" i="13" s="1"/>
  <c r="D406" i="13" s="1"/>
  <c r="D407" i="13" s="1"/>
  <c r="D408" i="13" s="1"/>
  <c r="D409" i="13" s="1"/>
  <c r="D410" i="13" s="1"/>
  <c r="D411" i="13" s="1"/>
  <c r="D412" i="13" s="1"/>
  <c r="D413" i="13" s="1"/>
  <c r="D414" i="13" s="1"/>
  <c r="D415" i="13" s="1"/>
  <c r="D416" i="13" s="1"/>
  <c r="D417" i="13" s="1"/>
  <c r="D418" i="13" s="1"/>
  <c r="D419" i="13" s="1"/>
  <c r="D420" i="13" s="1"/>
  <c r="D421" i="13" s="1"/>
  <c r="D422" i="13" s="1"/>
  <c r="D423" i="13" s="1"/>
  <c r="D424" i="13" s="1"/>
  <c r="D425" i="13" s="1"/>
  <c r="D426" i="13" s="1"/>
  <c r="D427" i="13" s="1"/>
  <c r="D428" i="13" s="1"/>
  <c r="D429" i="13" s="1"/>
  <c r="D430" i="13" s="1"/>
  <c r="D431" i="13" s="1"/>
  <c r="D432" i="13" s="1"/>
  <c r="D433" i="13" s="1"/>
  <c r="D434" i="13" s="1"/>
  <c r="D435" i="13" s="1"/>
  <c r="D436" i="13" s="1"/>
  <c r="D437" i="13" s="1"/>
  <c r="D438" i="13" s="1"/>
  <c r="D439" i="13" s="1"/>
  <c r="D440" i="13" s="1"/>
  <c r="D441" i="13" s="1"/>
  <c r="D442" i="13" s="1"/>
  <c r="D443" i="13" s="1"/>
  <c r="D444" i="13" s="1"/>
  <c r="D445" i="13" s="1"/>
  <c r="D446" i="13" s="1"/>
  <c r="D447" i="13" s="1"/>
  <c r="D448" i="13" s="1"/>
  <c r="D449" i="13" s="1"/>
  <c r="D450" i="13" s="1"/>
  <c r="D451" i="13" s="1"/>
  <c r="D452" i="13" s="1"/>
  <c r="D453" i="13" s="1"/>
  <c r="D454" i="13" s="1"/>
  <c r="D455" i="13" s="1"/>
  <c r="D456" i="13" s="1"/>
  <c r="D457" i="13" s="1"/>
  <c r="D458" i="13" s="1"/>
  <c r="D459" i="13" s="1"/>
  <c r="D460" i="13" s="1"/>
  <c r="D461" i="13" s="1"/>
  <c r="D462" i="13" s="1"/>
  <c r="D463" i="13" s="1"/>
  <c r="D464" i="13" s="1"/>
  <c r="D465" i="13" s="1"/>
  <c r="D466" i="13" s="1"/>
  <c r="D467" i="13" s="1"/>
  <c r="D468" i="13" s="1"/>
  <c r="D469" i="13" s="1"/>
  <c r="D470" i="13" s="1"/>
  <c r="D471" i="13" s="1"/>
  <c r="D472" i="13" s="1"/>
  <c r="D473" i="13" s="1"/>
  <c r="D474" i="13" s="1"/>
  <c r="D475" i="13" s="1"/>
  <c r="D476" i="13" s="1"/>
  <c r="D477" i="13" s="1"/>
  <c r="D478" i="13" s="1"/>
  <c r="D479" i="13" s="1"/>
  <c r="D480" i="13" s="1"/>
  <c r="D481" i="13" s="1"/>
  <c r="D482" i="13" s="1"/>
  <c r="D483" i="13" s="1"/>
  <c r="D484" i="13" s="1"/>
  <c r="D485" i="13" s="1"/>
  <c r="D486" i="13" s="1"/>
  <c r="D487" i="13" s="1"/>
  <c r="D488" i="13" s="1"/>
  <c r="D489" i="13" s="1"/>
  <c r="D490" i="13" s="1"/>
  <c r="D491" i="13" s="1"/>
  <c r="D492" i="13" s="1"/>
  <c r="D493" i="13" s="1"/>
  <c r="D494" i="13" s="1"/>
  <c r="D495" i="13" s="1"/>
  <c r="D496" i="13" s="1"/>
  <c r="D497" i="13" s="1"/>
  <c r="D498" i="13" s="1"/>
  <c r="D499" i="13" s="1"/>
  <c r="D500" i="13" s="1"/>
  <c r="D501" i="13" s="1"/>
  <c r="D502" i="13" s="1"/>
  <c r="D503" i="13" s="1"/>
  <c r="D504" i="13" s="1"/>
  <c r="D505" i="13" s="1"/>
  <c r="D506" i="13" s="1"/>
  <c r="D507" i="13" s="1"/>
  <c r="D508" i="13" s="1"/>
  <c r="D509" i="13" s="1"/>
  <c r="D510" i="13" s="1"/>
  <c r="D511" i="13" s="1"/>
  <c r="D512" i="13" s="1"/>
  <c r="D513" i="13" s="1"/>
  <c r="D514" i="13" s="1"/>
  <c r="D515" i="13" s="1"/>
  <c r="D516" i="13" s="1"/>
  <c r="D517" i="13" s="1"/>
  <c r="D518" i="13" s="1"/>
  <c r="D519" i="13" s="1"/>
  <c r="D520" i="13" s="1"/>
  <c r="D521" i="13" s="1"/>
  <c r="D522" i="13" s="1"/>
  <c r="D523" i="13" s="1"/>
  <c r="D524" i="13" s="1"/>
  <c r="D525" i="13" s="1"/>
  <c r="D526" i="13" s="1"/>
  <c r="D527" i="13" s="1"/>
  <c r="D528" i="13" s="1"/>
  <c r="D529" i="13" s="1"/>
  <c r="D530" i="13" s="1"/>
  <c r="D531" i="13" s="1"/>
  <c r="D532" i="13" s="1"/>
  <c r="D533" i="13" s="1"/>
  <c r="D534" i="13" s="1"/>
  <c r="D535" i="13" s="1"/>
  <c r="D536" i="13" s="1"/>
  <c r="D537" i="13" s="1"/>
  <c r="D538" i="13" s="1"/>
  <c r="D539" i="13" s="1"/>
  <c r="D540" i="13" s="1"/>
  <c r="D541" i="13" s="1"/>
  <c r="D542" i="13" s="1"/>
  <c r="D543" i="13" s="1"/>
  <c r="D544" i="13" s="1"/>
  <c r="D545" i="13" s="1"/>
  <c r="D546" i="13" s="1"/>
  <c r="D547" i="13" s="1"/>
  <c r="D548" i="13" s="1"/>
  <c r="D549" i="13" s="1"/>
  <c r="D550" i="13" s="1"/>
  <c r="D551" i="13" s="1"/>
  <c r="D552" i="13" s="1"/>
  <c r="D553" i="13" s="1"/>
  <c r="D554" i="13" s="1"/>
  <c r="D555" i="13" s="1"/>
  <c r="D556" i="13" s="1"/>
  <c r="D557" i="13" s="1"/>
  <c r="D558" i="13" s="1"/>
  <c r="D559" i="13" s="1"/>
  <c r="D560" i="13" s="1"/>
  <c r="D561" i="13" s="1"/>
  <c r="D562" i="13" s="1"/>
  <c r="D563" i="13" s="1"/>
  <c r="D564" i="13" s="1"/>
  <c r="D565" i="13" s="1"/>
  <c r="D566" i="13" s="1"/>
  <c r="D567" i="13" s="1"/>
  <c r="D568" i="13" s="1"/>
  <c r="D569" i="13" s="1"/>
  <c r="D570" i="13" s="1"/>
  <c r="D571" i="13" s="1"/>
  <c r="D572" i="13" s="1"/>
  <c r="D573" i="13" s="1"/>
  <c r="D574" i="13" s="1"/>
  <c r="D575" i="13" s="1"/>
  <c r="D576" i="13" s="1"/>
  <c r="D577" i="13" s="1"/>
  <c r="D578" i="13" s="1"/>
  <c r="D579" i="13" s="1"/>
  <c r="D580" i="13" s="1"/>
  <c r="D581" i="13" s="1"/>
  <c r="D582" i="13" s="1"/>
  <c r="D583" i="13" s="1"/>
  <c r="D584" i="13" s="1"/>
  <c r="D585" i="13" s="1"/>
  <c r="D586" i="13" s="1"/>
  <c r="D587" i="13" s="1"/>
  <c r="D588" i="13" s="1"/>
  <c r="D589" i="13" s="1"/>
  <c r="D590" i="13" s="1"/>
  <c r="D591" i="13" s="1"/>
  <c r="D592" i="13" s="1"/>
  <c r="D593" i="13" s="1"/>
  <c r="D594" i="13" s="1"/>
  <c r="D595" i="13" s="1"/>
  <c r="D596" i="13" s="1"/>
  <c r="D597" i="13" s="1"/>
  <c r="D598" i="13" s="1"/>
  <c r="D599" i="13" s="1"/>
  <c r="D600" i="13" s="1"/>
  <c r="D601" i="13" s="1"/>
  <c r="D602" i="13" s="1"/>
  <c r="D603" i="13" s="1"/>
  <c r="D604" i="13" s="1"/>
  <c r="D605" i="13" s="1"/>
  <c r="D606" i="13" s="1"/>
  <c r="D607" i="13" s="1"/>
  <c r="D608" i="13" s="1"/>
  <c r="D609" i="13" s="1"/>
  <c r="D610" i="13" s="1"/>
  <c r="D611" i="13" s="1"/>
  <c r="D612" i="13" s="1"/>
  <c r="D613" i="13" s="1"/>
  <c r="D614" i="13" s="1"/>
  <c r="D615" i="13" s="1"/>
  <c r="D616" i="13" s="1"/>
  <c r="D617" i="13" s="1"/>
  <c r="D618" i="13" s="1"/>
  <c r="D619" i="13" s="1"/>
  <c r="D620" i="13" s="1"/>
  <c r="D621" i="13" s="1"/>
  <c r="D622" i="13" s="1"/>
  <c r="D623" i="13" s="1"/>
  <c r="D624" i="13" s="1"/>
  <c r="D625" i="13" s="1"/>
  <c r="D626" i="13" s="1"/>
  <c r="D627" i="13" s="1"/>
  <c r="D628" i="13" s="1"/>
  <c r="D629" i="13" s="1"/>
  <c r="D630" i="13" s="1"/>
  <c r="D631" i="13" s="1"/>
  <c r="D632" i="13" s="1"/>
  <c r="D633" i="13" s="1"/>
  <c r="D634" i="13" s="1"/>
  <c r="D635" i="13" s="1"/>
  <c r="D636" i="13" s="1"/>
  <c r="D637" i="13" s="1"/>
  <c r="D638" i="13" s="1"/>
  <c r="D639" i="13" s="1"/>
  <c r="D640" i="13" s="1"/>
  <c r="D641" i="13" s="1"/>
  <c r="D642" i="13" s="1"/>
  <c r="D643" i="13" s="1"/>
  <c r="D644" i="13" s="1"/>
  <c r="D645" i="13" s="1"/>
  <c r="D646" i="13" s="1"/>
  <c r="D647" i="13" s="1"/>
  <c r="D648" i="13" s="1"/>
  <c r="D649" i="13" s="1"/>
  <c r="D650" i="13" s="1"/>
  <c r="D651" i="13" s="1"/>
  <c r="D652" i="13" s="1"/>
  <c r="D653" i="13" s="1"/>
  <c r="D654" i="13" s="1"/>
  <c r="D655" i="13" s="1"/>
  <c r="D656" i="13" s="1"/>
  <c r="D657" i="13" s="1"/>
  <c r="D658" i="13" s="1"/>
  <c r="D659" i="13" s="1"/>
  <c r="D660" i="13" s="1"/>
  <c r="D661" i="13" s="1"/>
  <c r="D662" i="13" s="1"/>
  <c r="D663" i="13" s="1"/>
  <c r="D664" i="13" s="1"/>
  <c r="D665" i="13" s="1"/>
  <c r="D666" i="13" s="1"/>
  <c r="D667" i="13" s="1"/>
  <c r="D668" i="13" s="1"/>
  <c r="D669" i="13" s="1"/>
  <c r="D670" i="13" s="1"/>
  <c r="D671" i="13" s="1"/>
  <c r="D672" i="13" s="1"/>
  <c r="D673" i="13" s="1"/>
  <c r="D674" i="13" s="1"/>
  <c r="D675" i="13" s="1"/>
  <c r="D676" i="13" s="1"/>
  <c r="D677" i="13" s="1"/>
  <c r="D678" i="13" s="1"/>
  <c r="D679" i="13" s="1"/>
  <c r="D680" i="13" s="1"/>
  <c r="D681" i="13" s="1"/>
  <c r="D682" i="13" s="1"/>
  <c r="D683" i="13" s="1"/>
  <c r="D684" i="13" s="1"/>
  <c r="D685" i="13" s="1"/>
  <c r="D686" i="13" s="1"/>
  <c r="D687" i="13" s="1"/>
  <c r="D688" i="13" s="1"/>
  <c r="D689" i="13" s="1"/>
  <c r="D690" i="13" s="1"/>
  <c r="D691" i="13" s="1"/>
  <c r="D692" i="13" s="1"/>
  <c r="D693" i="13" s="1"/>
  <c r="D694" i="13" s="1"/>
  <c r="D695" i="13" s="1"/>
  <c r="D696" i="13" s="1"/>
  <c r="D697" i="13" s="1"/>
  <c r="D698" i="13" s="1"/>
  <c r="D699" i="13" s="1"/>
  <c r="D700" i="13" s="1"/>
  <c r="D701" i="13" s="1"/>
  <c r="D702" i="13" s="1"/>
  <c r="D703" i="13" s="1"/>
  <c r="D704" i="13" s="1"/>
  <c r="D705" i="13" s="1"/>
  <c r="D706" i="13" s="1"/>
  <c r="D707" i="13" s="1"/>
  <c r="D708" i="13" s="1"/>
  <c r="D709" i="13" s="1"/>
  <c r="D710" i="13" s="1"/>
  <c r="D711" i="13" s="1"/>
  <c r="D712" i="13" s="1"/>
  <c r="D713" i="13" s="1"/>
  <c r="D714" i="13" s="1"/>
  <c r="D715" i="13" s="1"/>
  <c r="D716" i="13" s="1"/>
  <c r="D717" i="13" s="1"/>
  <c r="D718" i="13" s="1"/>
  <c r="D719" i="13" s="1"/>
  <c r="D720" i="13" s="1"/>
  <c r="D721" i="13" s="1"/>
  <c r="D722" i="13" s="1"/>
  <c r="D723" i="13" s="1"/>
  <c r="D724" i="13" s="1"/>
  <c r="D725" i="13" s="1"/>
  <c r="D726" i="13" s="1"/>
  <c r="D727" i="13" s="1"/>
  <c r="D728" i="13" s="1"/>
  <c r="D729" i="13" s="1"/>
  <c r="D730" i="13" s="1"/>
  <c r="D731" i="13" s="1"/>
  <c r="D732" i="13" s="1"/>
  <c r="D733" i="13" s="1"/>
  <c r="D734" i="13" s="1"/>
  <c r="D735" i="13" s="1"/>
  <c r="D736" i="13" s="1"/>
  <c r="D737" i="13" s="1"/>
  <c r="D738" i="13" s="1"/>
  <c r="D739" i="13" s="1"/>
  <c r="D740" i="13" s="1"/>
  <c r="D741" i="13" s="1"/>
  <c r="D742" i="13" s="1"/>
  <c r="D743" i="13" s="1"/>
  <c r="D744" i="13" s="1"/>
  <c r="D745" i="13" s="1"/>
  <c r="D746" i="13" s="1"/>
  <c r="D747" i="13" s="1"/>
  <c r="D748" i="13" s="1"/>
  <c r="D749" i="13" s="1"/>
  <c r="D750" i="13" s="1"/>
  <c r="D751" i="13" s="1"/>
  <c r="D752" i="13" s="1"/>
  <c r="D753" i="13" s="1"/>
  <c r="D754" i="13" s="1"/>
  <c r="D755" i="13" s="1"/>
  <c r="D756" i="13" s="1"/>
  <c r="D757" i="13" s="1"/>
  <c r="D758" i="13" s="1"/>
  <c r="D759" i="13" s="1"/>
  <c r="D760" i="13" s="1"/>
  <c r="D761" i="13" s="1"/>
  <c r="D762" i="13" s="1"/>
  <c r="D763" i="13" s="1"/>
  <c r="D764" i="13" s="1"/>
  <c r="D765" i="13" s="1"/>
  <c r="D766" i="13" s="1"/>
  <c r="D767" i="13" s="1"/>
  <c r="D768" i="13" s="1"/>
  <c r="D769" i="13" s="1"/>
  <c r="D770" i="13" s="1"/>
  <c r="D771" i="13" s="1"/>
  <c r="D772" i="13" s="1"/>
  <c r="D773" i="13" s="1"/>
  <c r="D774" i="13" s="1"/>
  <c r="D775" i="13" s="1"/>
  <c r="D776" i="13" s="1"/>
  <c r="D777" i="13" s="1"/>
  <c r="D778" i="13" s="1"/>
  <c r="D779" i="13" s="1"/>
  <c r="D780" i="13" s="1"/>
  <c r="D781" i="13" s="1"/>
  <c r="D782" i="13" s="1"/>
  <c r="D783" i="13" s="1"/>
  <c r="D784" i="13" s="1"/>
  <c r="D785" i="13" s="1"/>
  <c r="D786" i="13" s="1"/>
  <c r="D787" i="13" s="1"/>
  <c r="D788" i="13" s="1"/>
  <c r="D789" i="13" s="1"/>
  <c r="D790" i="13" s="1"/>
  <c r="D791" i="13" s="1"/>
  <c r="D792" i="13" s="1"/>
  <c r="D793" i="13" s="1"/>
  <c r="D794" i="13" s="1"/>
  <c r="D795" i="13" s="1"/>
  <c r="D796" i="13" s="1"/>
  <c r="D797" i="13" s="1"/>
  <c r="D798" i="13" s="1"/>
  <c r="D799" i="13" s="1"/>
  <c r="D800" i="13" s="1"/>
  <c r="D801" i="13" s="1"/>
  <c r="D802" i="13" s="1"/>
  <c r="D803" i="13" s="1"/>
  <c r="D804" i="13" s="1"/>
  <c r="D805" i="13" s="1"/>
  <c r="D806" i="13" s="1"/>
  <c r="D807" i="13" s="1"/>
  <c r="D808" i="13" s="1"/>
  <c r="D809" i="13" s="1"/>
  <c r="D810" i="13" s="1"/>
  <c r="D811" i="13" s="1"/>
  <c r="D812" i="13" s="1"/>
  <c r="D813" i="13" s="1"/>
  <c r="D814" i="13" s="1"/>
  <c r="D815" i="13" s="1"/>
  <c r="D816" i="13" s="1"/>
  <c r="D817" i="13" s="1"/>
  <c r="D818" i="13" s="1"/>
  <c r="D819" i="13" s="1"/>
  <c r="D820" i="13" s="1"/>
  <c r="D821" i="13" s="1"/>
  <c r="D822" i="13" s="1"/>
  <c r="D823" i="13" s="1"/>
  <c r="D824" i="13" s="1"/>
  <c r="D825" i="13" s="1"/>
  <c r="D826" i="13" s="1"/>
  <c r="D827" i="13" s="1"/>
  <c r="D828" i="13" s="1"/>
  <c r="D829" i="13" s="1"/>
  <c r="D830" i="13" s="1"/>
  <c r="D831" i="13" s="1"/>
  <c r="D832" i="13" s="1"/>
  <c r="D833" i="13" s="1"/>
  <c r="D834" i="13" s="1"/>
  <c r="D835" i="13" s="1"/>
  <c r="D836" i="13" s="1"/>
  <c r="D837" i="13" s="1"/>
  <c r="D838" i="13" s="1"/>
  <c r="D839" i="13" s="1"/>
  <c r="D840" i="13" s="1"/>
  <c r="D841" i="13" s="1"/>
  <c r="D842" i="13" s="1"/>
  <c r="D843" i="13" s="1"/>
  <c r="D844" i="13" s="1"/>
  <c r="D845" i="13" s="1"/>
  <c r="D846" i="13" s="1"/>
  <c r="D847" i="13" s="1"/>
  <c r="D848" i="13" s="1"/>
  <c r="D849" i="13" s="1"/>
  <c r="D850" i="13" s="1"/>
  <c r="D851" i="13" s="1"/>
  <c r="D852" i="13" s="1"/>
  <c r="D853" i="13" s="1"/>
  <c r="D854" i="13" s="1"/>
  <c r="D855" i="13" s="1"/>
  <c r="D856" i="13" s="1"/>
  <c r="D857" i="13" s="1"/>
  <c r="D858" i="13" s="1"/>
  <c r="D859" i="13" s="1"/>
  <c r="D860" i="13" s="1"/>
  <c r="D861" i="13" s="1"/>
  <c r="D862" i="13" s="1"/>
  <c r="D863" i="13" s="1"/>
  <c r="D864" i="13" s="1"/>
  <c r="D865" i="13" s="1"/>
  <c r="D866" i="13" s="1"/>
  <c r="D867" i="13" s="1"/>
  <c r="D868" i="13" s="1"/>
  <c r="D869" i="13" s="1"/>
  <c r="D870" i="13" s="1"/>
  <c r="D871" i="13" s="1"/>
  <c r="D872" i="13" s="1"/>
  <c r="D873" i="13" s="1"/>
  <c r="D874" i="13" s="1"/>
  <c r="D875" i="13" s="1"/>
  <c r="D876" i="13" s="1"/>
  <c r="D877" i="13" s="1"/>
  <c r="D878" i="13" s="1"/>
  <c r="D879" i="13" s="1"/>
  <c r="D880" i="13" s="1"/>
  <c r="D881" i="13" s="1"/>
  <c r="D882" i="13" s="1"/>
  <c r="D883" i="13" s="1"/>
  <c r="D884" i="13" s="1"/>
  <c r="D885" i="13" s="1"/>
  <c r="D886" i="13" s="1"/>
  <c r="D887" i="13" s="1"/>
  <c r="D888" i="13" s="1"/>
  <c r="D889" i="13" s="1"/>
  <c r="D890" i="13" s="1"/>
  <c r="D891" i="13" s="1"/>
  <c r="D892" i="13" s="1"/>
  <c r="D893" i="13" s="1"/>
  <c r="D894" i="13" s="1"/>
  <c r="D895" i="13" s="1"/>
  <c r="D896" i="13" s="1"/>
  <c r="D897" i="13" s="1"/>
  <c r="D898" i="13" s="1"/>
  <c r="D899" i="13" s="1"/>
  <c r="D900" i="13" s="1"/>
  <c r="D901" i="13" s="1"/>
  <c r="D902" i="13" s="1"/>
  <c r="D903" i="13" s="1"/>
  <c r="D904" i="13" s="1"/>
  <c r="D905" i="13" s="1"/>
  <c r="D906" i="13" s="1"/>
  <c r="D907" i="13" s="1"/>
  <c r="D908" i="13" s="1"/>
  <c r="D909" i="13" s="1"/>
  <c r="D910" i="13" s="1"/>
  <c r="D911" i="13" s="1"/>
  <c r="D912" i="13" s="1"/>
  <c r="D913" i="13" s="1"/>
  <c r="D914" i="13" s="1"/>
  <c r="D915" i="13" s="1"/>
  <c r="D916" i="13" s="1"/>
  <c r="D917" i="13" s="1"/>
  <c r="D918" i="13" s="1"/>
  <c r="D919" i="13" s="1"/>
  <c r="D920" i="13" s="1"/>
  <c r="D921" i="13" s="1"/>
  <c r="D922" i="13" s="1"/>
  <c r="D923" i="13" s="1"/>
  <c r="D924" i="13" s="1"/>
  <c r="D925" i="13" s="1"/>
  <c r="D926" i="13" s="1"/>
  <c r="D927" i="13" s="1"/>
  <c r="D928" i="13" s="1"/>
  <c r="D929" i="13" s="1"/>
  <c r="D930" i="13" s="1"/>
  <c r="D931" i="13" s="1"/>
  <c r="D932" i="13" s="1"/>
  <c r="D933" i="13" s="1"/>
  <c r="D934" i="13" s="1"/>
  <c r="D935" i="13" s="1"/>
  <c r="D936" i="13" s="1"/>
  <c r="D937" i="13" s="1"/>
  <c r="D938" i="13" s="1"/>
  <c r="D939" i="13" s="1"/>
  <c r="D940" i="13" s="1"/>
  <c r="D941" i="13" s="1"/>
  <c r="D942" i="13" s="1"/>
  <c r="D943" i="13" s="1"/>
  <c r="D944" i="13" s="1"/>
  <c r="D945" i="13" s="1"/>
  <c r="D946" i="13" s="1"/>
  <c r="D947" i="13" s="1"/>
  <c r="D948" i="13" s="1"/>
  <c r="D949" i="13" s="1"/>
  <c r="D950" i="13" s="1"/>
  <c r="D951" i="13" s="1"/>
  <c r="D952" i="13" s="1"/>
  <c r="D953" i="13" s="1"/>
  <c r="D954" i="13" s="1"/>
  <c r="D955" i="13" s="1"/>
  <c r="D956" i="13" s="1"/>
  <c r="D957" i="13" s="1"/>
  <c r="D958" i="13" s="1"/>
  <c r="D959" i="13" s="1"/>
  <c r="D960" i="13" s="1"/>
  <c r="D961" i="13" s="1"/>
  <c r="D962" i="13" s="1"/>
  <c r="D963" i="13" s="1"/>
  <c r="D964" i="13" s="1"/>
  <c r="D965" i="13" s="1"/>
  <c r="D966" i="13" s="1"/>
  <c r="D967" i="13" s="1"/>
  <c r="D968" i="13" s="1"/>
  <c r="D969" i="13" s="1"/>
  <c r="D970" i="13" s="1"/>
  <c r="D971" i="13" s="1"/>
  <c r="D972" i="13" s="1"/>
  <c r="D973" i="13" s="1"/>
  <c r="D974" i="13" s="1"/>
  <c r="D975" i="13" s="1"/>
  <c r="D976" i="13" s="1"/>
  <c r="D977" i="13" s="1"/>
  <c r="D978" i="13" s="1"/>
  <c r="D979" i="13" s="1"/>
  <c r="D980" i="13" s="1"/>
  <c r="D981" i="13" s="1"/>
  <c r="D982" i="13" s="1"/>
  <c r="D983" i="13" s="1"/>
  <c r="D984" i="13" s="1"/>
  <c r="D985" i="13" s="1"/>
  <c r="D986" i="13" s="1"/>
  <c r="D987" i="13" s="1"/>
  <c r="D988" i="13" s="1"/>
  <c r="D989" i="13" s="1"/>
  <c r="D990" i="13" s="1"/>
  <c r="D991" i="13" s="1"/>
  <c r="D992" i="13" s="1"/>
  <c r="D993" i="13" s="1"/>
  <c r="D994" i="13" s="1"/>
  <c r="D995" i="13" s="1"/>
  <c r="D996" i="13" s="1"/>
  <c r="D997" i="13" s="1"/>
  <c r="D998" i="13" s="1"/>
  <c r="D999" i="13" s="1"/>
  <c r="D1000" i="13" s="1"/>
  <c r="D1001" i="13" s="1"/>
  <c r="D1002" i="13" s="1"/>
  <c r="D1003" i="13" s="1"/>
  <c r="D1004" i="13" s="1"/>
  <c r="J2" i="13" l="1"/>
  <c r="L2" i="13"/>
  <c r="M2" i="13"/>
  <c r="M1" i="13"/>
  <c r="K1" i="13"/>
  <c r="L1" i="13"/>
  <c r="K2" i="13"/>
  <c r="K16" i="2"/>
  <c r="K17" i="2"/>
  <c r="K18" i="2"/>
  <c r="K19" i="2"/>
  <c r="K20" i="2"/>
  <c r="K21" i="2"/>
  <c r="K22" i="2"/>
  <c r="K23" i="2"/>
  <c r="K24" i="2"/>
  <c r="K15" i="2"/>
  <c r="D15" i="2"/>
  <c r="E15" i="2" s="1"/>
  <c r="H15" i="2" l="1"/>
  <c r="J1" i="13"/>
  <c r="AF64" i="11"/>
  <c r="AF97" i="11" s="1"/>
  <c r="AF130" i="11" s="1"/>
  <c r="AF163" i="11" s="1"/>
  <c r="AF196" i="11" s="1"/>
  <c r="P163" i="11"/>
  <c r="P196" i="11" s="1"/>
  <c r="P295" i="11" s="1"/>
  <c r="P328" i="11" s="1"/>
  <c r="P361" i="11" s="1"/>
  <c r="R97" i="9"/>
  <c r="R130" i="9" s="1"/>
  <c r="R163" i="9" s="1"/>
  <c r="R196" i="9" s="1"/>
  <c r="R229" i="9" s="1"/>
  <c r="R262" i="9" s="1"/>
  <c r="R295" i="9" s="1"/>
  <c r="R328" i="9" s="1"/>
  <c r="R361" i="9" s="1"/>
  <c r="R394" i="9" s="1"/>
  <c r="R427" i="9" s="1"/>
  <c r="R460" i="9" s="1"/>
  <c r="R493" i="9" s="1"/>
  <c r="R526" i="9" s="1"/>
  <c r="R559" i="9" s="1"/>
  <c r="R592" i="9" s="1"/>
  <c r="K42" i="9"/>
  <c r="O42" i="9" s="1"/>
  <c r="F58" i="10"/>
  <c r="L19" i="11" l="1"/>
  <c r="L23" i="11"/>
  <c r="L26" i="11"/>
  <c r="L49" i="11"/>
  <c r="L55" i="11"/>
  <c r="L57" i="11"/>
  <c r="L59" i="11"/>
  <c r="L61" i="11"/>
  <c r="L62" i="11"/>
  <c r="L63" i="11"/>
  <c r="L65" i="11"/>
  <c r="L67" i="11"/>
  <c r="L68" i="11"/>
  <c r="L69" i="11"/>
  <c r="L73" i="11"/>
  <c r="L74" i="11"/>
  <c r="L80" i="11"/>
  <c r="L82" i="11"/>
  <c r="L84" i="11"/>
  <c r="L93" i="11"/>
  <c r="L94" i="11"/>
  <c r="L95" i="11"/>
  <c r="L97" i="11"/>
  <c r="L100" i="11"/>
  <c r="L110" i="11"/>
  <c r="L111" i="11"/>
  <c r="L118" i="11"/>
  <c r="L119" i="11"/>
  <c r="L120" i="11"/>
  <c r="L122" i="11"/>
  <c r="L124" i="11"/>
  <c r="L125" i="11"/>
  <c r="L131" i="11"/>
  <c r="L132" i="11"/>
  <c r="L133" i="11"/>
  <c r="L136" i="11"/>
  <c r="L137" i="11"/>
  <c r="L138" i="11"/>
  <c r="L139" i="11"/>
  <c r="L140" i="11"/>
  <c r="L142" i="11"/>
  <c r="L143" i="11"/>
  <c r="L144" i="11"/>
  <c r="L145" i="11"/>
  <c r="L153" i="11"/>
  <c r="L155" i="11"/>
  <c r="L157" i="11"/>
  <c r="L158" i="11"/>
  <c r="L159" i="11"/>
  <c r="L163" i="11"/>
  <c r="L164" i="11"/>
  <c r="L165" i="11"/>
  <c r="L166" i="11"/>
  <c r="L167" i="11"/>
  <c r="L168" i="11"/>
  <c r="L169" i="11"/>
  <c r="L170" i="11"/>
  <c r="L171" i="11"/>
  <c r="L172" i="11"/>
  <c r="L173" i="11"/>
  <c r="L174" i="11"/>
  <c r="L175" i="11"/>
  <c r="L183" i="11"/>
  <c r="L185" i="11"/>
  <c r="L186" i="11"/>
  <c r="L188" i="11"/>
  <c r="L189" i="11"/>
  <c r="L190" i="11"/>
  <c r="L191" i="11"/>
  <c r="L195" i="11"/>
  <c r="L196" i="11"/>
  <c r="L199" i="11"/>
  <c r="L200" i="11"/>
  <c r="L204" i="11"/>
  <c r="L205" i="11"/>
  <c r="L212" i="11"/>
  <c r="L213" i="11"/>
  <c r="L214" i="11"/>
  <c r="L215" i="11"/>
  <c r="L216" i="11"/>
  <c r="L217" i="11"/>
  <c r="L218" i="11"/>
  <c r="L219" i="11"/>
  <c r="L220" i="11"/>
  <c r="L225" i="11"/>
  <c r="L226" i="11"/>
  <c r="L227" i="11"/>
  <c r="L230" i="11"/>
  <c r="L233" i="11"/>
  <c r="L236" i="11"/>
  <c r="L237" i="11"/>
  <c r="L241" i="11"/>
  <c r="L243" i="11"/>
  <c r="L246" i="11"/>
  <c r="L249" i="11"/>
  <c r="L250" i="11"/>
  <c r="L251" i="11"/>
  <c r="L252" i="11"/>
  <c r="L254" i="11"/>
  <c r="L257" i="11"/>
  <c r="L260" i="11"/>
  <c r="L261" i="11"/>
  <c r="L265" i="11"/>
  <c r="L266" i="11"/>
  <c r="L268" i="11"/>
  <c r="L271" i="11"/>
  <c r="L274" i="11"/>
  <c r="L276" i="11"/>
  <c r="L279" i="11"/>
  <c r="L281" i="11"/>
  <c r="L283" i="11"/>
  <c r="L286" i="11"/>
  <c r="L290" i="11"/>
  <c r="L291" i="11"/>
  <c r="L293" i="11"/>
  <c r="L297" i="11"/>
  <c r="L301" i="11"/>
  <c r="L305" i="11"/>
  <c r="L308" i="11"/>
  <c r="L312" i="11"/>
  <c r="L318" i="11"/>
  <c r="L321" i="11"/>
  <c r="L332" i="11"/>
  <c r="L335" i="11"/>
  <c r="L343" i="11"/>
  <c r="K19" i="11"/>
  <c r="K23" i="11"/>
  <c r="K26" i="11"/>
  <c r="K49" i="11"/>
  <c r="K55" i="11"/>
  <c r="K57" i="11"/>
  <c r="K59" i="11"/>
  <c r="K61" i="11"/>
  <c r="K62" i="11"/>
  <c r="K63" i="11"/>
  <c r="K65" i="11"/>
  <c r="K67" i="11"/>
  <c r="K68" i="11"/>
  <c r="K69" i="11"/>
  <c r="K73" i="11"/>
  <c r="K74" i="11"/>
  <c r="K80" i="11"/>
  <c r="K82" i="11"/>
  <c r="K84" i="11"/>
  <c r="K93" i="11"/>
  <c r="K94" i="11"/>
  <c r="K95" i="11"/>
  <c r="K97" i="11"/>
  <c r="K100" i="11"/>
  <c r="K110" i="11"/>
  <c r="K111" i="11"/>
  <c r="K118" i="11"/>
  <c r="K119" i="11"/>
  <c r="K120" i="11"/>
  <c r="K122" i="11"/>
  <c r="K124" i="11"/>
  <c r="K125" i="11"/>
  <c r="K131" i="11"/>
  <c r="K132" i="11"/>
  <c r="K133" i="11"/>
  <c r="K136" i="11"/>
  <c r="K137" i="11"/>
  <c r="K138" i="11"/>
  <c r="K139" i="11"/>
  <c r="K140" i="11"/>
  <c r="K142" i="11"/>
  <c r="K143" i="11"/>
  <c r="K144" i="11"/>
  <c r="K145" i="11"/>
  <c r="K153" i="11"/>
  <c r="K155" i="11"/>
  <c r="K157" i="11"/>
  <c r="K158" i="11"/>
  <c r="K159" i="11"/>
  <c r="K163" i="11"/>
  <c r="K164" i="11"/>
  <c r="K165" i="11"/>
  <c r="K166" i="11"/>
  <c r="K167" i="11"/>
  <c r="K168" i="11"/>
  <c r="K169" i="11"/>
  <c r="K170" i="11"/>
  <c r="K171" i="11"/>
  <c r="K172" i="11"/>
  <c r="K173" i="11"/>
  <c r="K174" i="11"/>
  <c r="K175" i="11"/>
  <c r="K183" i="11"/>
  <c r="K185" i="11"/>
  <c r="K186" i="11"/>
  <c r="K188" i="11"/>
  <c r="K189" i="11"/>
  <c r="K190" i="11"/>
  <c r="K191" i="11"/>
  <c r="K195" i="11"/>
  <c r="K196" i="11"/>
  <c r="K199" i="11"/>
  <c r="K200" i="11"/>
  <c r="K204" i="11"/>
  <c r="K205" i="11"/>
  <c r="K212" i="11"/>
  <c r="K213" i="11"/>
  <c r="K214" i="11"/>
  <c r="K215" i="11"/>
  <c r="K216" i="11"/>
  <c r="K217" i="11"/>
  <c r="K218" i="11"/>
  <c r="K219" i="11"/>
  <c r="K220" i="11"/>
  <c r="K225" i="11"/>
  <c r="K226" i="11"/>
  <c r="K227" i="11"/>
  <c r="K230" i="11"/>
  <c r="K233" i="11"/>
  <c r="K236" i="11"/>
  <c r="K237" i="11"/>
  <c r="K241" i="11"/>
  <c r="K243" i="11"/>
  <c r="K246" i="11"/>
  <c r="K249" i="11"/>
  <c r="K250" i="11"/>
  <c r="K251" i="11"/>
  <c r="K252" i="11"/>
  <c r="K254" i="11"/>
  <c r="K257" i="11"/>
  <c r="K260" i="11"/>
  <c r="K261" i="11"/>
  <c r="K265" i="11"/>
  <c r="K266" i="11"/>
  <c r="K268" i="11"/>
  <c r="K271" i="11"/>
  <c r="K274" i="11"/>
  <c r="K276" i="11"/>
  <c r="K279" i="11"/>
  <c r="K281" i="11"/>
  <c r="K283" i="11"/>
  <c r="K286" i="11"/>
  <c r="K290" i="11"/>
  <c r="K291" i="11"/>
  <c r="K293" i="11"/>
  <c r="K297" i="11"/>
  <c r="K301" i="11"/>
  <c r="K305" i="11"/>
  <c r="K308" i="11"/>
  <c r="K312" i="11"/>
  <c r="K318" i="11"/>
  <c r="K321" i="11"/>
  <c r="K332" i="11"/>
  <c r="K335" i="11"/>
  <c r="K343" i="11"/>
  <c r="W32" i="11" l="1"/>
  <c r="X13" i="11" s="1"/>
  <c r="X31" i="11" l="1"/>
  <c r="Y13" i="11"/>
  <c r="X29" i="11"/>
  <c r="X27" i="11"/>
  <c r="X25" i="11"/>
  <c r="X23" i="11"/>
  <c r="X21" i="11"/>
  <c r="X19" i="11"/>
  <c r="X17" i="11"/>
  <c r="X15" i="11"/>
  <c r="X30" i="11"/>
  <c r="X28" i="11"/>
  <c r="X26" i="11"/>
  <c r="X24" i="11"/>
  <c r="X22" i="11"/>
  <c r="X20" i="11"/>
  <c r="X18" i="11"/>
  <c r="X16" i="11"/>
  <c r="X14" i="11"/>
  <c r="Y14" i="11" l="1"/>
  <c r="Y15" i="11" s="1"/>
  <c r="Y16" i="11" s="1"/>
  <c r="Y17" i="11" s="1"/>
  <c r="Y18" i="11" s="1"/>
  <c r="Y19" i="11" s="1"/>
  <c r="Y20" i="11" s="1"/>
  <c r="Y21" i="11" s="1"/>
  <c r="AC13" i="11" l="1"/>
  <c r="AE13" i="11" s="1"/>
  <c r="K11" i="11" s="1"/>
  <c r="L11" i="11" s="1"/>
  <c r="AC17" i="11"/>
  <c r="AE17" i="11" s="1"/>
  <c r="K15" i="11" s="1"/>
  <c r="L15" i="11" s="1"/>
  <c r="AC25" i="11"/>
  <c r="AE25" i="11" s="1"/>
  <c r="AC57" i="11"/>
  <c r="AE57" i="11" s="1"/>
  <c r="K72" i="11" s="1"/>
  <c r="L72" i="11" s="1"/>
  <c r="AC65" i="11"/>
  <c r="AE65" i="11" s="1"/>
  <c r="K86" i="11" s="1"/>
  <c r="L86" i="11" s="1"/>
  <c r="AC73" i="11"/>
  <c r="AE73" i="11" s="1"/>
  <c r="K99" i="11" s="1"/>
  <c r="L99" i="11" s="1"/>
  <c r="AC81" i="11"/>
  <c r="AE81" i="11" s="1"/>
  <c r="K109" i="11" s="1"/>
  <c r="L109" i="11" s="1"/>
  <c r="AC89" i="11"/>
  <c r="AE89" i="11" s="1"/>
  <c r="K126" i="11" s="1"/>
  <c r="L126" i="11" s="1"/>
  <c r="AC105" i="11"/>
  <c r="AE105" i="11" s="1"/>
  <c r="K156" i="11" s="1"/>
  <c r="L156" i="11" s="1"/>
  <c r="AC113" i="11"/>
  <c r="AE113" i="11" s="1"/>
  <c r="K184" i="11" s="1"/>
  <c r="L184" i="11" s="1"/>
  <c r="AC129" i="11"/>
  <c r="AE129" i="11" s="1"/>
  <c r="K221" i="11" s="1"/>
  <c r="L221" i="11" s="1"/>
  <c r="AC137" i="11"/>
  <c r="AE137" i="11" s="1"/>
  <c r="K235" i="11" s="1"/>
  <c r="L235" i="11" s="1"/>
  <c r="AC145" i="11"/>
  <c r="AE145" i="11" s="1"/>
  <c r="K248" i="11" s="1"/>
  <c r="L248" i="11" s="1"/>
  <c r="AC153" i="11"/>
  <c r="AE153" i="11" s="1"/>
  <c r="K267" i="11" s="1"/>
  <c r="L267" i="11" s="1"/>
  <c r="AC161" i="11"/>
  <c r="AE161" i="11" s="1"/>
  <c r="K280" i="11" s="1"/>
  <c r="L280" i="11" s="1"/>
  <c r="AC185" i="11"/>
  <c r="AE185" i="11" s="1"/>
  <c r="K317" i="11" s="1"/>
  <c r="L317" i="11" s="1"/>
  <c r="AC201" i="11"/>
  <c r="AE201" i="11" s="1"/>
  <c r="K337" i="11" s="1"/>
  <c r="L337" i="11" s="1"/>
  <c r="AC209" i="11"/>
  <c r="AE209" i="11" s="1"/>
  <c r="K346" i="11" s="1"/>
  <c r="L346" i="11" s="1"/>
  <c r="AC217" i="11"/>
  <c r="AE217" i="11" s="1"/>
  <c r="K354" i="11" s="1"/>
  <c r="L354" i="11" s="1"/>
  <c r="AC225" i="11"/>
  <c r="AE225" i="11" s="1"/>
  <c r="K79" i="11" s="1"/>
  <c r="L79" i="11" s="1"/>
  <c r="AC233" i="11"/>
  <c r="AE233" i="11" s="1"/>
  <c r="K262" i="11" s="1"/>
  <c r="L262" i="11" s="1"/>
  <c r="AC52" i="11"/>
  <c r="AE52" i="11" s="1"/>
  <c r="K60" i="11" s="1"/>
  <c r="L60" i="11" s="1"/>
  <c r="AC68" i="11"/>
  <c r="AE68" i="11" s="1"/>
  <c r="K89" i="11" s="1"/>
  <c r="L89" i="11" s="1"/>
  <c r="AC148" i="11"/>
  <c r="AE148" i="11" s="1"/>
  <c r="K256" i="11" s="1"/>
  <c r="L256" i="11" s="1"/>
  <c r="AC172" i="11"/>
  <c r="AE172" i="11" s="1"/>
  <c r="K300" i="11" s="1"/>
  <c r="L300" i="11" s="1"/>
  <c r="AC188" i="11"/>
  <c r="AE188" i="11" s="1"/>
  <c r="K322" i="11" s="1"/>
  <c r="L322" i="11" s="1"/>
  <c r="AC212" i="11"/>
  <c r="AE212" i="11" s="1"/>
  <c r="K349" i="11" s="1"/>
  <c r="L349" i="11" s="1"/>
  <c r="AC228" i="11"/>
  <c r="AE228" i="11" s="1"/>
  <c r="K121" i="11" s="1"/>
  <c r="L121" i="11" s="1"/>
  <c r="AC18" i="11"/>
  <c r="AE18" i="11" s="1"/>
  <c r="K16" i="11" s="1"/>
  <c r="L16" i="11" s="1"/>
  <c r="AC26" i="11"/>
  <c r="AE26" i="11" s="1"/>
  <c r="K29" i="11" s="1"/>
  <c r="L29" i="11" s="1"/>
  <c r="AC50" i="11"/>
  <c r="AE50" i="11" s="1"/>
  <c r="K54" i="11" s="1"/>
  <c r="L54" i="11" s="1"/>
  <c r="AC58" i="11"/>
  <c r="AE58" i="11" s="1"/>
  <c r="K75" i="11" s="1"/>
  <c r="L75" i="11" s="1"/>
  <c r="AC74" i="11"/>
  <c r="AE74" i="11" s="1"/>
  <c r="K101" i="11" s="1"/>
  <c r="L101" i="11" s="1"/>
  <c r="AC90" i="11"/>
  <c r="AE90" i="11" s="1"/>
  <c r="K127" i="11" s="1"/>
  <c r="L127" i="11" s="1"/>
  <c r="AC106" i="11"/>
  <c r="AE106" i="11" s="1"/>
  <c r="K160" i="11" s="1"/>
  <c r="L160" i="11" s="1"/>
  <c r="AC138" i="11"/>
  <c r="AE138" i="11" s="1"/>
  <c r="K238" i="11" s="1"/>
  <c r="L238" i="11" s="1"/>
  <c r="AC146" i="11"/>
  <c r="AE146" i="11" s="1"/>
  <c r="K253" i="11" s="1"/>
  <c r="L253" i="11" s="1"/>
  <c r="AC154" i="11"/>
  <c r="AE154" i="11" s="1"/>
  <c r="K269" i="11" s="1"/>
  <c r="L269" i="11" s="1"/>
  <c r="AC162" i="11"/>
  <c r="AE162" i="11" s="1"/>
  <c r="K282" i="11" s="1"/>
  <c r="L282" i="11" s="1"/>
  <c r="AC170" i="11"/>
  <c r="AE170" i="11" s="1"/>
  <c r="K296" i="11" s="1"/>
  <c r="L296" i="11" s="1"/>
  <c r="AC186" i="11"/>
  <c r="AE186" i="11" s="1"/>
  <c r="K319" i="11" s="1"/>
  <c r="L319" i="11" s="1"/>
  <c r="AC218" i="11"/>
  <c r="AE218" i="11" s="1"/>
  <c r="K355" i="11" s="1"/>
  <c r="L355" i="11" s="1"/>
  <c r="AC226" i="11"/>
  <c r="AE226" i="11" s="1"/>
  <c r="K98" i="11" s="1"/>
  <c r="L98" i="11" s="1"/>
  <c r="AC56" i="11"/>
  <c r="AE56" i="11" s="1"/>
  <c r="K71" i="11" s="1"/>
  <c r="L71" i="11" s="1"/>
  <c r="AC80" i="11"/>
  <c r="AE80" i="11" s="1"/>
  <c r="K108" i="11" s="1"/>
  <c r="L108" i="11" s="1"/>
  <c r="AC96" i="11"/>
  <c r="AE96" i="11" s="1"/>
  <c r="K141" i="11" s="1"/>
  <c r="L141" i="11" s="1"/>
  <c r="AC120" i="11"/>
  <c r="AE120" i="11" s="1"/>
  <c r="K201" i="11" s="1"/>
  <c r="L201" i="11" s="1"/>
  <c r="AC152" i="11"/>
  <c r="AE152" i="11" s="1"/>
  <c r="K264" i="11" s="1"/>
  <c r="L264" i="11" s="1"/>
  <c r="AC192" i="11"/>
  <c r="AE192" i="11" s="1"/>
  <c r="K326" i="11" s="1"/>
  <c r="L326" i="11" s="1"/>
  <c r="AC208" i="11"/>
  <c r="AE208" i="11" s="1"/>
  <c r="K345" i="11" s="1"/>
  <c r="L345" i="11" s="1"/>
  <c r="AC232" i="11"/>
  <c r="AE232" i="11" s="1"/>
  <c r="K224" i="11" s="1"/>
  <c r="L224" i="11" s="1"/>
  <c r="AC19" i="11"/>
  <c r="AE19" i="11" s="1"/>
  <c r="K18" i="11" s="1"/>
  <c r="L18" i="11" s="1"/>
  <c r="AC27" i="11"/>
  <c r="AE27" i="11" s="1"/>
  <c r="K30" i="11" s="1"/>
  <c r="L30" i="11" s="1"/>
  <c r="AC35" i="11"/>
  <c r="AE35" i="11" s="1"/>
  <c r="K38" i="11" s="1"/>
  <c r="L38" i="11" s="1"/>
  <c r="AC43" i="11"/>
  <c r="AE43" i="11" s="1"/>
  <c r="K46" i="11" s="1"/>
  <c r="L46" i="11" s="1"/>
  <c r="AC51" i="11"/>
  <c r="AE51" i="11" s="1"/>
  <c r="K56" i="11" s="1"/>
  <c r="L56" i="11" s="1"/>
  <c r="AC59" i="11"/>
  <c r="AE59" i="11" s="1"/>
  <c r="K76" i="11" s="1"/>
  <c r="L76" i="11" s="1"/>
  <c r="AC67" i="11"/>
  <c r="AE67" i="11" s="1"/>
  <c r="K88" i="11" s="1"/>
  <c r="L88" i="11" s="1"/>
  <c r="AC75" i="11"/>
  <c r="AE75" i="11" s="1"/>
  <c r="K102" i="11" s="1"/>
  <c r="L102" i="11" s="1"/>
  <c r="AC99" i="11"/>
  <c r="AE99" i="11" s="1"/>
  <c r="K148" i="11" s="1"/>
  <c r="L148" i="11" s="1"/>
  <c r="AC107" i="11"/>
  <c r="AE107" i="11" s="1"/>
  <c r="K176" i="11" s="1"/>
  <c r="L176" i="11" s="1"/>
  <c r="AC115" i="11"/>
  <c r="AE115" i="11" s="1"/>
  <c r="K192" i="11" s="1"/>
  <c r="L192" i="11" s="1"/>
  <c r="AC123" i="11"/>
  <c r="AE123" i="11" s="1"/>
  <c r="K206" i="11" s="1"/>
  <c r="L206" i="11" s="1"/>
  <c r="AC131" i="11"/>
  <c r="AE131" i="11" s="1"/>
  <c r="K223" i="11" s="1"/>
  <c r="L223" i="11" s="1"/>
  <c r="AC139" i="11"/>
  <c r="AE139" i="11" s="1"/>
  <c r="K239" i="11" s="1"/>
  <c r="L239" i="11" s="1"/>
  <c r="AC147" i="11"/>
  <c r="AE147" i="11" s="1"/>
  <c r="K255" i="11" s="1"/>
  <c r="L255" i="11" s="1"/>
  <c r="AC163" i="11"/>
  <c r="AE163" i="11" s="1"/>
  <c r="K284" i="11" s="1"/>
  <c r="L284" i="11" s="1"/>
  <c r="AC179" i="11"/>
  <c r="AE179" i="11" s="1"/>
  <c r="K310" i="11" s="1"/>
  <c r="L310" i="11" s="1"/>
  <c r="AC187" i="11"/>
  <c r="AE187" i="11" s="1"/>
  <c r="K320" i="11" s="1"/>
  <c r="L320" i="11" s="1"/>
  <c r="AC195" i="11"/>
  <c r="AE195" i="11" s="1"/>
  <c r="K329" i="11" s="1"/>
  <c r="L329" i="11" s="1"/>
  <c r="AC203" i="11"/>
  <c r="AE203" i="11" s="1"/>
  <c r="K339" i="11" s="1"/>
  <c r="L339" i="11" s="1"/>
  <c r="AC211" i="11"/>
  <c r="AE211" i="11" s="1"/>
  <c r="K348" i="11" s="1"/>
  <c r="L348" i="11" s="1"/>
  <c r="AC227" i="11"/>
  <c r="AE227" i="11" s="1"/>
  <c r="K103" i="11" s="1"/>
  <c r="L103" i="11" s="1"/>
  <c r="AC235" i="11"/>
  <c r="AE235" i="11" s="1"/>
  <c r="K299" i="11" s="1"/>
  <c r="L299" i="11" s="1"/>
  <c r="AC28" i="11"/>
  <c r="AE28" i="11" s="1"/>
  <c r="K31" i="11" s="1"/>
  <c r="L31" i="11" s="1"/>
  <c r="AC36" i="11"/>
  <c r="AE36" i="11" s="1"/>
  <c r="K39" i="11" s="1"/>
  <c r="L39" i="11" s="1"/>
  <c r="AC44" i="11"/>
  <c r="AE44" i="11" s="1"/>
  <c r="K47" i="11" s="1"/>
  <c r="L47" i="11" s="1"/>
  <c r="AC76" i="11"/>
  <c r="AE76" i="11" s="1"/>
  <c r="K104" i="11" s="1"/>
  <c r="L104" i="11" s="1"/>
  <c r="AC108" i="11"/>
  <c r="AE108" i="11" s="1"/>
  <c r="K177" i="11" s="1"/>
  <c r="L177" i="11" s="1"/>
  <c r="AC140" i="11"/>
  <c r="AE140" i="11" s="1"/>
  <c r="K240" i="11" s="1"/>
  <c r="L240" i="11" s="1"/>
  <c r="AC220" i="11"/>
  <c r="AE220" i="11" s="1"/>
  <c r="K357" i="11" s="1"/>
  <c r="L357" i="11" s="1"/>
  <c r="AC48" i="11"/>
  <c r="AE48" i="11" s="1"/>
  <c r="K52" i="11" s="1"/>
  <c r="L52" i="11" s="1"/>
  <c r="AC112" i="11"/>
  <c r="AE112" i="11" s="1"/>
  <c r="K182" i="11" s="1"/>
  <c r="L182" i="11" s="1"/>
  <c r="AC136" i="11"/>
  <c r="AE136" i="11" s="1"/>
  <c r="K234" i="11" s="1"/>
  <c r="L234" i="11" s="1"/>
  <c r="AC176" i="11"/>
  <c r="AE176" i="11" s="1"/>
  <c r="K306" i="11" s="1"/>
  <c r="L306" i="11" s="1"/>
  <c r="AC200" i="11"/>
  <c r="AE200" i="11" s="1"/>
  <c r="K336" i="11" s="1"/>
  <c r="L336" i="11" s="1"/>
  <c r="AC37" i="11"/>
  <c r="AE37" i="11" s="1"/>
  <c r="K40" i="11" s="1"/>
  <c r="L40" i="11" s="1"/>
  <c r="AC53" i="11"/>
  <c r="AE53" i="11" s="1"/>
  <c r="K64" i="11" s="1"/>
  <c r="L64" i="11" s="1"/>
  <c r="AC69" i="11"/>
  <c r="AE69" i="11" s="1"/>
  <c r="K90" i="11" s="1"/>
  <c r="L90" i="11" s="1"/>
  <c r="AC77" i="11"/>
  <c r="AE77" i="11" s="1"/>
  <c r="K105" i="11" s="1"/>
  <c r="L105" i="11" s="1"/>
  <c r="AC85" i="11"/>
  <c r="AE85" i="11" s="1"/>
  <c r="K115" i="11" s="1"/>
  <c r="L115" i="11" s="1"/>
  <c r="AC93" i="11"/>
  <c r="AE93" i="11" s="1"/>
  <c r="K130" i="11" s="1"/>
  <c r="L130" i="11" s="1"/>
  <c r="AC133" i="11"/>
  <c r="AE133" i="11" s="1"/>
  <c r="K229" i="11" s="1"/>
  <c r="L229" i="11" s="1"/>
  <c r="AC149" i="11"/>
  <c r="AE149" i="11" s="1"/>
  <c r="K258" i="11" s="1"/>
  <c r="L258" i="11" s="1"/>
  <c r="AC173" i="11"/>
  <c r="AE173" i="11" s="1"/>
  <c r="K302" i="11" s="1"/>
  <c r="L302" i="11" s="1"/>
  <c r="AC181" i="11"/>
  <c r="AE181" i="11" s="1"/>
  <c r="K313" i="11" s="1"/>
  <c r="L313" i="11" s="1"/>
  <c r="AC189" i="11"/>
  <c r="AE189" i="11" s="1"/>
  <c r="K323" i="11" s="1"/>
  <c r="L323" i="11" s="1"/>
  <c r="AC205" i="11"/>
  <c r="AE205" i="11" s="1"/>
  <c r="K341" i="11" s="1"/>
  <c r="L341" i="11" s="1"/>
  <c r="AC221" i="11"/>
  <c r="AE221" i="11" s="1"/>
  <c r="K358" i="11" s="1"/>
  <c r="L358" i="11" s="1"/>
  <c r="W168" i="11"/>
  <c r="AC31" i="11"/>
  <c r="AE31" i="11" s="1"/>
  <c r="K34" i="11" s="1"/>
  <c r="L34" i="11" s="1"/>
  <c r="AC55" i="11"/>
  <c r="AE55" i="11" s="1"/>
  <c r="K70" i="11" s="1"/>
  <c r="L70" i="11" s="1"/>
  <c r="AC87" i="11"/>
  <c r="AE87" i="11" s="1"/>
  <c r="K117" i="11" s="1"/>
  <c r="L117" i="11" s="1"/>
  <c r="AC103" i="11"/>
  <c r="AE103" i="11" s="1"/>
  <c r="K152" i="11" s="1"/>
  <c r="L152" i="11" s="1"/>
  <c r="AC54" i="11"/>
  <c r="AE54" i="11" s="1"/>
  <c r="K66" i="11" s="1"/>
  <c r="L66" i="11" s="1"/>
  <c r="AC70" i="11"/>
  <c r="AE70" i="11" s="1"/>
  <c r="K91" i="11" s="1"/>
  <c r="L91" i="11" s="1"/>
  <c r="AC86" i="11"/>
  <c r="AE86" i="11" s="1"/>
  <c r="K116" i="11" s="1"/>
  <c r="L116" i="11" s="1"/>
  <c r="AC94" i="11"/>
  <c r="AE94" i="11" s="1"/>
  <c r="K134" i="11" s="1"/>
  <c r="L134" i="11" s="1"/>
  <c r="AC102" i="11"/>
  <c r="AE102" i="11" s="1"/>
  <c r="K151" i="11" s="1"/>
  <c r="L151" i="11" s="1"/>
  <c r="AC110" i="11"/>
  <c r="AE110" i="11" s="1"/>
  <c r="K179" i="11" s="1"/>
  <c r="L179" i="11" s="1"/>
  <c r="AC126" i="11"/>
  <c r="AE126" i="11" s="1"/>
  <c r="K209" i="11" s="1"/>
  <c r="L209" i="11" s="1"/>
  <c r="AC134" i="11"/>
  <c r="AE134" i="11" s="1"/>
  <c r="K231" i="11" s="1"/>
  <c r="L231" i="11" s="1"/>
  <c r="AC142" i="11"/>
  <c r="AE142" i="11" s="1"/>
  <c r="K244" i="11" s="1"/>
  <c r="L244" i="11" s="1"/>
  <c r="AC158" i="11"/>
  <c r="AE158" i="11" s="1"/>
  <c r="K275" i="11" s="1"/>
  <c r="L275" i="11" s="1"/>
  <c r="AC166" i="11"/>
  <c r="AE166" i="11" s="1"/>
  <c r="K288" i="11" s="1"/>
  <c r="L288" i="11" s="1"/>
  <c r="AC174" i="11"/>
  <c r="AE174" i="11" s="1"/>
  <c r="K303" i="11" s="1"/>
  <c r="L303" i="11" s="1"/>
  <c r="AC190" i="11"/>
  <c r="AE190" i="11" s="1"/>
  <c r="K324" i="11" s="1"/>
  <c r="L324" i="11" s="1"/>
  <c r="AC198" i="11"/>
  <c r="AE198" i="11" s="1"/>
  <c r="K333" i="11" s="1"/>
  <c r="L333" i="11" s="1"/>
  <c r="AC206" i="11"/>
  <c r="AE206" i="11" s="1"/>
  <c r="K342" i="11" s="1"/>
  <c r="L342" i="11" s="1"/>
  <c r="AC214" i="11"/>
  <c r="AE214" i="11" s="1"/>
  <c r="K351" i="11" s="1"/>
  <c r="L351" i="11" s="1"/>
  <c r="AC222" i="11"/>
  <c r="AE222" i="11" s="1"/>
  <c r="AC39" i="11"/>
  <c r="AE39" i="11" s="1"/>
  <c r="K42" i="11" s="1"/>
  <c r="L42" i="11" s="1"/>
  <c r="AC47" i="11"/>
  <c r="AE47" i="11" s="1"/>
  <c r="K51" i="11" s="1"/>
  <c r="L51" i="11" s="1"/>
  <c r="AC63" i="11"/>
  <c r="AE63" i="11" s="1"/>
  <c r="K83" i="11" s="1"/>
  <c r="L83" i="11" s="1"/>
  <c r="AC79" i="11"/>
  <c r="AE79" i="11" s="1"/>
  <c r="K107" i="11" s="1"/>
  <c r="L107" i="11" s="1"/>
  <c r="AC95" i="11"/>
  <c r="AE95" i="11" s="1"/>
  <c r="K135" i="11" s="1"/>
  <c r="L135" i="11" s="1"/>
  <c r="AC111" i="11"/>
  <c r="AE111" i="11" s="1"/>
  <c r="K180" i="11" s="1"/>
  <c r="L180" i="11" s="1"/>
  <c r="AC127" i="11"/>
  <c r="AE127" i="11" s="1"/>
  <c r="K210" i="11" s="1"/>
  <c r="L210" i="11" s="1"/>
  <c r="AC135" i="11"/>
  <c r="AE135" i="11" s="1"/>
  <c r="K232" i="11" s="1"/>
  <c r="L232" i="11" s="1"/>
  <c r="AC159" i="11"/>
  <c r="AE159" i="11" s="1"/>
  <c r="K277" i="11" s="1"/>
  <c r="L277" i="11" s="1"/>
  <c r="AC167" i="11"/>
  <c r="AE167" i="11" s="1"/>
  <c r="K292" i="11" s="1"/>
  <c r="L292" i="11" s="1"/>
  <c r="AC183" i="11"/>
  <c r="AE183" i="11" s="1"/>
  <c r="K315" i="11" s="1"/>
  <c r="L315" i="11" s="1"/>
  <c r="AC199" i="11"/>
  <c r="AE199" i="11" s="1"/>
  <c r="K334" i="11" s="1"/>
  <c r="L334" i="11" s="1"/>
  <c r="AC207" i="11"/>
  <c r="AE207" i="11" s="1"/>
  <c r="K344" i="11" s="1"/>
  <c r="L344" i="11" s="1"/>
  <c r="AC215" i="11"/>
  <c r="AE215" i="11" s="1"/>
  <c r="K352" i="11" s="1"/>
  <c r="L352" i="11" s="1"/>
  <c r="AC231" i="11"/>
  <c r="AE231" i="11" s="1"/>
  <c r="K181" i="11" s="1"/>
  <c r="L181" i="11" s="1"/>
  <c r="AC32" i="11"/>
  <c r="AE32" i="11" s="1"/>
  <c r="K35" i="11" s="1"/>
  <c r="L35" i="11" s="1"/>
  <c r="AC40" i="11"/>
  <c r="AE40" i="11" s="1"/>
  <c r="K43" i="11" s="1"/>
  <c r="L43" i="11" s="1"/>
  <c r="AC72" i="11"/>
  <c r="AE72" i="11" s="1"/>
  <c r="K96" i="11" s="1"/>
  <c r="L96" i="11" s="1"/>
  <c r="AC104" i="11"/>
  <c r="AE104" i="11" s="1"/>
  <c r="K154" i="11" s="1"/>
  <c r="L154" i="11" s="1"/>
  <c r="AC128" i="11"/>
  <c r="AE128" i="11" s="1"/>
  <c r="K211" i="11" s="1"/>
  <c r="L211" i="11" s="1"/>
  <c r="AC184" i="11"/>
  <c r="AE184" i="11" s="1"/>
  <c r="K316" i="11" s="1"/>
  <c r="L316" i="11" s="1"/>
  <c r="K28" i="11"/>
  <c r="L28" i="11" s="1"/>
  <c r="Y22" i="11"/>
  <c r="Y23" i="11" s="1"/>
  <c r="Y24" i="11" s="1"/>
  <c r="Y25" i="11" s="1"/>
  <c r="Y26" i="11" s="1"/>
  <c r="Y27" i="11" s="1"/>
  <c r="Y28" i="11" s="1"/>
  <c r="Y29" i="11" s="1"/>
  <c r="AC122" i="11" l="1"/>
  <c r="AE122" i="11" s="1"/>
  <c r="K203" i="11" s="1"/>
  <c r="L203" i="11" s="1"/>
  <c r="AC22" i="11"/>
  <c r="AE22" i="11" s="1"/>
  <c r="K24" i="11" s="1"/>
  <c r="L24" i="11" s="1"/>
  <c r="AC164" i="11"/>
  <c r="AE164" i="11" s="1"/>
  <c r="K285" i="11" s="1"/>
  <c r="L285" i="11" s="1"/>
  <c r="AC160" i="11"/>
  <c r="AE160" i="11" s="1"/>
  <c r="K278" i="11" s="1"/>
  <c r="L278" i="11" s="1"/>
  <c r="AC216" i="11"/>
  <c r="AE216" i="11" s="1"/>
  <c r="K353" i="11" s="1"/>
  <c r="L353" i="11" s="1"/>
  <c r="AC150" i="11"/>
  <c r="AE150" i="11" s="1"/>
  <c r="K259" i="11" s="1"/>
  <c r="L259" i="11" s="1"/>
  <c r="AC109" i="11"/>
  <c r="AE109" i="11" s="1"/>
  <c r="K178" i="11" s="1"/>
  <c r="L178" i="11" s="1"/>
  <c r="AC29" i="11"/>
  <c r="AE29" i="11" s="1"/>
  <c r="K32" i="11" s="1"/>
  <c r="L32" i="11" s="1"/>
  <c r="AC204" i="11"/>
  <c r="AE204" i="11" s="1"/>
  <c r="K340" i="11" s="1"/>
  <c r="L340" i="11" s="1"/>
  <c r="AC156" i="11"/>
  <c r="AE156" i="11" s="1"/>
  <c r="K272" i="11" s="1"/>
  <c r="L272" i="11" s="1"/>
  <c r="AC119" i="11"/>
  <c r="AE119" i="11" s="1"/>
  <c r="K198" i="11" s="1"/>
  <c r="L198" i="11" s="1"/>
  <c r="AC88" i="11"/>
  <c r="AE88" i="11" s="1"/>
  <c r="K123" i="11" s="1"/>
  <c r="L123" i="11" s="1"/>
  <c r="AC49" i="11"/>
  <c r="AE49" i="11" s="1"/>
  <c r="K53" i="11" s="1"/>
  <c r="L53" i="11" s="1"/>
  <c r="AC157" i="11"/>
  <c r="AE157" i="11" s="1"/>
  <c r="K273" i="11" s="1"/>
  <c r="L273" i="11" s="1"/>
  <c r="AC60" i="11"/>
  <c r="AE60" i="11" s="1"/>
  <c r="K77" i="11" s="1"/>
  <c r="L77" i="11" s="1"/>
  <c r="AC151" i="11"/>
  <c r="AE151" i="11" s="1"/>
  <c r="K263" i="11" s="1"/>
  <c r="L263" i="11" s="1"/>
  <c r="AC45" i="11"/>
  <c r="AE45" i="11" s="1"/>
  <c r="K48" i="11" s="1"/>
  <c r="L48" i="11" s="1"/>
  <c r="AC177" i="11"/>
  <c r="AE177" i="11" s="1"/>
  <c r="K307" i="11" s="1"/>
  <c r="L307" i="11" s="1"/>
  <c r="AC16" i="11"/>
  <c r="AE16" i="11" s="1"/>
  <c r="K14" i="11" s="1"/>
  <c r="L14" i="11" s="1"/>
  <c r="AC202" i="11"/>
  <c r="AE202" i="11" s="1"/>
  <c r="K338" i="11" s="1"/>
  <c r="L338" i="11" s="1"/>
  <c r="AC84" i="11"/>
  <c r="AE84" i="11" s="1"/>
  <c r="K114" i="11" s="1"/>
  <c r="L114" i="11" s="1"/>
  <c r="AC193" i="11"/>
  <c r="AE193" i="11" s="1"/>
  <c r="K327" i="11" s="1"/>
  <c r="L327" i="11" s="1"/>
  <c r="AC223" i="11"/>
  <c r="AE223" i="11" s="1"/>
  <c r="K20" i="11" s="1"/>
  <c r="L20" i="11" s="1"/>
  <c r="AC78" i="11"/>
  <c r="AE78" i="11" s="1"/>
  <c r="K106" i="11" s="1"/>
  <c r="L106" i="11" s="1"/>
  <c r="AC14" i="11"/>
  <c r="AE14" i="11" s="1"/>
  <c r="AC229" i="11"/>
  <c r="AE229" i="11" s="1"/>
  <c r="K161" i="11" s="1"/>
  <c r="L161" i="11" s="1"/>
  <c r="AC165" i="11"/>
  <c r="AE165" i="11" s="1"/>
  <c r="K287" i="11" s="1"/>
  <c r="L287" i="11" s="1"/>
  <c r="AC168" i="11"/>
  <c r="AE168" i="11" s="1"/>
  <c r="K294" i="11" s="1"/>
  <c r="L294" i="11" s="1"/>
  <c r="AC196" i="11"/>
  <c r="AE196" i="11" s="1"/>
  <c r="K330" i="11" s="1"/>
  <c r="L330" i="11" s="1"/>
  <c r="AC194" i="11"/>
  <c r="AE194" i="11" s="1"/>
  <c r="K328" i="11" s="1"/>
  <c r="L328" i="11" s="1"/>
  <c r="AC130" i="11"/>
  <c r="AE130" i="11" s="1"/>
  <c r="K222" i="11" s="1"/>
  <c r="L222" i="11" s="1"/>
  <c r="AC66" i="11"/>
  <c r="AE66" i="11" s="1"/>
  <c r="K87" i="11" s="1"/>
  <c r="L87" i="11" s="1"/>
  <c r="AC121" i="11"/>
  <c r="AE121" i="11" s="1"/>
  <c r="K202" i="11" s="1"/>
  <c r="L202" i="11" s="1"/>
  <c r="AC143" i="11"/>
  <c r="AE143" i="11" s="1"/>
  <c r="K245" i="11" s="1"/>
  <c r="L245" i="11" s="1"/>
  <c r="AC62" i="11"/>
  <c r="AE62" i="11" s="1"/>
  <c r="K81" i="11" s="1"/>
  <c r="L81" i="11" s="1"/>
  <c r="AC213" i="11"/>
  <c r="AE213" i="11" s="1"/>
  <c r="K350" i="11" s="1"/>
  <c r="L350" i="11" s="1"/>
  <c r="AC21" i="11"/>
  <c r="AE21" i="11" s="1"/>
  <c r="K22" i="11" s="1"/>
  <c r="L22" i="11" s="1"/>
  <c r="AC20" i="11"/>
  <c r="AE20" i="11" s="1"/>
  <c r="K21" i="11" s="1"/>
  <c r="L21" i="11" s="1"/>
  <c r="AC178" i="11"/>
  <c r="AE178" i="11" s="1"/>
  <c r="K309" i="11" s="1"/>
  <c r="L309" i="11" s="1"/>
  <c r="AC114" i="11"/>
  <c r="AE114" i="11" s="1"/>
  <c r="K187" i="11" s="1"/>
  <c r="L187" i="11" s="1"/>
  <c r="AC169" i="11"/>
  <c r="AE169" i="11" s="1"/>
  <c r="K295" i="11" s="1"/>
  <c r="L295" i="11" s="1"/>
  <c r="AC41" i="11"/>
  <c r="AE41" i="11" s="1"/>
  <c r="K44" i="11" s="1"/>
  <c r="L44" i="11" s="1"/>
  <c r="AC23" i="11"/>
  <c r="AE23" i="11" s="1"/>
  <c r="K25" i="11" s="1"/>
  <c r="L25" i="11" s="1"/>
  <c r="AC182" i="11"/>
  <c r="AE182" i="11" s="1"/>
  <c r="K314" i="11" s="1"/>
  <c r="L314" i="11" s="1"/>
  <c r="AC224" i="11"/>
  <c r="AE224" i="11" s="1"/>
  <c r="K58" i="11" s="1"/>
  <c r="L58" i="11" s="1"/>
  <c r="AC64" i="11"/>
  <c r="AE64" i="11" s="1"/>
  <c r="K85" i="11" s="1"/>
  <c r="L85" i="11" s="1"/>
  <c r="AC124" i="11"/>
  <c r="AE124" i="11" s="1"/>
  <c r="K207" i="11" s="1"/>
  <c r="L207" i="11" s="1"/>
  <c r="AC171" i="11"/>
  <c r="AE171" i="11" s="1"/>
  <c r="K298" i="11" s="1"/>
  <c r="L298" i="11" s="1"/>
  <c r="AC234" i="11"/>
  <c r="AE234" i="11" s="1"/>
  <c r="K289" i="11" s="1"/>
  <c r="L289" i="11" s="1"/>
  <c r="AC42" i="11"/>
  <c r="AE42" i="11" s="1"/>
  <c r="K45" i="11" s="1"/>
  <c r="L45" i="11" s="1"/>
  <c r="AC97" i="11"/>
  <c r="AE97" i="11" s="1"/>
  <c r="K146" i="11" s="1"/>
  <c r="L146" i="11" s="1"/>
  <c r="AC33" i="11"/>
  <c r="AE33" i="11" s="1"/>
  <c r="K36" i="11" s="1"/>
  <c r="L36" i="11" s="1"/>
  <c r="AC191" i="11"/>
  <c r="AE191" i="11" s="1"/>
  <c r="K325" i="11" s="1"/>
  <c r="L325" i="11" s="1"/>
  <c r="AC15" i="11"/>
  <c r="AE15" i="11" s="1"/>
  <c r="K13" i="11" s="1"/>
  <c r="L13" i="11" s="1"/>
  <c r="AC46" i="11"/>
  <c r="AE46" i="11" s="1"/>
  <c r="K50" i="11" s="1"/>
  <c r="L50" i="11" s="1"/>
  <c r="AC71" i="11"/>
  <c r="AE71" i="11" s="1"/>
  <c r="K92" i="11" s="1"/>
  <c r="L92" i="11" s="1"/>
  <c r="AC197" i="11"/>
  <c r="AE197" i="11" s="1"/>
  <c r="K331" i="11" s="1"/>
  <c r="L331" i="11" s="1"/>
  <c r="AC98" i="11"/>
  <c r="AE98" i="11" s="1"/>
  <c r="K147" i="11" s="1"/>
  <c r="L147" i="11" s="1"/>
  <c r="AC34" i="11"/>
  <c r="AE34" i="11" s="1"/>
  <c r="K37" i="11" s="1"/>
  <c r="L37" i="11" s="1"/>
  <c r="AC132" i="11"/>
  <c r="AE132" i="11" s="1"/>
  <c r="K228" i="11" s="1"/>
  <c r="L228" i="11" s="1"/>
  <c r="AC230" i="11"/>
  <c r="AE230" i="11" s="1"/>
  <c r="K162" i="11" s="1"/>
  <c r="L162" i="11" s="1"/>
  <c r="AC38" i="11"/>
  <c r="AE38" i="11" s="1"/>
  <c r="K41" i="11" s="1"/>
  <c r="L41" i="11" s="1"/>
  <c r="AC125" i="11"/>
  <c r="AE125" i="11" s="1"/>
  <c r="K208" i="11" s="1"/>
  <c r="L208" i="11" s="1"/>
  <c r="AC61" i="11"/>
  <c r="AE61" i="11" s="1"/>
  <c r="K78" i="11" s="1"/>
  <c r="L78" i="11" s="1"/>
  <c r="AC24" i="11"/>
  <c r="AE24" i="11" s="1"/>
  <c r="K27" i="11" s="1"/>
  <c r="L27" i="11" s="1"/>
  <c r="AC92" i="11"/>
  <c r="AE92" i="11" s="1"/>
  <c r="K129" i="11" s="1"/>
  <c r="L129" i="11" s="1"/>
  <c r="AC219" i="11"/>
  <c r="AE219" i="11" s="1"/>
  <c r="K356" i="11" s="1"/>
  <c r="L356" i="11" s="1"/>
  <c r="AC155" i="11"/>
  <c r="AE155" i="11" s="1"/>
  <c r="K270" i="11" s="1"/>
  <c r="L270" i="11" s="1"/>
  <c r="AC91" i="11"/>
  <c r="AE91" i="11" s="1"/>
  <c r="K128" i="11" s="1"/>
  <c r="L128" i="11" s="1"/>
  <c r="AC116" i="11"/>
  <c r="AE116" i="11" s="1"/>
  <c r="K193" i="11" s="1"/>
  <c r="L193" i="11" s="1"/>
  <c r="AC175" i="11"/>
  <c r="AE175" i="11" s="1"/>
  <c r="K304" i="11" s="1"/>
  <c r="L304" i="11" s="1"/>
  <c r="AC30" i="11"/>
  <c r="AE30" i="11" s="1"/>
  <c r="K33" i="11" s="1"/>
  <c r="L33" i="11" s="1"/>
  <c r="AC117" i="11"/>
  <c r="AE117" i="11" s="1"/>
  <c r="K194" i="11" s="1"/>
  <c r="L194" i="11" s="1"/>
  <c r="AC83" i="11"/>
  <c r="AE83" i="11" s="1"/>
  <c r="K113" i="11" s="1"/>
  <c r="L113" i="11" s="1"/>
  <c r="AC210" i="11"/>
  <c r="AE210" i="11" s="1"/>
  <c r="K347" i="11" s="1"/>
  <c r="L347" i="11" s="1"/>
  <c r="AC82" i="11"/>
  <c r="AE82" i="11" s="1"/>
  <c r="K112" i="11" s="1"/>
  <c r="L112" i="11" s="1"/>
  <c r="AC100" i="11"/>
  <c r="AE100" i="11" s="1"/>
  <c r="K149" i="11" s="1"/>
  <c r="L149" i="11" s="1"/>
  <c r="K17" i="11"/>
  <c r="L17" i="11" s="1"/>
  <c r="Y30" i="11"/>
  <c r="Y31" i="11" s="1"/>
  <c r="AC141" i="11" l="1"/>
  <c r="AE141" i="11" s="1"/>
  <c r="AC144" i="11"/>
  <c r="AE144" i="11" s="1"/>
  <c r="AC180" i="11"/>
  <c r="AE180" i="11" s="1"/>
  <c r="AC118" i="11"/>
  <c r="AE118" i="11" s="1"/>
  <c r="AC101" i="11"/>
  <c r="AE101" i="11" s="1"/>
  <c r="K150" i="11" s="1"/>
  <c r="L150" i="11" s="1"/>
  <c r="K197" i="11"/>
  <c r="L197" i="11" s="1"/>
  <c r="K311" i="11"/>
  <c r="L311" i="11" s="1"/>
  <c r="C43" i="10"/>
  <c r="K12" i="11" l="1"/>
  <c r="L12" i="11" s="1"/>
  <c r="K247" i="11"/>
  <c r="L247" i="11" s="1"/>
  <c r="K242" i="11"/>
  <c r="L242" i="11" s="1"/>
  <c r="G40" i="8"/>
  <c r="G45" i="8"/>
  <c r="G51" i="8"/>
  <c r="G56" i="8"/>
  <c r="D42" i="10"/>
  <c r="C44" i="10"/>
  <c r="B43" i="10" l="1"/>
  <c r="D43" i="10"/>
  <c r="C45" i="10"/>
  <c r="D44" i="10"/>
  <c r="E44" i="10" l="1"/>
  <c r="B45" i="10"/>
  <c r="E43" i="10"/>
  <c r="B44" i="10"/>
  <c r="C46" i="10"/>
  <c r="D45" i="10"/>
  <c r="E45" i="10" l="1"/>
  <c r="B46" i="10"/>
  <c r="C47" i="10"/>
  <c r="D46" i="10"/>
  <c r="E46" i="10" l="1"/>
  <c r="B47" i="10"/>
  <c r="C48" i="10"/>
  <c r="D47" i="10"/>
  <c r="L51" i="10" l="1"/>
  <c r="N67" i="10"/>
  <c r="R61" i="10"/>
  <c r="R51" i="10"/>
  <c r="R64" i="10"/>
  <c r="R49" i="10"/>
  <c r="R65" i="10"/>
  <c r="E47" i="10"/>
  <c r="B48" i="10"/>
  <c r="C49" i="10"/>
  <c r="D48" i="10"/>
  <c r="R40" i="10" l="1"/>
  <c r="R72" i="10"/>
  <c r="R56" i="10"/>
  <c r="N65" i="10"/>
  <c r="N72" i="10"/>
  <c r="N63" i="10"/>
  <c r="R60" i="10"/>
  <c r="R41" i="10"/>
  <c r="R68" i="10"/>
  <c r="L61" i="10"/>
  <c r="N68" i="10"/>
  <c r="L59" i="10"/>
  <c r="R70" i="10"/>
  <c r="R45" i="10"/>
  <c r="N57" i="10"/>
  <c r="L64" i="10"/>
  <c r="L55" i="10"/>
  <c r="R59" i="10"/>
  <c r="R71" i="10"/>
  <c r="R63" i="10"/>
  <c r="N45" i="10"/>
  <c r="L56" i="10"/>
  <c r="N47" i="10"/>
  <c r="R55" i="10"/>
  <c r="L49" i="10"/>
  <c r="L60" i="10"/>
  <c r="R47" i="10"/>
  <c r="R67" i="10"/>
  <c r="R54" i="10"/>
  <c r="L70" i="10"/>
  <c r="N40" i="10"/>
  <c r="R57" i="10"/>
  <c r="R50" i="10"/>
  <c r="R66" i="10"/>
  <c r="L50" i="10"/>
  <c r="L66" i="10"/>
  <c r="L71" i="10"/>
  <c r="L67" i="10"/>
  <c r="N51" i="10"/>
  <c r="E48" i="10"/>
  <c r="B49" i="10"/>
  <c r="D49" i="10"/>
  <c r="N64" i="10" l="1"/>
  <c r="N61" i="10"/>
  <c r="L57" i="10"/>
  <c r="L40" i="10"/>
  <c r="N55" i="10"/>
  <c r="L47" i="10"/>
  <c r="L72" i="10"/>
  <c r="L63" i="10"/>
  <c r="N49" i="10"/>
  <c r="L68" i="10"/>
  <c r="N50" i="10"/>
  <c r="L45" i="10"/>
  <c r="N71" i="10"/>
  <c r="N70" i="10"/>
  <c r="R73" i="10"/>
  <c r="E49" i="10"/>
  <c r="N56" i="10"/>
  <c r="L65" i="10"/>
  <c r="N59" i="10"/>
  <c r="N60" i="10"/>
  <c r="N66" i="10"/>
  <c r="L52" i="10"/>
  <c r="N44" i="10"/>
  <c r="N48" i="10"/>
  <c r="L69" i="10"/>
  <c r="N42" i="10"/>
  <c r="L62" i="10"/>
  <c r="N43" i="10"/>
  <c r="N46" i="10"/>
  <c r="L53" i="10"/>
  <c r="R53" i="10"/>
  <c r="R69" i="10"/>
  <c r="R44" i="10"/>
  <c r="R48" i="10"/>
  <c r="R52" i="10"/>
  <c r="R43" i="10"/>
  <c r="R42" i="10"/>
  <c r="R46" i="10"/>
  <c r="R58" i="10"/>
  <c r="R62" i="10"/>
  <c r="K256" i="9"/>
  <c r="K277" i="9"/>
  <c r="K43" i="9"/>
  <c r="O43" i="9" s="1"/>
  <c r="Q43" i="9" s="1"/>
  <c r="K223" i="9"/>
  <c r="K67" i="9"/>
  <c r="K109" i="9"/>
  <c r="K139" i="9"/>
  <c r="K76" i="9"/>
  <c r="K164" i="9"/>
  <c r="K211" i="9"/>
  <c r="K264" i="9"/>
  <c r="K271" i="9"/>
  <c r="K44" i="9"/>
  <c r="O44" i="9" s="1"/>
  <c r="Q44" i="9" s="1"/>
  <c r="K186" i="9"/>
  <c r="K170" i="9"/>
  <c r="K153" i="9"/>
  <c r="K108" i="9"/>
  <c r="K248" i="9"/>
  <c r="K221" i="9"/>
  <c r="K145" i="9"/>
  <c r="K272" i="9"/>
  <c r="K262" i="9"/>
  <c r="K160" i="9"/>
  <c r="K144" i="9"/>
  <c r="K126" i="9"/>
  <c r="K72" i="9"/>
  <c r="K226" i="9"/>
  <c r="K187" i="9"/>
  <c r="K204" i="9"/>
  <c r="K88" i="9"/>
  <c r="K155" i="9"/>
  <c r="K192" i="9"/>
  <c r="K172" i="9"/>
  <c r="K73" i="9"/>
  <c r="K89" i="9"/>
  <c r="K93" i="9"/>
  <c r="K183" i="9"/>
  <c r="K68" i="9"/>
  <c r="K148" i="9"/>
  <c r="K240" i="9"/>
  <c r="K252" i="9"/>
  <c r="K101" i="9"/>
  <c r="K102" i="9"/>
  <c r="K168" i="9"/>
  <c r="K45" i="9"/>
  <c r="O45" i="9" s="1"/>
  <c r="Q45" i="9" s="1"/>
  <c r="K253" i="9"/>
  <c r="K46" i="9"/>
  <c r="O46" i="9" s="1"/>
  <c r="Q46" i="9" s="1"/>
  <c r="K47" i="9"/>
  <c r="O47" i="9" s="1"/>
  <c r="Q47" i="9" s="1"/>
  <c r="K124" i="9"/>
  <c r="K118" i="9"/>
  <c r="K99" i="9"/>
  <c r="K79" i="9"/>
  <c r="K157" i="9"/>
  <c r="K48" i="9"/>
  <c r="O48" i="9" s="1"/>
  <c r="Q48" i="9" s="1"/>
  <c r="K230" i="9"/>
  <c r="K173" i="9"/>
  <c r="K49" i="9"/>
  <c r="O49" i="9" s="1"/>
  <c r="Q49" i="9" s="1"/>
  <c r="K152" i="9"/>
  <c r="K90" i="9"/>
  <c r="K212" i="9"/>
  <c r="K114" i="9"/>
  <c r="K128" i="9"/>
  <c r="K135" i="9"/>
  <c r="K64" i="9"/>
  <c r="K189" i="9"/>
  <c r="K100" i="9"/>
  <c r="K137" i="9"/>
  <c r="K123" i="9"/>
  <c r="K129" i="9"/>
  <c r="K233" i="9"/>
  <c r="K259" i="9"/>
  <c r="K75" i="9"/>
  <c r="K229" i="9"/>
  <c r="K216" i="9"/>
  <c r="K241" i="9"/>
  <c r="K184" i="9"/>
  <c r="K138" i="9"/>
  <c r="K234" i="9"/>
  <c r="K215" i="9"/>
  <c r="K81" i="9"/>
  <c r="K213" i="9"/>
  <c r="K50" i="9"/>
  <c r="O50" i="9" s="1"/>
  <c r="Q50" i="9" s="1"/>
  <c r="K119" i="9"/>
  <c r="K181" i="9"/>
  <c r="K110" i="9"/>
  <c r="K127" i="9"/>
  <c r="K65" i="9"/>
  <c r="K193" i="9"/>
  <c r="K51" i="9"/>
  <c r="O51" i="9" s="1"/>
  <c r="Q51" i="9" s="1"/>
  <c r="K154" i="9"/>
  <c r="K122" i="9"/>
  <c r="K171" i="9"/>
  <c r="K141" i="9"/>
  <c r="K201" i="9"/>
  <c r="K52" i="9"/>
  <c r="O52" i="9" s="1"/>
  <c r="Q52" i="9" s="1"/>
  <c r="K70" i="9"/>
  <c r="K250" i="9"/>
  <c r="K53" i="9"/>
  <c r="O53" i="9" s="1"/>
  <c r="Q53" i="9" s="1"/>
  <c r="K185" i="9"/>
  <c r="K134" i="9"/>
  <c r="K217" i="9"/>
  <c r="K165" i="9"/>
  <c r="K130" i="9"/>
  <c r="K149" i="9"/>
  <c r="K177" i="9"/>
  <c r="K218" i="9"/>
  <c r="K219" i="9"/>
  <c r="K263" i="9"/>
  <c r="K166" i="9"/>
  <c r="K205" i="9"/>
  <c r="K194" i="9"/>
  <c r="K199" i="9"/>
  <c r="K249" i="9"/>
  <c r="K191" i="9"/>
  <c r="K106" i="9"/>
  <c r="K276" i="9"/>
  <c r="K267" i="9"/>
  <c r="K142" i="9"/>
  <c r="K82" i="9"/>
  <c r="K278" i="9"/>
  <c r="K111" i="9"/>
  <c r="K290" i="9"/>
  <c r="K236" i="9"/>
  <c r="K200" i="9"/>
  <c r="K161" i="9"/>
  <c r="K105" i="9"/>
  <c r="K292" i="9"/>
  <c r="K238" i="9"/>
  <c r="K163" i="9"/>
  <c r="K227" i="9"/>
  <c r="K54" i="9"/>
  <c r="O54" i="9" s="1"/>
  <c r="Q54" i="9" s="1"/>
  <c r="K202" i="9"/>
  <c r="K156" i="9"/>
  <c r="K245" i="9"/>
  <c r="K92" i="9"/>
  <c r="K242" i="9"/>
  <c r="K195" i="9"/>
  <c r="K55" i="9"/>
  <c r="O55" i="9" s="1"/>
  <c r="Q55" i="9" s="1"/>
  <c r="K188" i="9"/>
  <c r="K83" i="9"/>
  <c r="K203" i="9"/>
  <c r="K143" i="9"/>
  <c r="K84" i="9"/>
  <c r="K257" i="9"/>
  <c r="K208" i="9"/>
  <c r="K115" i="9"/>
  <c r="K56" i="9"/>
  <c r="O56" i="9" s="1"/>
  <c r="Q56" i="9" s="1"/>
  <c r="K85" i="9"/>
  <c r="K107" i="9"/>
  <c r="K220" i="9"/>
  <c r="K214" i="9"/>
  <c r="K178" i="9"/>
  <c r="K167" i="9"/>
  <c r="K116" i="9"/>
  <c r="K237" i="9"/>
  <c r="K57" i="9"/>
  <c r="O57" i="9" s="1"/>
  <c r="Q57" i="9" s="1"/>
  <c r="K131" i="9"/>
  <c r="K206" i="9"/>
  <c r="K251" i="9"/>
  <c r="K175" i="9"/>
  <c r="K228" i="9"/>
  <c r="K158" i="9"/>
  <c r="K169" i="9"/>
  <c r="K196" i="9"/>
  <c r="K91" i="9"/>
  <c r="K300" i="9"/>
  <c r="K280" i="9"/>
  <c r="K295" i="9"/>
  <c r="K243" i="9"/>
  <c r="K260" i="9"/>
  <c r="K146" i="9"/>
  <c r="K265" i="9"/>
  <c r="K159" i="9"/>
  <c r="K98" i="9"/>
  <c r="K58" i="9"/>
  <c r="O58" i="9" s="1"/>
  <c r="Q58" i="9" s="1"/>
  <c r="K179" i="9"/>
  <c r="K150" i="9"/>
  <c r="K268" i="9"/>
  <c r="K235" i="9"/>
  <c r="K69" i="9"/>
  <c r="K291" i="9"/>
  <c r="K246" i="9"/>
  <c r="K78" i="9"/>
  <c r="K59" i="9"/>
  <c r="O59" i="9" s="1"/>
  <c r="Q59" i="9" s="1"/>
  <c r="K86" i="9"/>
  <c r="K279" i="9"/>
  <c r="K224" i="9"/>
  <c r="K77" i="9"/>
  <c r="K120" i="9"/>
  <c r="K66" i="9"/>
  <c r="K121" i="9"/>
  <c r="K286" i="9"/>
  <c r="K304" i="9"/>
  <c r="K71" i="9"/>
  <c r="K74" i="9"/>
  <c r="K60" i="9"/>
  <c r="O60" i="9" s="1"/>
  <c r="Q60" i="9" s="1"/>
  <c r="K258" i="9"/>
  <c r="K254" i="9"/>
  <c r="K207" i="9"/>
  <c r="K147" i="9"/>
  <c r="K297" i="9"/>
  <c r="K140" i="9"/>
  <c r="K112" i="9"/>
  <c r="K305" i="9"/>
  <c r="K209" i="9"/>
  <c r="K283" i="9"/>
  <c r="K113" i="9"/>
  <c r="K298" i="9"/>
  <c r="K293" i="9"/>
  <c r="K303" i="9"/>
  <c r="K284" i="9"/>
  <c r="K94" i="9"/>
  <c r="K80" i="9"/>
  <c r="K273" i="9"/>
  <c r="K103" i="9"/>
  <c r="K151" i="9"/>
  <c r="K180" i="9"/>
  <c r="K104" i="9"/>
  <c r="K281" i="9"/>
  <c r="K274" i="9"/>
  <c r="K225" i="9"/>
  <c r="K133" i="9"/>
  <c r="K282" i="9"/>
  <c r="K97" i="9"/>
  <c r="K275" i="9"/>
  <c r="K294" i="9"/>
  <c r="K95" i="9"/>
  <c r="K125" i="9"/>
  <c r="K296" i="9"/>
  <c r="K61" i="9"/>
  <c r="O61" i="9" s="1"/>
  <c r="Q61" i="9" s="1"/>
  <c r="K287" i="9"/>
  <c r="K174" i="9"/>
  <c r="K231" i="9"/>
  <c r="K266" i="9"/>
  <c r="K117" i="9"/>
  <c r="K197" i="9"/>
  <c r="K269" i="9"/>
  <c r="K222" i="9"/>
  <c r="K210" i="9"/>
  <c r="K62" i="9"/>
  <c r="O62" i="9" s="1"/>
  <c r="Q62" i="9" s="1"/>
  <c r="K232" i="9"/>
  <c r="K288" i="9"/>
  <c r="K162" i="9"/>
  <c r="K301" i="9"/>
  <c r="K270" i="9"/>
  <c r="K239" i="9"/>
  <c r="K247" i="9"/>
  <c r="K176" i="9"/>
  <c r="L176" i="9" s="1"/>
  <c r="K96" i="9"/>
  <c r="L96" i="9" s="1"/>
  <c r="K285" i="9"/>
  <c r="L285" i="9" s="1"/>
  <c r="K289" i="9"/>
  <c r="L289" i="9" s="1"/>
  <c r="K63" i="9"/>
  <c r="L63" i="9" s="1"/>
  <c r="K261" i="9"/>
  <c r="L261" i="9" s="1"/>
  <c r="K190" i="9"/>
  <c r="L190" i="9" s="1"/>
  <c r="K255" i="9"/>
  <c r="L255" i="9" s="1"/>
  <c r="K299" i="9"/>
  <c r="L299" i="9" s="1"/>
  <c r="K198" i="9"/>
  <c r="L198" i="9" s="1"/>
  <c r="K132" i="9"/>
  <c r="L132" i="9" s="1"/>
  <c r="K87" i="9"/>
  <c r="L87" i="9" s="1"/>
  <c r="K182" i="9"/>
  <c r="L182" i="9" s="1"/>
  <c r="K302" i="9"/>
  <c r="L302" i="9" s="1"/>
  <c r="K136" i="9"/>
  <c r="L136" i="9" s="1"/>
  <c r="N41" i="10" l="1"/>
  <c r="L41" i="10"/>
  <c r="L54" i="10"/>
  <c r="N54" i="10"/>
  <c r="N73" i="10"/>
  <c r="L73" i="10"/>
  <c r="N69" i="10"/>
  <c r="L46" i="10"/>
  <c r="L42" i="10"/>
  <c r="N52" i="10"/>
  <c r="N62" i="10"/>
  <c r="N53" i="10"/>
  <c r="L43" i="10"/>
  <c r="L48" i="10"/>
  <c r="L44" i="10"/>
  <c r="L58" i="10"/>
  <c r="N58" i="10"/>
  <c r="D313" i="9"/>
  <c r="C313" i="9"/>
  <c r="D316" i="9"/>
  <c r="C316" i="9"/>
  <c r="D326" i="9"/>
  <c r="C326" i="9"/>
  <c r="O63" i="9"/>
  <c r="Q63" i="9" s="1"/>
  <c r="L247" i="9"/>
  <c r="L162" i="9"/>
  <c r="L269" i="9"/>
  <c r="L117" i="9"/>
  <c r="L287" i="9"/>
  <c r="L275" i="9"/>
  <c r="L225" i="9"/>
  <c r="L180" i="9"/>
  <c r="L80" i="9"/>
  <c r="L284" i="9"/>
  <c r="L113" i="9"/>
  <c r="L297" i="9"/>
  <c r="L258" i="9"/>
  <c r="L304" i="9"/>
  <c r="L120" i="9"/>
  <c r="L86" i="9"/>
  <c r="L78" i="9"/>
  <c r="L150" i="9"/>
  <c r="L159" i="9"/>
  <c r="L243" i="9"/>
  <c r="L280" i="9"/>
  <c r="L169" i="9"/>
  <c r="L251" i="9"/>
  <c r="L167" i="9"/>
  <c r="L107" i="9"/>
  <c r="L56" i="9"/>
  <c r="L84" i="9"/>
  <c r="L188" i="9"/>
  <c r="L92" i="9"/>
  <c r="L54" i="9"/>
  <c r="L161" i="9"/>
  <c r="L267" i="9"/>
  <c r="L239" i="9"/>
  <c r="L301" i="9"/>
  <c r="L288" i="9"/>
  <c r="L62" i="9"/>
  <c r="L222" i="9"/>
  <c r="L197" i="9"/>
  <c r="L266" i="9"/>
  <c r="L174" i="9"/>
  <c r="L61" i="9"/>
  <c r="L125" i="9"/>
  <c r="L294" i="9"/>
  <c r="L97" i="9"/>
  <c r="L133" i="9"/>
  <c r="L274" i="9"/>
  <c r="L104" i="9"/>
  <c r="L151" i="9"/>
  <c r="L273" i="9"/>
  <c r="L94" i="9"/>
  <c r="L303" i="9"/>
  <c r="L298" i="9"/>
  <c r="L283" i="9"/>
  <c r="L305" i="9"/>
  <c r="L140" i="9"/>
  <c r="L147" i="9"/>
  <c r="L254" i="9"/>
  <c r="L60" i="9"/>
  <c r="L71" i="9"/>
  <c r="L286" i="9"/>
  <c r="L66" i="9"/>
  <c r="L77" i="9"/>
  <c r="L279" i="9"/>
  <c r="L59" i="9"/>
  <c r="L246" i="9"/>
  <c r="L69" i="9"/>
  <c r="L268" i="9"/>
  <c r="L179" i="9"/>
  <c r="L98" i="9"/>
  <c r="L265" i="9"/>
  <c r="L260" i="9"/>
  <c r="L295" i="9"/>
  <c r="L300" i="9"/>
  <c r="L196" i="9"/>
  <c r="L158" i="9"/>
  <c r="L175" i="9"/>
  <c r="L206" i="9"/>
  <c r="L57" i="9"/>
  <c r="L116" i="9"/>
  <c r="L178" i="9"/>
  <c r="L220" i="9"/>
  <c r="L85" i="9"/>
  <c r="L115" i="9"/>
  <c r="L257" i="9"/>
  <c r="L143" i="9"/>
  <c r="L83" i="9"/>
  <c r="L55" i="9"/>
  <c r="L242" i="9"/>
  <c r="L245" i="9"/>
  <c r="L202" i="9"/>
  <c r="L227" i="9"/>
  <c r="L238" i="9"/>
  <c r="L105" i="9"/>
  <c r="L200" i="9"/>
  <c r="L290" i="9"/>
  <c r="L278" i="9"/>
  <c r="L142" i="9"/>
  <c r="L276" i="9"/>
  <c r="L191" i="9"/>
  <c r="L199" i="9"/>
  <c r="L205" i="9"/>
  <c r="L263" i="9"/>
  <c r="L218" i="9"/>
  <c r="L149" i="9"/>
  <c r="L165" i="9"/>
  <c r="L134" i="9"/>
  <c r="L53" i="9"/>
  <c r="L70" i="9"/>
  <c r="L201" i="9"/>
  <c r="L171" i="9"/>
  <c r="L154" i="9"/>
  <c r="L193" i="9"/>
  <c r="L127" i="9"/>
  <c r="L181" i="9"/>
  <c r="L50" i="9"/>
  <c r="L81" i="9"/>
  <c r="L234" i="9"/>
  <c r="L184" i="9"/>
  <c r="L216" i="9"/>
  <c r="L75" i="9"/>
  <c r="L233" i="9"/>
  <c r="L123" i="9"/>
  <c r="L100" i="9"/>
  <c r="L64" i="9"/>
  <c r="L128" i="9"/>
  <c r="L212" i="9"/>
  <c r="L152" i="9"/>
  <c r="L173" i="9"/>
  <c r="L48" i="9"/>
  <c r="L79" i="9"/>
  <c r="L118" i="9"/>
  <c r="L47" i="9"/>
  <c r="L253" i="9"/>
  <c r="L168" i="9"/>
  <c r="L101" i="9"/>
  <c r="L240" i="9"/>
  <c r="L68" i="9"/>
  <c r="L93" i="9"/>
  <c r="L73" i="9"/>
  <c r="L192" i="9"/>
  <c r="L88" i="9"/>
  <c r="L187" i="9"/>
  <c r="L72" i="9"/>
  <c r="L144" i="9"/>
  <c r="L262" i="9"/>
  <c r="L145" i="9"/>
  <c r="L248" i="9"/>
  <c r="L153" i="9"/>
  <c r="L186" i="9"/>
  <c r="L271" i="9"/>
  <c r="L211" i="9"/>
  <c r="L76" i="9"/>
  <c r="L109" i="9"/>
  <c r="L223" i="9"/>
  <c r="L277" i="9"/>
  <c r="L42" i="9"/>
  <c r="L270" i="9"/>
  <c r="L232" i="9"/>
  <c r="L210" i="9"/>
  <c r="L231" i="9"/>
  <c r="L296" i="9"/>
  <c r="L95" i="9"/>
  <c r="L282" i="9"/>
  <c r="L281" i="9"/>
  <c r="L103" i="9"/>
  <c r="L293" i="9"/>
  <c r="L209" i="9"/>
  <c r="L112" i="9"/>
  <c r="L207" i="9"/>
  <c r="L74" i="9"/>
  <c r="L121" i="9"/>
  <c r="L224" i="9"/>
  <c r="L291" i="9"/>
  <c r="L235" i="9"/>
  <c r="L58" i="9"/>
  <c r="L146" i="9"/>
  <c r="L91" i="9"/>
  <c r="L228" i="9"/>
  <c r="L131" i="9"/>
  <c r="L237" i="9"/>
  <c r="L214" i="9"/>
  <c r="L208" i="9"/>
  <c r="L203" i="9"/>
  <c r="L195" i="9"/>
  <c r="L156" i="9"/>
  <c r="L163" i="9"/>
  <c r="L292" i="9"/>
  <c r="L236" i="9"/>
  <c r="L111" i="9"/>
  <c r="L82" i="9"/>
  <c r="L106" i="9"/>
  <c r="L249" i="9"/>
  <c r="L194" i="9"/>
  <c r="L166" i="9"/>
  <c r="L219" i="9"/>
  <c r="L177" i="9"/>
  <c r="L130" i="9"/>
  <c r="L217" i="9"/>
  <c r="L185" i="9"/>
  <c r="L250" i="9"/>
  <c r="L52" i="9"/>
  <c r="L141" i="9"/>
  <c r="L122" i="9"/>
  <c r="L51" i="9"/>
  <c r="L65" i="9"/>
  <c r="L110" i="9"/>
  <c r="L119" i="9"/>
  <c r="L213" i="9"/>
  <c r="L215" i="9"/>
  <c r="L138" i="9"/>
  <c r="L241" i="9"/>
  <c r="L229" i="9"/>
  <c r="L259" i="9"/>
  <c r="L129" i="9"/>
  <c r="L137" i="9"/>
  <c r="L189" i="9"/>
  <c r="L135" i="9"/>
  <c r="L114" i="9"/>
  <c r="L90" i="9"/>
  <c r="L49" i="9"/>
  <c r="L230" i="9"/>
  <c r="L157" i="9"/>
  <c r="L99" i="9"/>
  <c r="L124" i="9"/>
  <c r="L46" i="9"/>
  <c r="L45" i="9"/>
  <c r="L102" i="9"/>
  <c r="L252" i="9"/>
  <c r="L148" i="9"/>
  <c r="L183" i="9"/>
  <c r="L89" i="9"/>
  <c r="L172" i="9"/>
  <c r="L155" i="9"/>
  <c r="L204" i="9"/>
  <c r="L226" i="9"/>
  <c r="L126" i="9"/>
  <c r="L160" i="9"/>
  <c r="L272" i="9"/>
  <c r="L221" i="9"/>
  <c r="L108" i="9"/>
  <c r="L170" i="9"/>
  <c r="L44" i="9"/>
  <c r="L264" i="9"/>
  <c r="L164" i="9"/>
  <c r="L139" i="9"/>
  <c r="L67" i="9"/>
  <c r="L43" i="9"/>
  <c r="L256" i="9"/>
  <c r="D57" i="8"/>
  <c r="F57" i="8" s="1"/>
  <c r="D58" i="8"/>
  <c r="F58" i="8" s="1"/>
  <c r="H58" i="8" s="1"/>
  <c r="D56" i="8"/>
  <c r="F56" i="8" s="1"/>
  <c r="D52" i="8"/>
  <c r="F52" i="8" s="1"/>
  <c r="D53" i="8"/>
  <c r="F53" i="8" s="1"/>
  <c r="H53" i="8" s="1"/>
  <c r="D51" i="8"/>
  <c r="F51" i="8" s="1"/>
  <c r="D46" i="8"/>
  <c r="F46" i="8" s="1"/>
  <c r="D47" i="8"/>
  <c r="F47" i="8" s="1"/>
  <c r="D48" i="8"/>
  <c r="F48" i="8" s="1"/>
  <c r="H48" i="8" s="1"/>
  <c r="D45" i="8"/>
  <c r="F45" i="8" s="1"/>
  <c r="D41" i="8"/>
  <c r="F41" i="8" s="1"/>
  <c r="D42" i="8"/>
  <c r="F42" i="8" s="1"/>
  <c r="H42" i="8" s="1"/>
  <c r="D40" i="8"/>
  <c r="F40" i="8" s="1"/>
  <c r="D35" i="8"/>
  <c r="F35" i="8" s="1"/>
  <c r="D36" i="8"/>
  <c r="F36" i="8" s="1"/>
  <c r="D37" i="8"/>
  <c r="F37" i="8" s="1"/>
  <c r="H37" i="8" s="1"/>
  <c r="M39" i="9" l="1"/>
  <c r="G70" i="8"/>
  <c r="L39" i="9"/>
  <c r="N39" i="9" s="1"/>
  <c r="E71" i="8"/>
  <c r="F71" i="8" s="1"/>
  <c r="E75" i="8"/>
  <c r="F75" i="8" s="1"/>
  <c r="E72" i="8"/>
  <c r="F72" i="8" s="1"/>
  <c r="E74" i="8"/>
  <c r="F74" i="8" s="1"/>
  <c r="E76" i="8"/>
  <c r="F76" i="8" s="1"/>
  <c r="E73" i="8"/>
  <c r="E77" i="8"/>
  <c r="G36" i="8"/>
  <c r="H35" i="8"/>
  <c r="G46" i="8"/>
  <c r="H45" i="8"/>
  <c r="E45" i="8" s="1"/>
  <c r="H47" i="8"/>
  <c r="G48" i="8"/>
  <c r="E48" i="8" s="1"/>
  <c r="G52" i="8"/>
  <c r="H51" i="8"/>
  <c r="E51" i="8" s="1"/>
  <c r="H52" i="8"/>
  <c r="G53" i="8"/>
  <c r="E53" i="8" s="1"/>
  <c r="H34" i="8"/>
  <c r="E34" i="8" s="1"/>
  <c r="G35" i="8"/>
  <c r="G37" i="8"/>
  <c r="E37" i="8" s="1"/>
  <c r="H36" i="8"/>
  <c r="G41" i="8"/>
  <c r="H40" i="8"/>
  <c r="E40" i="8" s="1"/>
  <c r="G42" i="8"/>
  <c r="E42" i="8" s="1"/>
  <c r="H41" i="8"/>
  <c r="G47" i="8"/>
  <c r="H46" i="8"/>
  <c r="H56" i="8"/>
  <c r="E56" i="8" s="1"/>
  <c r="G57" i="8"/>
  <c r="G58" i="8"/>
  <c r="E58" i="8" s="1"/>
  <c r="H57" i="8"/>
  <c r="G88" i="4"/>
  <c r="G89" i="4"/>
  <c r="G86" i="4"/>
  <c r="G82" i="4"/>
  <c r="G83" i="4"/>
  <c r="G84" i="4"/>
  <c r="G78" i="4"/>
  <c r="G79" i="4"/>
  <c r="G80" i="4"/>
  <c r="E75" i="4"/>
  <c r="G48" i="4"/>
  <c r="I48" i="4" s="1"/>
  <c r="M244" i="9" l="1"/>
  <c r="N244" i="9"/>
  <c r="O244" i="9" s="1"/>
  <c r="Q244" i="9" s="1"/>
  <c r="F77" i="8"/>
  <c r="G77" i="8" s="1"/>
  <c r="F73" i="8"/>
  <c r="G73" i="8" s="1"/>
  <c r="M273" i="9"/>
  <c r="N273" i="9" s="1"/>
  <c r="M220" i="9"/>
  <c r="N220" i="9" s="1"/>
  <c r="O220" i="9" s="1"/>
  <c r="Q220" i="9" s="1"/>
  <c r="M127" i="9"/>
  <c r="N127" i="9" s="1"/>
  <c r="O127" i="9" s="1"/>
  <c r="Q127" i="9" s="1"/>
  <c r="M262" i="9"/>
  <c r="N262" i="9" s="1"/>
  <c r="M151" i="9"/>
  <c r="N151" i="9" s="1"/>
  <c r="O151" i="9" s="1"/>
  <c r="Q151" i="9" s="1"/>
  <c r="M193" i="9"/>
  <c r="M159" i="9"/>
  <c r="N159" i="9" s="1"/>
  <c r="O159" i="9" s="1"/>
  <c r="Q159" i="9" s="1"/>
  <c r="M239" i="9"/>
  <c r="N239" i="9" s="1"/>
  <c r="M246" i="9"/>
  <c r="N246" i="9" s="1"/>
  <c r="M142" i="9"/>
  <c r="N142" i="9" s="1"/>
  <c r="O142" i="9" s="1"/>
  <c r="Q142" i="9" s="1"/>
  <c r="M48" i="9"/>
  <c r="N48" i="9" s="1"/>
  <c r="M178" i="9"/>
  <c r="M76" i="9"/>
  <c r="N76" i="9" s="1"/>
  <c r="O76" i="9" s="1"/>
  <c r="Q76" i="9" s="1"/>
  <c r="M135" i="9"/>
  <c r="N135" i="9" s="1"/>
  <c r="O135" i="9" s="1"/>
  <c r="Q135" i="9" s="1"/>
  <c r="G74" i="8"/>
  <c r="G75" i="8"/>
  <c r="G76" i="8"/>
  <c r="G72" i="8"/>
  <c r="G71" i="8"/>
  <c r="E52" i="8"/>
  <c r="E46" i="8"/>
  <c r="E36" i="8"/>
  <c r="M61" i="9"/>
  <c r="N61" i="9" s="1"/>
  <c r="M254" i="9"/>
  <c r="N254" i="9" s="1"/>
  <c r="M300" i="9"/>
  <c r="N300" i="9" s="1"/>
  <c r="O300" i="9" s="1"/>
  <c r="Q300" i="9" s="1"/>
  <c r="M245" i="9"/>
  <c r="N245" i="9" s="1"/>
  <c r="O245" i="9" s="1"/>
  <c r="Q245" i="9" s="1"/>
  <c r="M165" i="9"/>
  <c r="N165" i="9" s="1"/>
  <c r="O165" i="9" s="1"/>
  <c r="Q165" i="9" s="1"/>
  <c r="M233" i="9"/>
  <c r="N233" i="9" s="1"/>
  <c r="M68" i="9"/>
  <c r="N68" i="9" s="1"/>
  <c r="O68" i="9" s="1"/>
  <c r="Q68" i="9" s="1"/>
  <c r="M109" i="9"/>
  <c r="N109" i="9" s="1"/>
  <c r="O109" i="9" s="1"/>
  <c r="Q109" i="9" s="1"/>
  <c r="M176" i="9"/>
  <c r="N176" i="9" s="1"/>
  <c r="O176" i="9" s="1"/>
  <c r="Q176" i="9" s="1"/>
  <c r="M59" i="9"/>
  <c r="M278" i="9"/>
  <c r="M173" i="9"/>
  <c r="M182" i="9"/>
  <c r="N182" i="9" s="1"/>
  <c r="O182" i="9" s="1"/>
  <c r="Q182" i="9" s="1"/>
  <c r="M56" i="9"/>
  <c r="N56" i="9" s="1"/>
  <c r="M136" i="9"/>
  <c r="M174" i="9"/>
  <c r="M147" i="9"/>
  <c r="N147" i="9" s="1"/>
  <c r="O147" i="9" s="1"/>
  <c r="Q147" i="9" s="1"/>
  <c r="M295" i="9"/>
  <c r="N295" i="9" s="1"/>
  <c r="M242" i="9"/>
  <c r="N242" i="9" s="1"/>
  <c r="O242" i="9" s="1"/>
  <c r="Q242" i="9" s="1"/>
  <c r="M149" i="9"/>
  <c r="M75" i="9"/>
  <c r="N75" i="9" s="1"/>
  <c r="O75" i="9" s="1"/>
  <c r="Q75" i="9" s="1"/>
  <c r="M240" i="9"/>
  <c r="N240" i="9" s="1"/>
  <c r="O240" i="9" s="1"/>
  <c r="Q240" i="9" s="1"/>
  <c r="M232" i="9"/>
  <c r="M209" i="9"/>
  <c r="N209" i="9" s="1"/>
  <c r="O209" i="9" s="1"/>
  <c r="Q209" i="9" s="1"/>
  <c r="M74" i="9"/>
  <c r="N74" i="9" s="1"/>
  <c r="O74" i="9" s="1"/>
  <c r="Q74" i="9" s="1"/>
  <c r="M106" i="9"/>
  <c r="M289" i="9"/>
  <c r="N289" i="9" s="1"/>
  <c r="M190" i="9"/>
  <c r="M222" i="9"/>
  <c r="N222" i="9" s="1"/>
  <c r="O222" i="9" s="1"/>
  <c r="Q222" i="9" s="1"/>
  <c r="M133" i="9"/>
  <c r="M283" i="9"/>
  <c r="N283" i="9" s="1"/>
  <c r="O283" i="9" s="1"/>
  <c r="Q283" i="9" s="1"/>
  <c r="M66" i="9"/>
  <c r="M98" i="9"/>
  <c r="N98" i="9" s="1"/>
  <c r="O98" i="9" s="1"/>
  <c r="Q98" i="9" s="1"/>
  <c r="M206" i="9"/>
  <c r="M143" i="9"/>
  <c r="N143" i="9" s="1"/>
  <c r="O143" i="9" s="1"/>
  <c r="Q143" i="9" s="1"/>
  <c r="M105" i="9"/>
  <c r="M205" i="9"/>
  <c r="N205" i="9" s="1"/>
  <c r="O205" i="9" s="1"/>
  <c r="Q205" i="9" s="1"/>
  <c r="M201" i="9"/>
  <c r="M234" i="9"/>
  <c r="N234" i="9" s="1"/>
  <c r="O234" i="9" s="1"/>
  <c r="Q234" i="9" s="1"/>
  <c r="M128" i="9"/>
  <c r="M253" i="9"/>
  <c r="N253" i="9" s="1"/>
  <c r="O253" i="9" s="1"/>
  <c r="Q253" i="9" s="1"/>
  <c r="M88" i="9"/>
  <c r="M186" i="9"/>
  <c r="N186" i="9" s="1"/>
  <c r="O186" i="9" s="1"/>
  <c r="Q186" i="9" s="1"/>
  <c r="M299" i="9"/>
  <c r="M62" i="9"/>
  <c r="N62" i="9" s="1"/>
  <c r="M97" i="9"/>
  <c r="M298" i="9"/>
  <c r="N298" i="9" s="1"/>
  <c r="M286" i="9"/>
  <c r="M179" i="9"/>
  <c r="N179" i="9" s="1"/>
  <c r="O179" i="9" s="1"/>
  <c r="Q179" i="9" s="1"/>
  <c r="M175" i="9"/>
  <c r="M257" i="9"/>
  <c r="N257" i="9" s="1"/>
  <c r="O257" i="9" s="1"/>
  <c r="Q257" i="9" s="1"/>
  <c r="M238" i="9"/>
  <c r="M199" i="9"/>
  <c r="N199" i="9" s="1"/>
  <c r="O199" i="9" s="1"/>
  <c r="Q199" i="9" s="1"/>
  <c r="M70" i="9"/>
  <c r="N70" i="9" s="1"/>
  <c r="O70" i="9" s="1"/>
  <c r="Q70" i="9" s="1"/>
  <c r="M81" i="9"/>
  <c r="N81" i="9" s="1"/>
  <c r="O81" i="9" s="1"/>
  <c r="Q81" i="9" s="1"/>
  <c r="M64" i="9"/>
  <c r="M47" i="9"/>
  <c r="N47" i="9" s="1"/>
  <c r="M144" i="9"/>
  <c r="M198" i="9"/>
  <c r="M275" i="9"/>
  <c r="N275" i="9" s="1"/>
  <c r="O275" i="9" s="1"/>
  <c r="Q275" i="9" s="1"/>
  <c r="M287" i="9"/>
  <c r="N287" i="9" s="1"/>
  <c r="O287" i="9" s="1"/>
  <c r="Q287" i="9" s="1"/>
  <c r="M120" i="9"/>
  <c r="M162" i="9"/>
  <c r="N162" i="9" s="1"/>
  <c r="O162" i="9" s="1"/>
  <c r="Q162" i="9" s="1"/>
  <c r="M169" i="9"/>
  <c r="M54" i="9"/>
  <c r="N54" i="9" s="1"/>
  <c r="M52" i="9"/>
  <c r="N52" i="9" s="1"/>
  <c r="M155" i="9"/>
  <c r="M157" i="9"/>
  <c r="M192" i="9"/>
  <c r="N192" i="9" s="1"/>
  <c r="O192" i="9" s="1"/>
  <c r="Q192" i="9" s="1"/>
  <c r="M153" i="9"/>
  <c r="M42" i="9"/>
  <c r="N42" i="9" s="1"/>
  <c r="M96" i="9"/>
  <c r="M231" i="9"/>
  <c r="M180" i="9"/>
  <c r="M247" i="9"/>
  <c r="N247" i="9" s="1"/>
  <c r="O247" i="9" s="1"/>
  <c r="Q247" i="9" s="1"/>
  <c r="M103" i="9"/>
  <c r="M258" i="9"/>
  <c r="N258" i="9" s="1"/>
  <c r="O258" i="9" s="1"/>
  <c r="Q258" i="9" s="1"/>
  <c r="M291" i="9"/>
  <c r="M91" i="9"/>
  <c r="N91" i="9" s="1"/>
  <c r="O91" i="9" s="1"/>
  <c r="Q91" i="9" s="1"/>
  <c r="M284" i="9"/>
  <c r="M235" i="9"/>
  <c r="N235" i="9" s="1"/>
  <c r="O235" i="9" s="1"/>
  <c r="Q235" i="9" s="1"/>
  <c r="M237" i="9"/>
  <c r="M188" i="9"/>
  <c r="N188" i="9" s="1"/>
  <c r="O188" i="9" s="1"/>
  <c r="Q188" i="9" s="1"/>
  <c r="M236" i="9"/>
  <c r="M219" i="9"/>
  <c r="N219" i="9" s="1"/>
  <c r="O219" i="9" s="1"/>
  <c r="Q219" i="9" s="1"/>
  <c r="M215" i="9"/>
  <c r="M46" i="9"/>
  <c r="N46" i="9" s="1"/>
  <c r="M170" i="9"/>
  <c r="M156" i="9"/>
  <c r="N156" i="9" s="1"/>
  <c r="O156" i="9" s="1"/>
  <c r="Q156" i="9" s="1"/>
  <c r="M164" i="9"/>
  <c r="M132" i="9"/>
  <c r="M285" i="9"/>
  <c r="M288" i="9"/>
  <c r="M266" i="9"/>
  <c r="M294" i="9"/>
  <c r="M104" i="9"/>
  <c r="N104" i="9" s="1"/>
  <c r="O104" i="9" s="1"/>
  <c r="Q104" i="9" s="1"/>
  <c r="M303" i="9"/>
  <c r="M140" i="9"/>
  <c r="M71" i="9"/>
  <c r="M279" i="9"/>
  <c r="M268" i="9"/>
  <c r="M260" i="9"/>
  <c r="M158" i="9"/>
  <c r="M116" i="9"/>
  <c r="N116" i="9" s="1"/>
  <c r="O116" i="9" s="1"/>
  <c r="Q116" i="9" s="1"/>
  <c r="M115" i="9"/>
  <c r="M55" i="9"/>
  <c r="M227" i="9"/>
  <c r="M290" i="9"/>
  <c r="M191" i="9"/>
  <c r="M218" i="9"/>
  <c r="M53" i="9"/>
  <c r="M154" i="9"/>
  <c r="N154" i="9" s="1"/>
  <c r="O154" i="9" s="1"/>
  <c r="Q154" i="9" s="1"/>
  <c r="M50" i="9"/>
  <c r="M216" i="9"/>
  <c r="M100" i="9"/>
  <c r="M152" i="9"/>
  <c r="M118" i="9"/>
  <c r="M101" i="9"/>
  <c r="M73" i="9"/>
  <c r="M72" i="9"/>
  <c r="N72" i="9" s="1"/>
  <c r="O72" i="9" s="1"/>
  <c r="Q72" i="9" s="1"/>
  <c r="M248" i="9"/>
  <c r="M211" i="9"/>
  <c r="M277" i="9"/>
  <c r="M63" i="9"/>
  <c r="M301" i="9"/>
  <c r="M197" i="9"/>
  <c r="M125" i="9"/>
  <c r="M274" i="9"/>
  <c r="N274" i="9" s="1"/>
  <c r="O274" i="9" s="1"/>
  <c r="Q274" i="9" s="1"/>
  <c r="M94" i="9"/>
  <c r="M305" i="9"/>
  <c r="M60" i="9"/>
  <c r="M77" i="9"/>
  <c r="M69" i="9"/>
  <c r="M265" i="9"/>
  <c r="M196" i="9"/>
  <c r="M57" i="9"/>
  <c r="N57" i="9" s="1"/>
  <c r="M85" i="9"/>
  <c r="M83" i="9"/>
  <c r="M202" i="9"/>
  <c r="M200" i="9"/>
  <c r="M276" i="9"/>
  <c r="M263" i="9"/>
  <c r="M134" i="9"/>
  <c r="M171" i="9"/>
  <c r="N171" i="9" s="1"/>
  <c r="O171" i="9" s="1"/>
  <c r="Q171" i="9" s="1"/>
  <c r="M181" i="9"/>
  <c r="M184" i="9"/>
  <c r="M123" i="9"/>
  <c r="M212" i="9"/>
  <c r="M79" i="9"/>
  <c r="M168" i="9"/>
  <c r="M93" i="9"/>
  <c r="M187" i="9"/>
  <c r="N187" i="9" s="1"/>
  <c r="O187" i="9" s="1"/>
  <c r="Q187" i="9" s="1"/>
  <c r="M145" i="9"/>
  <c r="M271" i="9"/>
  <c r="M223" i="9"/>
  <c r="M302" i="9"/>
  <c r="M261" i="9"/>
  <c r="M270" i="9"/>
  <c r="M269" i="9"/>
  <c r="M296" i="9"/>
  <c r="N296" i="9" s="1"/>
  <c r="O296" i="9" s="1"/>
  <c r="Q296" i="9" s="1"/>
  <c r="M225" i="9"/>
  <c r="M80" i="9"/>
  <c r="M255" i="9"/>
  <c r="M210" i="9"/>
  <c r="M282" i="9"/>
  <c r="N282" i="9" s="1"/>
  <c r="O282" i="9" s="1"/>
  <c r="Q282" i="9" s="1"/>
  <c r="M293" i="9"/>
  <c r="M297" i="9"/>
  <c r="M304" i="9"/>
  <c r="N304" i="9" s="1"/>
  <c r="O304" i="9" s="1"/>
  <c r="Q304" i="9" s="1"/>
  <c r="M86" i="9"/>
  <c r="M150" i="9"/>
  <c r="M243" i="9"/>
  <c r="M87" i="9"/>
  <c r="M95" i="9"/>
  <c r="N95" i="9" s="1"/>
  <c r="O95" i="9" s="1"/>
  <c r="Q95" i="9" s="1"/>
  <c r="M112" i="9"/>
  <c r="M224" i="9"/>
  <c r="N224" i="9" s="1"/>
  <c r="O224" i="9" s="1"/>
  <c r="Q224" i="9" s="1"/>
  <c r="M146" i="9"/>
  <c r="M251" i="9"/>
  <c r="M214" i="9"/>
  <c r="M84" i="9"/>
  <c r="M92" i="9"/>
  <c r="M292" i="9"/>
  <c r="N292" i="9" s="1"/>
  <c r="O292" i="9" s="1"/>
  <c r="Q292" i="9" s="1"/>
  <c r="M82" i="9"/>
  <c r="M194" i="9"/>
  <c r="N194" i="9" s="1"/>
  <c r="O194" i="9" s="1"/>
  <c r="Q194" i="9" s="1"/>
  <c r="M130" i="9"/>
  <c r="M65" i="9"/>
  <c r="N65" i="9" s="1"/>
  <c r="O65" i="9" s="1"/>
  <c r="Q65" i="9" s="1"/>
  <c r="M259" i="9"/>
  <c r="M230" i="9"/>
  <c r="M148" i="9"/>
  <c r="M160" i="9"/>
  <c r="N160" i="9" s="1"/>
  <c r="O160" i="9" s="1"/>
  <c r="Q160" i="9" s="1"/>
  <c r="M139" i="9"/>
  <c r="M280" i="9"/>
  <c r="M217" i="9"/>
  <c r="M249" i="9"/>
  <c r="M44" i="9"/>
  <c r="N44" i="9" s="1"/>
  <c r="M185" i="9"/>
  <c r="N185" i="9" s="1"/>
  <c r="O185" i="9" s="1"/>
  <c r="Q185" i="9" s="1"/>
  <c r="M122" i="9"/>
  <c r="M119" i="9"/>
  <c r="N119" i="9" s="1"/>
  <c r="O119" i="9" s="1"/>
  <c r="Q119" i="9" s="1"/>
  <c r="M241" i="9"/>
  <c r="M137" i="9"/>
  <c r="N137" i="9" s="1"/>
  <c r="O137" i="9" s="1"/>
  <c r="Q137" i="9" s="1"/>
  <c r="M90" i="9"/>
  <c r="M99" i="9"/>
  <c r="N99" i="9" s="1"/>
  <c r="O99" i="9" s="1"/>
  <c r="Q99" i="9" s="1"/>
  <c r="M102" i="9"/>
  <c r="M89" i="9"/>
  <c r="N89" i="9" s="1"/>
  <c r="O89" i="9" s="1"/>
  <c r="Q89" i="9" s="1"/>
  <c r="M226" i="9"/>
  <c r="M221" i="9"/>
  <c r="N221" i="9" s="1"/>
  <c r="O221" i="9" s="1"/>
  <c r="Q221" i="9" s="1"/>
  <c r="M264" i="9"/>
  <c r="M43" i="9"/>
  <c r="N43" i="9" s="1"/>
  <c r="M207" i="9"/>
  <c r="M107" i="9"/>
  <c r="M267" i="9"/>
  <c r="M110" i="9"/>
  <c r="M121" i="9"/>
  <c r="M124" i="9"/>
  <c r="M111" i="9"/>
  <c r="N111" i="9" s="1"/>
  <c r="O111" i="9" s="1"/>
  <c r="Q111" i="9" s="1"/>
  <c r="M67" i="9"/>
  <c r="M281" i="9"/>
  <c r="M78" i="9"/>
  <c r="M131" i="9"/>
  <c r="M203" i="9"/>
  <c r="M161" i="9"/>
  <c r="M166" i="9"/>
  <c r="M141" i="9"/>
  <c r="M129" i="9"/>
  <c r="N129" i="9" s="1"/>
  <c r="O129" i="9" s="1"/>
  <c r="Q129" i="9" s="1"/>
  <c r="M183" i="9"/>
  <c r="M208" i="9"/>
  <c r="N208" i="9" s="1"/>
  <c r="O208" i="9" s="1"/>
  <c r="Q208" i="9" s="1"/>
  <c r="M213" i="9"/>
  <c r="M126" i="9"/>
  <c r="M113" i="9"/>
  <c r="M49" i="9"/>
  <c r="N49" i="9" s="1"/>
  <c r="M177" i="9"/>
  <c r="M272" i="9"/>
  <c r="M138" i="9"/>
  <c r="M114" i="9"/>
  <c r="M45" i="9"/>
  <c r="N45" i="9" s="1"/>
  <c r="M117" i="9"/>
  <c r="N117" i="9" s="1"/>
  <c r="O117" i="9" s="1"/>
  <c r="Q117" i="9" s="1"/>
  <c r="M228" i="9"/>
  <c r="M163" i="9"/>
  <c r="M250" i="9"/>
  <c r="M189" i="9"/>
  <c r="M172" i="9"/>
  <c r="M108" i="9"/>
  <c r="M256" i="9"/>
  <c r="M167" i="9"/>
  <c r="M51" i="9"/>
  <c r="M204" i="9"/>
  <c r="M58" i="9"/>
  <c r="N58" i="9" s="1"/>
  <c r="M252" i="9"/>
  <c r="M195" i="9"/>
  <c r="M229" i="9"/>
  <c r="O239" i="9"/>
  <c r="Q239" i="9" s="1"/>
  <c r="O273" i="9"/>
  <c r="Q273" i="9" s="1"/>
  <c r="O254" i="9"/>
  <c r="Q254" i="9" s="1"/>
  <c r="O246" i="9"/>
  <c r="Q246" i="9" s="1"/>
  <c r="O233" i="9"/>
  <c r="Q233" i="9" s="1"/>
  <c r="O262" i="9"/>
  <c r="Q262" i="9" s="1"/>
  <c r="O298" i="9"/>
  <c r="Q298" i="9" s="1"/>
  <c r="O295" i="9"/>
  <c r="Q295" i="9" s="1"/>
  <c r="O289" i="9"/>
  <c r="Q289" i="9" s="1"/>
  <c r="E57" i="8"/>
  <c r="E47" i="8"/>
  <c r="E41" i="8"/>
  <c r="E35" i="8"/>
  <c r="C565" i="9" l="1"/>
  <c r="D565" i="9"/>
  <c r="D361" i="9"/>
  <c r="C361" i="9"/>
  <c r="C553" i="9"/>
  <c r="D553" i="9"/>
  <c r="D469" i="9"/>
  <c r="C469" i="9"/>
  <c r="D543" i="9"/>
  <c r="C543" i="9"/>
  <c r="C509" i="9"/>
  <c r="D509" i="9"/>
  <c r="D424" i="9"/>
  <c r="C424" i="9"/>
  <c r="C405" i="9"/>
  <c r="D405" i="9"/>
  <c r="D452" i="9"/>
  <c r="C452" i="9"/>
  <c r="D478" i="9"/>
  <c r="C478" i="9"/>
  <c r="D544" i="9"/>
  <c r="C544" i="9"/>
  <c r="D321" i="9"/>
  <c r="C321" i="9"/>
  <c r="C457" i="9"/>
  <c r="D457" i="9"/>
  <c r="D327" i="9"/>
  <c r="C327" i="9"/>
  <c r="D332" i="9"/>
  <c r="C332" i="9"/>
  <c r="D492" i="9"/>
  <c r="C492" i="9"/>
  <c r="C345" i="9"/>
  <c r="D345" i="9"/>
  <c r="D335" i="9"/>
  <c r="C335" i="9"/>
  <c r="D479" i="9"/>
  <c r="C479" i="9"/>
  <c r="D527" i="9"/>
  <c r="C527" i="9"/>
  <c r="D412" i="9"/>
  <c r="C412" i="9"/>
  <c r="D510" i="9"/>
  <c r="C510" i="9"/>
  <c r="C489" i="9"/>
  <c r="D489" i="9"/>
  <c r="D351" i="9"/>
  <c r="C351" i="9"/>
  <c r="D399" i="9"/>
  <c r="C399" i="9"/>
  <c r="D559" i="9"/>
  <c r="C559" i="9"/>
  <c r="D458" i="9"/>
  <c r="C458" i="9"/>
  <c r="D446" i="9"/>
  <c r="C446" i="9"/>
  <c r="C449" i="9"/>
  <c r="D449" i="9"/>
  <c r="D319" i="9"/>
  <c r="C319" i="9"/>
  <c r="D359" i="9"/>
  <c r="C359" i="9"/>
  <c r="D455" i="9"/>
  <c r="C455" i="9"/>
  <c r="N229" i="9"/>
  <c r="O229" i="9" s="1"/>
  <c r="Q229" i="9" s="1"/>
  <c r="N252" i="9"/>
  <c r="O252" i="9" s="1"/>
  <c r="Q252" i="9" s="1"/>
  <c r="N204" i="9"/>
  <c r="O204" i="9" s="1"/>
  <c r="Q204" i="9" s="1"/>
  <c r="N167" i="9"/>
  <c r="O167" i="9" s="1"/>
  <c r="Q167" i="9" s="1"/>
  <c r="N108" i="9"/>
  <c r="O108" i="9" s="1"/>
  <c r="Q108" i="9" s="1"/>
  <c r="N189" i="9"/>
  <c r="O189" i="9" s="1"/>
  <c r="Q189" i="9" s="1"/>
  <c r="N163" i="9"/>
  <c r="O163" i="9" s="1"/>
  <c r="Q163" i="9" s="1"/>
  <c r="N114" i="9"/>
  <c r="O114" i="9" s="1"/>
  <c r="Q114" i="9" s="1"/>
  <c r="N272" i="9"/>
  <c r="O272" i="9" s="1"/>
  <c r="Q272" i="9" s="1"/>
  <c r="C542" i="9" s="1"/>
  <c r="N126" i="9"/>
  <c r="O126" i="9" s="1"/>
  <c r="Q126" i="9" s="1"/>
  <c r="C396" i="9" s="1"/>
  <c r="N166" i="9"/>
  <c r="O166" i="9" s="1"/>
  <c r="Q166" i="9" s="1"/>
  <c r="N203" i="9"/>
  <c r="O203" i="9" s="1"/>
  <c r="Q203" i="9" s="1"/>
  <c r="N78" i="9"/>
  <c r="O78" i="9" s="1"/>
  <c r="Q78" i="9" s="1"/>
  <c r="D348" i="9" s="1"/>
  <c r="N67" i="9"/>
  <c r="O67" i="9" s="1"/>
  <c r="Q67" i="9" s="1"/>
  <c r="N124" i="9"/>
  <c r="O124" i="9" s="1"/>
  <c r="Q124" i="9" s="1"/>
  <c r="N110" i="9"/>
  <c r="O110" i="9" s="1"/>
  <c r="Q110" i="9" s="1"/>
  <c r="D380" i="9" s="1"/>
  <c r="N107" i="9"/>
  <c r="O107" i="9" s="1"/>
  <c r="Q107" i="9" s="1"/>
  <c r="N249" i="9"/>
  <c r="O249" i="9" s="1"/>
  <c r="Q249" i="9" s="1"/>
  <c r="D519" i="9" s="1"/>
  <c r="N280" i="9"/>
  <c r="O280" i="9" s="1"/>
  <c r="Q280" i="9" s="1"/>
  <c r="N230" i="9"/>
  <c r="O230" i="9" s="1"/>
  <c r="Q230" i="9" s="1"/>
  <c r="C500" i="9" s="1"/>
  <c r="N84" i="9"/>
  <c r="O84" i="9" s="1"/>
  <c r="Q84" i="9" s="1"/>
  <c r="N251" i="9"/>
  <c r="O251" i="9" s="1"/>
  <c r="Q251" i="9" s="1"/>
  <c r="C521" i="9" s="1"/>
  <c r="N243" i="9"/>
  <c r="O243" i="9" s="1"/>
  <c r="Q243" i="9" s="1"/>
  <c r="D513" i="9" s="1"/>
  <c r="N86" i="9"/>
  <c r="O86" i="9" s="1"/>
  <c r="Q86" i="9" s="1"/>
  <c r="N297" i="9"/>
  <c r="O297" i="9" s="1"/>
  <c r="Q297" i="9" s="1"/>
  <c r="N255" i="9"/>
  <c r="O255" i="9" s="1"/>
  <c r="Q255" i="9" s="1"/>
  <c r="N225" i="9"/>
  <c r="O225" i="9" s="1"/>
  <c r="Q225" i="9" s="1"/>
  <c r="D495" i="9" s="1"/>
  <c r="N269" i="9"/>
  <c r="O269" i="9" s="1"/>
  <c r="Q269" i="9" s="1"/>
  <c r="N261" i="9"/>
  <c r="O261" i="9" s="1"/>
  <c r="Q261" i="9" s="1"/>
  <c r="D531" i="9" s="1"/>
  <c r="N223" i="9"/>
  <c r="O223" i="9" s="1"/>
  <c r="Q223" i="9" s="1"/>
  <c r="N145" i="9"/>
  <c r="O145" i="9" s="1"/>
  <c r="Q145" i="9" s="1"/>
  <c r="D415" i="9" s="1"/>
  <c r="N93" i="9"/>
  <c r="O93" i="9" s="1"/>
  <c r="Q93" i="9" s="1"/>
  <c r="N79" i="9"/>
  <c r="O79" i="9" s="1"/>
  <c r="Q79" i="9" s="1"/>
  <c r="N123" i="9"/>
  <c r="O123" i="9" s="1"/>
  <c r="Q123" i="9" s="1"/>
  <c r="C393" i="9" s="1"/>
  <c r="N181" i="9"/>
  <c r="O181" i="9" s="1"/>
  <c r="Q181" i="9" s="1"/>
  <c r="N134" i="9"/>
  <c r="O134" i="9" s="1"/>
  <c r="Q134" i="9" s="1"/>
  <c r="N276" i="9"/>
  <c r="O276" i="9" s="1"/>
  <c r="Q276" i="9" s="1"/>
  <c r="N202" i="9"/>
  <c r="O202" i="9" s="1"/>
  <c r="Q202" i="9" s="1"/>
  <c r="N85" i="9"/>
  <c r="O85" i="9" s="1"/>
  <c r="Q85" i="9" s="1"/>
  <c r="N196" i="9"/>
  <c r="O196" i="9" s="1"/>
  <c r="Q196" i="9" s="1"/>
  <c r="N69" i="9"/>
  <c r="O69" i="9" s="1"/>
  <c r="Q69" i="9" s="1"/>
  <c r="D339" i="9" s="1"/>
  <c r="N60" i="9"/>
  <c r="N94" i="9"/>
  <c r="O94" i="9" s="1"/>
  <c r="Q94" i="9" s="1"/>
  <c r="D364" i="9" s="1"/>
  <c r="N125" i="9"/>
  <c r="O125" i="9" s="1"/>
  <c r="Q125" i="9" s="1"/>
  <c r="N301" i="9"/>
  <c r="O301" i="9" s="1"/>
  <c r="Q301" i="9" s="1"/>
  <c r="N277" i="9"/>
  <c r="O277" i="9" s="1"/>
  <c r="Q277" i="9" s="1"/>
  <c r="N248" i="9"/>
  <c r="O248" i="9" s="1"/>
  <c r="Q248" i="9" s="1"/>
  <c r="C518" i="9" s="1"/>
  <c r="N73" i="9"/>
  <c r="O73" i="9" s="1"/>
  <c r="Q73" i="9" s="1"/>
  <c r="N118" i="9"/>
  <c r="O118" i="9" s="1"/>
  <c r="Q118" i="9" s="1"/>
  <c r="N100" i="9"/>
  <c r="O100" i="9" s="1"/>
  <c r="Q100" i="9" s="1"/>
  <c r="N50" i="9"/>
  <c r="N53" i="9"/>
  <c r="N191" i="9"/>
  <c r="O191" i="9" s="1"/>
  <c r="Q191" i="9" s="1"/>
  <c r="N227" i="9"/>
  <c r="O227" i="9" s="1"/>
  <c r="Q227" i="9" s="1"/>
  <c r="N115" i="9"/>
  <c r="O115" i="9" s="1"/>
  <c r="Q115" i="9" s="1"/>
  <c r="C385" i="9" s="1"/>
  <c r="N158" i="9"/>
  <c r="O158" i="9" s="1"/>
  <c r="Q158" i="9" s="1"/>
  <c r="N268" i="9"/>
  <c r="O268" i="9" s="1"/>
  <c r="Q268" i="9" s="1"/>
  <c r="C538" i="9" s="1"/>
  <c r="N71" i="9"/>
  <c r="O71" i="9" s="1"/>
  <c r="Q71" i="9" s="1"/>
  <c r="D341" i="9" s="1"/>
  <c r="N303" i="9"/>
  <c r="O303" i="9" s="1"/>
  <c r="Q303" i="9" s="1"/>
  <c r="C573" i="9" s="1"/>
  <c r="N294" i="9"/>
  <c r="O294" i="9" s="1"/>
  <c r="Q294" i="9" s="1"/>
  <c r="D564" i="9" s="1"/>
  <c r="N288" i="9"/>
  <c r="O288" i="9" s="1"/>
  <c r="Q288" i="9" s="1"/>
  <c r="N132" i="9"/>
  <c r="O132" i="9" s="1"/>
  <c r="Q132" i="9" s="1"/>
  <c r="N231" i="9"/>
  <c r="O231" i="9" s="1"/>
  <c r="Q231" i="9" s="1"/>
  <c r="N155" i="9"/>
  <c r="O155" i="9" s="1"/>
  <c r="Q155" i="9" s="1"/>
  <c r="C425" i="9" s="1"/>
  <c r="N198" i="9"/>
  <c r="O198" i="9" s="1"/>
  <c r="Q198" i="9" s="1"/>
  <c r="N232" i="9"/>
  <c r="O232" i="9" s="1"/>
  <c r="Q232" i="9" s="1"/>
  <c r="N136" i="9"/>
  <c r="O136" i="9" s="1"/>
  <c r="Q136" i="9" s="1"/>
  <c r="N278" i="9"/>
  <c r="O278" i="9" s="1"/>
  <c r="Q278" i="9" s="1"/>
  <c r="D548" i="9" s="1"/>
  <c r="N178" i="9"/>
  <c r="O178" i="9" s="1"/>
  <c r="Q178" i="9" s="1"/>
  <c r="N193" i="9"/>
  <c r="O193" i="9" s="1"/>
  <c r="Q193" i="9" s="1"/>
  <c r="D463" i="9" s="1"/>
  <c r="N195" i="9"/>
  <c r="O195" i="9" s="1"/>
  <c r="Q195" i="9" s="1"/>
  <c r="N51" i="9"/>
  <c r="N256" i="9"/>
  <c r="O256" i="9" s="1"/>
  <c r="Q256" i="9" s="1"/>
  <c r="N172" i="9"/>
  <c r="O172" i="9" s="1"/>
  <c r="Q172" i="9" s="1"/>
  <c r="N250" i="9"/>
  <c r="O250" i="9" s="1"/>
  <c r="Q250" i="9" s="1"/>
  <c r="N228" i="9"/>
  <c r="O228" i="9" s="1"/>
  <c r="Q228" i="9" s="1"/>
  <c r="N138" i="9"/>
  <c r="O138" i="9" s="1"/>
  <c r="Q138" i="9" s="1"/>
  <c r="N177" i="9"/>
  <c r="O177" i="9" s="1"/>
  <c r="Q177" i="9" s="1"/>
  <c r="D447" i="9" s="1"/>
  <c r="N113" i="9"/>
  <c r="O113" i="9" s="1"/>
  <c r="Q113" i="9" s="1"/>
  <c r="D383" i="9" s="1"/>
  <c r="N213" i="9"/>
  <c r="O213" i="9" s="1"/>
  <c r="Q213" i="9" s="1"/>
  <c r="N183" i="9"/>
  <c r="O183" i="9" s="1"/>
  <c r="Q183" i="9" s="1"/>
  <c r="N141" i="9"/>
  <c r="O141" i="9" s="1"/>
  <c r="Q141" i="9" s="1"/>
  <c r="N161" i="9"/>
  <c r="O161" i="9" s="1"/>
  <c r="Q161" i="9" s="1"/>
  <c r="C431" i="9" s="1"/>
  <c r="N131" i="9"/>
  <c r="O131" i="9" s="1"/>
  <c r="Q131" i="9" s="1"/>
  <c r="N281" i="9"/>
  <c r="O281" i="9" s="1"/>
  <c r="Q281" i="9" s="1"/>
  <c r="D551" i="9" s="1"/>
  <c r="N121" i="9"/>
  <c r="O121" i="9" s="1"/>
  <c r="Q121" i="9" s="1"/>
  <c r="D391" i="9" s="1"/>
  <c r="N267" i="9"/>
  <c r="O267" i="9" s="1"/>
  <c r="Q267" i="9" s="1"/>
  <c r="N207" i="9"/>
  <c r="O207" i="9" s="1"/>
  <c r="Q207" i="9" s="1"/>
  <c r="N264" i="9"/>
  <c r="O264" i="9" s="1"/>
  <c r="Q264" i="9" s="1"/>
  <c r="N226" i="9"/>
  <c r="O226" i="9" s="1"/>
  <c r="Q226" i="9" s="1"/>
  <c r="N102" i="9"/>
  <c r="O102" i="9" s="1"/>
  <c r="Q102" i="9" s="1"/>
  <c r="N90" i="9"/>
  <c r="O90" i="9" s="1"/>
  <c r="Q90" i="9" s="1"/>
  <c r="N241" i="9"/>
  <c r="O241" i="9" s="1"/>
  <c r="Q241" i="9" s="1"/>
  <c r="D511" i="9" s="1"/>
  <c r="N122" i="9"/>
  <c r="O122" i="9" s="1"/>
  <c r="Q122" i="9" s="1"/>
  <c r="N217" i="9"/>
  <c r="O217" i="9" s="1"/>
  <c r="Q217" i="9" s="1"/>
  <c r="C487" i="9" s="1"/>
  <c r="N139" i="9"/>
  <c r="O139" i="9" s="1"/>
  <c r="Q139" i="9" s="1"/>
  <c r="C409" i="9" s="1"/>
  <c r="N148" i="9"/>
  <c r="O148" i="9" s="1"/>
  <c r="Q148" i="9" s="1"/>
  <c r="N259" i="9"/>
  <c r="O259" i="9" s="1"/>
  <c r="Q259" i="9" s="1"/>
  <c r="C529" i="9" s="1"/>
  <c r="N130" i="9"/>
  <c r="O130" i="9" s="1"/>
  <c r="Q130" i="9" s="1"/>
  <c r="C400" i="9" s="1"/>
  <c r="N82" i="9"/>
  <c r="O82" i="9" s="1"/>
  <c r="Q82" i="9" s="1"/>
  <c r="N92" i="9"/>
  <c r="O92" i="9" s="1"/>
  <c r="Q92" i="9" s="1"/>
  <c r="N214" i="9"/>
  <c r="O214" i="9" s="1"/>
  <c r="Q214" i="9" s="1"/>
  <c r="N146" i="9"/>
  <c r="O146" i="9" s="1"/>
  <c r="Q146" i="9" s="1"/>
  <c r="N112" i="9"/>
  <c r="O112" i="9" s="1"/>
  <c r="Q112" i="9" s="1"/>
  <c r="D382" i="9" s="1"/>
  <c r="N87" i="9"/>
  <c r="O87" i="9" s="1"/>
  <c r="Q87" i="9" s="1"/>
  <c r="N150" i="9"/>
  <c r="O150" i="9" s="1"/>
  <c r="Q150" i="9" s="1"/>
  <c r="C420" i="9" s="1"/>
  <c r="N293" i="9"/>
  <c r="O293" i="9" s="1"/>
  <c r="Q293" i="9" s="1"/>
  <c r="N210" i="9"/>
  <c r="O210" i="9" s="1"/>
  <c r="Q210" i="9" s="1"/>
  <c r="N80" i="9"/>
  <c r="O80" i="9" s="1"/>
  <c r="Q80" i="9" s="1"/>
  <c r="N270" i="9"/>
  <c r="O270" i="9" s="1"/>
  <c r="Q270" i="9" s="1"/>
  <c r="C540" i="9" s="1"/>
  <c r="N302" i="9"/>
  <c r="O302" i="9" s="1"/>
  <c r="Q302" i="9" s="1"/>
  <c r="N271" i="9"/>
  <c r="O271" i="9" s="1"/>
  <c r="Q271" i="9" s="1"/>
  <c r="N168" i="9"/>
  <c r="O168" i="9" s="1"/>
  <c r="Q168" i="9" s="1"/>
  <c r="N212" i="9"/>
  <c r="O212" i="9" s="1"/>
  <c r="Q212" i="9" s="1"/>
  <c r="N184" i="9"/>
  <c r="O184" i="9" s="1"/>
  <c r="Q184" i="9" s="1"/>
  <c r="N263" i="9"/>
  <c r="O263" i="9" s="1"/>
  <c r="Q263" i="9" s="1"/>
  <c r="C533" i="9" s="1"/>
  <c r="N200" i="9"/>
  <c r="O200" i="9" s="1"/>
  <c r="Q200" i="9" s="1"/>
  <c r="N83" i="9"/>
  <c r="O83" i="9" s="1"/>
  <c r="Q83" i="9" s="1"/>
  <c r="D353" i="9" s="1"/>
  <c r="N265" i="9"/>
  <c r="O265" i="9" s="1"/>
  <c r="Q265" i="9" s="1"/>
  <c r="N77" i="9"/>
  <c r="O77" i="9" s="1"/>
  <c r="Q77" i="9" s="1"/>
  <c r="N305" i="9"/>
  <c r="O305" i="9" s="1"/>
  <c r="Q305" i="9" s="1"/>
  <c r="N197" i="9"/>
  <c r="O197" i="9" s="1"/>
  <c r="Q197" i="9" s="1"/>
  <c r="C467" i="9" s="1"/>
  <c r="N63" i="9"/>
  <c r="N211" i="9"/>
  <c r="O211" i="9" s="1"/>
  <c r="Q211" i="9" s="1"/>
  <c r="C481" i="9" s="1"/>
  <c r="N101" i="9"/>
  <c r="O101" i="9" s="1"/>
  <c r="Q101" i="9" s="1"/>
  <c r="N152" i="9"/>
  <c r="O152" i="9" s="1"/>
  <c r="Q152" i="9" s="1"/>
  <c r="N216" i="9"/>
  <c r="O216" i="9" s="1"/>
  <c r="Q216" i="9" s="1"/>
  <c r="C486" i="9" s="1"/>
  <c r="N218" i="9"/>
  <c r="O218" i="9" s="1"/>
  <c r="Q218" i="9" s="1"/>
  <c r="N290" i="9"/>
  <c r="O290" i="9" s="1"/>
  <c r="Q290" i="9" s="1"/>
  <c r="D560" i="9" s="1"/>
  <c r="N55" i="9"/>
  <c r="N260" i="9"/>
  <c r="O260" i="9" s="1"/>
  <c r="Q260" i="9" s="1"/>
  <c r="N279" i="9"/>
  <c r="O279" i="9" s="1"/>
  <c r="Q279" i="9" s="1"/>
  <c r="N140" i="9"/>
  <c r="O140" i="9" s="1"/>
  <c r="Q140" i="9" s="1"/>
  <c r="N266" i="9"/>
  <c r="O266" i="9" s="1"/>
  <c r="Q266" i="9" s="1"/>
  <c r="C536" i="9" s="1"/>
  <c r="N285" i="9"/>
  <c r="O285" i="9" s="1"/>
  <c r="Q285" i="9" s="1"/>
  <c r="N164" i="9"/>
  <c r="O164" i="9" s="1"/>
  <c r="Q164" i="9" s="1"/>
  <c r="D434" i="9" s="1"/>
  <c r="N170" i="9"/>
  <c r="O170" i="9" s="1"/>
  <c r="Q170" i="9" s="1"/>
  <c r="D440" i="9" s="1"/>
  <c r="N215" i="9"/>
  <c r="O215" i="9" s="1"/>
  <c r="Q215" i="9" s="1"/>
  <c r="N236" i="9"/>
  <c r="O236" i="9" s="1"/>
  <c r="Q236" i="9" s="1"/>
  <c r="C506" i="9" s="1"/>
  <c r="N237" i="9"/>
  <c r="O237" i="9" s="1"/>
  <c r="Q237" i="9" s="1"/>
  <c r="N284" i="9"/>
  <c r="O284" i="9" s="1"/>
  <c r="Q284" i="9" s="1"/>
  <c r="N291" i="9"/>
  <c r="O291" i="9" s="1"/>
  <c r="Q291" i="9" s="1"/>
  <c r="D561" i="9" s="1"/>
  <c r="N103" i="9"/>
  <c r="O103" i="9" s="1"/>
  <c r="Q103" i="9" s="1"/>
  <c r="N180" i="9"/>
  <c r="O180" i="9" s="1"/>
  <c r="Q180" i="9" s="1"/>
  <c r="N96" i="9"/>
  <c r="O96" i="9" s="1"/>
  <c r="Q96" i="9" s="1"/>
  <c r="N153" i="9"/>
  <c r="O153" i="9" s="1"/>
  <c r="Q153" i="9" s="1"/>
  <c r="C423" i="9" s="1"/>
  <c r="N157" i="9"/>
  <c r="O157" i="9" s="1"/>
  <c r="Q157" i="9" s="1"/>
  <c r="N169" i="9"/>
  <c r="O169" i="9" s="1"/>
  <c r="Q169" i="9" s="1"/>
  <c r="N120" i="9"/>
  <c r="O120" i="9" s="1"/>
  <c r="Q120" i="9" s="1"/>
  <c r="N144" i="9"/>
  <c r="O144" i="9" s="1"/>
  <c r="Q144" i="9" s="1"/>
  <c r="N64" i="9"/>
  <c r="O64" i="9" s="1"/>
  <c r="Q64" i="9" s="1"/>
  <c r="N238" i="9"/>
  <c r="O238" i="9" s="1"/>
  <c r="Q238" i="9" s="1"/>
  <c r="D508" i="9" s="1"/>
  <c r="N175" i="9"/>
  <c r="O175" i="9" s="1"/>
  <c r="Q175" i="9" s="1"/>
  <c r="N286" i="9"/>
  <c r="O286" i="9" s="1"/>
  <c r="Q286" i="9" s="1"/>
  <c r="D556" i="9" s="1"/>
  <c r="N97" i="9"/>
  <c r="O97" i="9" s="1"/>
  <c r="Q97" i="9" s="1"/>
  <c r="N299" i="9"/>
  <c r="O299" i="9" s="1"/>
  <c r="Q299" i="9" s="1"/>
  <c r="N88" i="9"/>
  <c r="O88" i="9" s="1"/>
  <c r="Q88" i="9" s="1"/>
  <c r="N128" i="9"/>
  <c r="O128" i="9" s="1"/>
  <c r="Q128" i="9" s="1"/>
  <c r="N201" i="9"/>
  <c r="O201" i="9" s="1"/>
  <c r="Q201" i="9" s="1"/>
  <c r="N105" i="9"/>
  <c r="O105" i="9" s="1"/>
  <c r="Q105" i="9" s="1"/>
  <c r="N206" i="9"/>
  <c r="O206" i="9" s="1"/>
  <c r="Q206" i="9" s="1"/>
  <c r="N66" i="9"/>
  <c r="O66" i="9" s="1"/>
  <c r="Q66" i="9" s="1"/>
  <c r="D336" i="9" s="1"/>
  <c r="N133" i="9"/>
  <c r="O133" i="9" s="1"/>
  <c r="Q133" i="9" s="1"/>
  <c r="D403" i="9" s="1"/>
  <c r="N190" i="9"/>
  <c r="O190" i="9" s="1"/>
  <c r="Q190" i="9" s="1"/>
  <c r="N106" i="9"/>
  <c r="O106" i="9" s="1"/>
  <c r="Q106" i="9" s="1"/>
  <c r="D376" i="9" s="1"/>
  <c r="N149" i="9"/>
  <c r="O149" i="9" s="1"/>
  <c r="Q149" i="9" s="1"/>
  <c r="N174" i="9"/>
  <c r="O174" i="9" s="1"/>
  <c r="Q174" i="9" s="1"/>
  <c r="N173" i="9"/>
  <c r="O173" i="9" s="1"/>
  <c r="Q173" i="9" s="1"/>
  <c r="N59" i="9"/>
  <c r="G54" i="4"/>
  <c r="C56" i="4"/>
  <c r="C57" i="4" s="1"/>
  <c r="C58" i="4" s="1"/>
  <c r="C43" i="4"/>
  <c r="C44" i="4" s="1"/>
  <c r="C45" i="4" s="1"/>
  <c r="C46" i="4" s="1"/>
  <c r="C47" i="4" s="1"/>
  <c r="C48" i="4" s="1"/>
  <c r="E43" i="4"/>
  <c r="B42" i="4"/>
  <c r="B43" i="4" s="1"/>
  <c r="B44" i="4" s="1"/>
  <c r="B45" i="4" s="1"/>
  <c r="B46" i="4" s="1"/>
  <c r="B47" i="4" s="1"/>
  <c r="B48" i="4" s="1"/>
  <c r="E55" i="4" l="1"/>
  <c r="G55" i="4" s="1"/>
  <c r="G90" i="4" s="1"/>
  <c r="F55" i="4"/>
  <c r="D518" i="9"/>
  <c r="D540" i="9"/>
  <c r="D487" i="9"/>
  <c r="D431" i="9"/>
  <c r="C336" i="9"/>
  <c r="D521" i="9"/>
  <c r="C556" i="9"/>
  <c r="D400" i="9"/>
  <c r="C447" i="9"/>
  <c r="C519" i="9"/>
  <c r="C391" i="9"/>
  <c r="D486" i="9"/>
  <c r="D506" i="9"/>
  <c r="C353" i="9"/>
  <c r="C463" i="9"/>
  <c r="D420" i="9"/>
  <c r="D500" i="9"/>
  <c r="C495" i="9"/>
  <c r="C513" i="9"/>
  <c r="C364" i="9"/>
  <c r="D573" i="9"/>
  <c r="D396" i="9"/>
  <c r="D423" i="9"/>
  <c r="D393" i="9"/>
  <c r="C403" i="9"/>
  <c r="D529" i="9"/>
  <c r="C383" i="9"/>
  <c r="C341" i="9"/>
  <c r="D467" i="9"/>
  <c r="C415" i="9"/>
  <c r="D385" i="9"/>
  <c r="C561" i="9"/>
  <c r="D536" i="9"/>
  <c r="C440" i="9"/>
  <c r="D409" i="9"/>
  <c r="D533" i="9"/>
  <c r="C548" i="9"/>
  <c r="C444" i="9"/>
  <c r="D444" i="9"/>
  <c r="D538" i="9"/>
  <c r="D542" i="9"/>
  <c r="C402" i="9"/>
  <c r="D402" i="9"/>
  <c r="C497" i="9"/>
  <c r="D497" i="9"/>
  <c r="C551" i="9"/>
  <c r="C348" i="9"/>
  <c r="C564" i="9"/>
  <c r="D408" i="9"/>
  <c r="C408" i="9"/>
  <c r="D360" i="9"/>
  <c r="C360" i="9"/>
  <c r="C460" i="9"/>
  <c r="D460" i="9"/>
  <c r="D395" i="9"/>
  <c r="C395" i="9"/>
  <c r="C376" i="9"/>
  <c r="C560" i="9"/>
  <c r="C434" i="9"/>
  <c r="C367" i="9"/>
  <c r="D367" i="9"/>
  <c r="C451" i="9"/>
  <c r="D451" i="9"/>
  <c r="D411" i="9"/>
  <c r="C411" i="9"/>
  <c r="D370" i="9"/>
  <c r="C370" i="9"/>
  <c r="D425" i="9"/>
  <c r="C508" i="9"/>
  <c r="C339" i="9"/>
  <c r="C382" i="9"/>
  <c r="D481" i="9"/>
  <c r="C531" i="9"/>
  <c r="C511" i="9"/>
  <c r="C380" i="9"/>
  <c r="D488" i="9"/>
  <c r="C488" i="9"/>
  <c r="D358" i="9"/>
  <c r="C358" i="9"/>
  <c r="D312" i="9"/>
  <c r="C312" i="9"/>
  <c r="D428" i="9"/>
  <c r="C428" i="9"/>
  <c r="C473" i="9"/>
  <c r="D473" i="9"/>
  <c r="D524" i="9"/>
  <c r="C524" i="9"/>
  <c r="D435" i="9"/>
  <c r="C435" i="9"/>
  <c r="C517" i="9"/>
  <c r="D517" i="9"/>
  <c r="D526" i="9"/>
  <c r="C526" i="9"/>
  <c r="D369" i="9"/>
  <c r="C369" i="9"/>
  <c r="D567" i="9"/>
  <c r="C567" i="9"/>
  <c r="D439" i="9"/>
  <c r="C439" i="9"/>
  <c r="C569" i="9"/>
  <c r="D569" i="9"/>
  <c r="C441" i="9"/>
  <c r="D441" i="9"/>
  <c r="D476" i="9"/>
  <c r="C476" i="9"/>
  <c r="D530" i="9"/>
  <c r="C530" i="9"/>
  <c r="D468" i="9"/>
  <c r="C468" i="9"/>
  <c r="D322" i="9"/>
  <c r="C322" i="9"/>
  <c r="D499" i="9"/>
  <c r="C499" i="9"/>
  <c r="D419" i="9"/>
  <c r="C419" i="9"/>
  <c r="D323" i="9"/>
  <c r="C323" i="9"/>
  <c r="C501" i="9"/>
  <c r="D501" i="9"/>
  <c r="C421" i="9"/>
  <c r="D421" i="9"/>
  <c r="C325" i="9"/>
  <c r="D325" i="9"/>
  <c r="D552" i="9"/>
  <c r="C552" i="9"/>
  <c r="D516" i="9"/>
  <c r="C516" i="9"/>
  <c r="D432" i="9"/>
  <c r="C432" i="9"/>
  <c r="D320" i="9"/>
  <c r="C320" i="9"/>
  <c r="D372" i="9"/>
  <c r="C372" i="9"/>
  <c r="D512" i="9"/>
  <c r="C512" i="9"/>
  <c r="D470" i="9"/>
  <c r="C470" i="9"/>
  <c r="D394" i="9"/>
  <c r="C394" i="9"/>
  <c r="D474" i="9"/>
  <c r="C474" i="9"/>
  <c r="C433" i="9"/>
  <c r="D433" i="9"/>
  <c r="D344" i="9"/>
  <c r="C344" i="9"/>
  <c r="D539" i="9"/>
  <c r="C539" i="9"/>
  <c r="D475" i="9"/>
  <c r="C475" i="9"/>
  <c r="D347" i="9"/>
  <c r="C347" i="9"/>
  <c r="D541" i="9"/>
  <c r="C541" i="9"/>
  <c r="D477" i="9"/>
  <c r="C477" i="9"/>
  <c r="D413" i="9"/>
  <c r="C413" i="9"/>
  <c r="D349" i="9"/>
  <c r="C349" i="9"/>
  <c r="D550" i="9"/>
  <c r="C550" i="9"/>
  <c r="D498" i="9"/>
  <c r="C498" i="9"/>
  <c r="D368" i="9"/>
  <c r="C368" i="9"/>
  <c r="D398" i="9"/>
  <c r="C398" i="9"/>
  <c r="D454" i="9"/>
  <c r="C454" i="9"/>
  <c r="D374" i="9"/>
  <c r="C374" i="9"/>
  <c r="D466" i="9"/>
  <c r="C466" i="9"/>
  <c r="D343" i="9"/>
  <c r="C343" i="9"/>
  <c r="D562" i="9"/>
  <c r="C562" i="9"/>
  <c r="D515" i="9"/>
  <c r="C515" i="9"/>
  <c r="C545" i="9"/>
  <c r="D545" i="9"/>
  <c r="D535" i="9"/>
  <c r="C535" i="9"/>
  <c r="D407" i="9"/>
  <c r="C407" i="9"/>
  <c r="C537" i="9"/>
  <c r="D537" i="9"/>
  <c r="C377" i="9"/>
  <c r="D377" i="9"/>
  <c r="D366" i="9"/>
  <c r="C366" i="9"/>
  <c r="D528" i="9"/>
  <c r="C528" i="9"/>
  <c r="D436" i="9"/>
  <c r="C436" i="9"/>
  <c r="D563" i="9"/>
  <c r="C563" i="9"/>
  <c r="D483" i="9"/>
  <c r="C483" i="9"/>
  <c r="D387" i="9"/>
  <c r="C387" i="9"/>
  <c r="C485" i="9"/>
  <c r="D485" i="9"/>
  <c r="C389" i="9"/>
  <c r="D389" i="9"/>
  <c r="D574" i="9"/>
  <c r="C574" i="9"/>
  <c r="D522" i="9"/>
  <c r="C522" i="9"/>
  <c r="D484" i="9"/>
  <c r="C484" i="9"/>
  <c r="D416" i="9"/>
  <c r="C416" i="9"/>
  <c r="D414" i="9"/>
  <c r="C414" i="9"/>
  <c r="D356" i="9"/>
  <c r="C356" i="9"/>
  <c r="D430" i="9"/>
  <c r="C430" i="9"/>
  <c r="D438" i="9"/>
  <c r="C438" i="9"/>
  <c r="D520" i="9"/>
  <c r="C520" i="9"/>
  <c r="D410" i="9"/>
  <c r="C410" i="9"/>
  <c r="D450" i="9"/>
  <c r="C450" i="9"/>
  <c r="D575" i="9"/>
  <c r="C575" i="9"/>
  <c r="D546" i="9"/>
  <c r="C546" i="9"/>
  <c r="D523" i="9"/>
  <c r="C523" i="9"/>
  <c r="D459" i="9"/>
  <c r="C459" i="9"/>
  <c r="D331" i="9"/>
  <c r="C331" i="9"/>
  <c r="D525" i="9"/>
  <c r="C525" i="9"/>
  <c r="D461" i="9"/>
  <c r="C461" i="9"/>
  <c r="D397" i="9"/>
  <c r="C397" i="9"/>
  <c r="D333" i="9"/>
  <c r="C333" i="9"/>
  <c r="D534" i="9"/>
  <c r="C534" i="9"/>
  <c r="D482" i="9"/>
  <c r="C482" i="9"/>
  <c r="D480" i="9"/>
  <c r="C480" i="9"/>
  <c r="D362" i="9"/>
  <c r="C362" i="9"/>
  <c r="D422" i="9"/>
  <c r="C422" i="9"/>
  <c r="D442" i="9"/>
  <c r="C442" i="9"/>
  <c r="D342" i="9"/>
  <c r="C342" i="9"/>
  <c r="C417" i="9"/>
  <c r="D417" i="9"/>
  <c r="D503" i="9"/>
  <c r="C503" i="9"/>
  <c r="D375" i="9"/>
  <c r="C375" i="9"/>
  <c r="C505" i="9"/>
  <c r="D505" i="9"/>
  <c r="D337" i="9"/>
  <c r="C337" i="9"/>
  <c r="C329" i="9"/>
  <c r="D329" i="9"/>
  <c r="D494" i="9"/>
  <c r="C494" i="9"/>
  <c r="D392" i="9"/>
  <c r="C392" i="9"/>
  <c r="D547" i="9"/>
  <c r="C547" i="9"/>
  <c r="D371" i="9"/>
  <c r="C371" i="9"/>
  <c r="C549" i="9"/>
  <c r="D549" i="9"/>
  <c r="C453" i="9"/>
  <c r="D453" i="9"/>
  <c r="C373" i="9"/>
  <c r="D373" i="9"/>
  <c r="D558" i="9"/>
  <c r="C558" i="9"/>
  <c r="D490" i="9"/>
  <c r="C490" i="9"/>
  <c r="D464" i="9"/>
  <c r="C464" i="9"/>
  <c r="D384" i="9"/>
  <c r="C384" i="9"/>
  <c r="D404" i="9"/>
  <c r="C404" i="9"/>
  <c r="D340" i="9"/>
  <c r="C340" i="9"/>
  <c r="D504" i="9"/>
  <c r="C504" i="9"/>
  <c r="D406" i="9"/>
  <c r="C406" i="9"/>
  <c r="D418" i="9"/>
  <c r="C418" i="9"/>
  <c r="D346" i="9"/>
  <c r="C346" i="9"/>
  <c r="C401" i="9"/>
  <c r="D401" i="9"/>
  <c r="D554" i="9"/>
  <c r="C554" i="9"/>
  <c r="D571" i="9"/>
  <c r="C571" i="9"/>
  <c r="D507" i="9"/>
  <c r="C507" i="9"/>
  <c r="D443" i="9"/>
  <c r="C443" i="9"/>
  <c r="D379" i="9"/>
  <c r="C379" i="9"/>
  <c r="D315" i="9"/>
  <c r="C315" i="9"/>
  <c r="D445" i="9"/>
  <c r="C445" i="9"/>
  <c r="D381" i="9"/>
  <c r="C381" i="9"/>
  <c r="D317" i="9"/>
  <c r="C317" i="9"/>
  <c r="D568" i="9"/>
  <c r="C568" i="9"/>
  <c r="D472" i="9"/>
  <c r="C472" i="9"/>
  <c r="D426" i="9"/>
  <c r="C426" i="9"/>
  <c r="D318" i="9"/>
  <c r="C318" i="9"/>
  <c r="D338" i="9"/>
  <c r="C338" i="9"/>
  <c r="D378" i="9"/>
  <c r="C378" i="9"/>
  <c r="D354" i="9"/>
  <c r="C354" i="9"/>
  <c r="D471" i="9"/>
  <c r="C471" i="9"/>
  <c r="D502" i="9"/>
  <c r="C502" i="9"/>
  <c r="D328" i="9"/>
  <c r="C328" i="9"/>
  <c r="D355" i="9"/>
  <c r="C355" i="9"/>
  <c r="C437" i="9"/>
  <c r="D437" i="9"/>
  <c r="C357" i="9"/>
  <c r="D357" i="9"/>
  <c r="D572" i="9"/>
  <c r="C572" i="9"/>
  <c r="D448" i="9"/>
  <c r="C448" i="9"/>
  <c r="D352" i="9"/>
  <c r="C352" i="9"/>
  <c r="D388" i="9"/>
  <c r="C388" i="9"/>
  <c r="D324" i="9"/>
  <c r="C324" i="9"/>
  <c r="D532" i="9"/>
  <c r="C532" i="9"/>
  <c r="D350" i="9"/>
  <c r="C350" i="9"/>
  <c r="D390" i="9"/>
  <c r="C390" i="9"/>
  <c r="D314" i="9"/>
  <c r="C314" i="9"/>
  <c r="C465" i="9"/>
  <c r="D465" i="9"/>
  <c r="D570" i="9"/>
  <c r="C570" i="9"/>
  <c r="D555" i="9"/>
  <c r="C555" i="9"/>
  <c r="D491" i="9"/>
  <c r="C491" i="9"/>
  <c r="D427" i="9"/>
  <c r="C427" i="9"/>
  <c r="D363" i="9"/>
  <c r="C363" i="9"/>
  <c r="D557" i="9"/>
  <c r="C557" i="9"/>
  <c r="D493" i="9"/>
  <c r="C493" i="9"/>
  <c r="D429" i="9"/>
  <c r="C429" i="9"/>
  <c r="D365" i="9"/>
  <c r="C365" i="9"/>
  <c r="D566" i="9"/>
  <c r="C566" i="9"/>
  <c r="D514" i="9"/>
  <c r="C514" i="9"/>
  <c r="D456" i="9"/>
  <c r="C456" i="9"/>
  <c r="D462" i="9"/>
  <c r="C462" i="9"/>
  <c r="D496" i="9"/>
  <c r="C496" i="9"/>
  <c r="D334" i="9"/>
  <c r="C334" i="9"/>
  <c r="D330" i="9"/>
  <c r="C330" i="9"/>
  <c r="D386" i="9"/>
  <c r="C386" i="9"/>
  <c r="I41" i="4"/>
  <c r="J41" i="4" s="1"/>
  <c r="H42" i="4"/>
  <c r="I54" i="4"/>
  <c r="J54" i="4" s="1"/>
  <c r="H55" i="4"/>
  <c r="F56" i="4"/>
  <c r="F42" i="4"/>
  <c r="G42" i="4" s="1"/>
  <c r="E44" i="4"/>
  <c r="F43" i="4"/>
  <c r="G43" i="4" s="1"/>
  <c r="I55" i="4" l="1"/>
  <c r="J55" i="4" s="1"/>
  <c r="H56" i="4"/>
  <c r="G85" i="4"/>
  <c r="G87" i="4"/>
  <c r="I43" i="4"/>
  <c r="H44" i="4"/>
  <c r="I42" i="4"/>
  <c r="J42" i="4" s="1"/>
  <c r="H43" i="4"/>
  <c r="F57" i="4"/>
  <c r="E56" i="4"/>
  <c r="G56" i="4" s="1"/>
  <c r="E45" i="4"/>
  <c r="F44" i="4"/>
  <c r="G44" i="4" s="1"/>
  <c r="Q45" i="3"/>
  <c r="Q46" i="3" s="1"/>
  <c r="Q47" i="3" s="1"/>
  <c r="Q48" i="3" s="1"/>
  <c r="Q49" i="3" s="1"/>
  <c r="Q50" i="3" s="1"/>
  <c r="Q51" i="3" s="1"/>
  <c r="Q52" i="3" s="1"/>
  <c r="Q53" i="3" s="1"/>
  <c r="Q54" i="3" s="1"/>
  <c r="Q55" i="3" s="1"/>
  <c r="Q56" i="3" s="1"/>
  <c r="Q57" i="3" s="1"/>
  <c r="Q58" i="3" s="1"/>
  <c r="Q59" i="3" s="1"/>
  <c r="Q60" i="3" s="1"/>
  <c r="Q61" i="3" s="1"/>
  <c r="S23" i="3"/>
  <c r="T23" i="3" s="1"/>
  <c r="V23" i="3" s="1"/>
  <c r="S22" i="3"/>
  <c r="T22" i="3" s="1"/>
  <c r="S21" i="3"/>
  <c r="T21" i="3" s="1"/>
  <c r="S17" i="3"/>
  <c r="T17" i="3" s="1"/>
  <c r="V17" i="3" s="1"/>
  <c r="S15" i="3"/>
  <c r="T15" i="3" s="1"/>
  <c r="V44" i="3" s="1"/>
  <c r="S16" i="3"/>
  <c r="T16" i="3" s="1"/>
  <c r="S14" i="3"/>
  <c r="T14" i="3" s="1"/>
  <c r="U15" i="3" s="1"/>
  <c r="S6" i="3"/>
  <c r="T6" i="3" s="1"/>
  <c r="V6" i="3" s="1"/>
  <c r="S7" i="3"/>
  <c r="T7" i="3" s="1"/>
  <c r="S8" i="3"/>
  <c r="T8" i="3" s="1"/>
  <c r="V8" i="3" s="1"/>
  <c r="S9" i="3"/>
  <c r="T9" i="3" s="1"/>
  <c r="V9" i="3" s="1"/>
  <c r="S10" i="3"/>
  <c r="T10" i="3" s="1"/>
  <c r="V10" i="3" s="1"/>
  <c r="S5" i="3"/>
  <c r="T5" i="3" s="1"/>
  <c r="U6" i="3" s="1"/>
  <c r="D17" i="2"/>
  <c r="E17" i="2" s="1"/>
  <c r="D18" i="2"/>
  <c r="E18" i="2" s="1"/>
  <c r="D19" i="2"/>
  <c r="E19" i="2" s="1"/>
  <c r="G19" i="2" s="1"/>
  <c r="D20" i="2"/>
  <c r="E20" i="2" s="1"/>
  <c r="G20" i="2" s="1"/>
  <c r="D16" i="2"/>
  <c r="E16" i="2" s="1"/>
  <c r="A16" i="2"/>
  <c r="U44" i="3" l="1"/>
  <c r="M16" i="2"/>
  <c r="U22" i="3"/>
  <c r="W22" i="3" s="1"/>
  <c r="W44" i="3"/>
  <c r="A17" i="2"/>
  <c r="A18" i="2" s="1"/>
  <c r="A19" i="2" s="1"/>
  <c r="A20" i="2" s="1"/>
  <c r="V7" i="3"/>
  <c r="M18" i="2"/>
  <c r="J43" i="4"/>
  <c r="I44" i="4"/>
  <c r="J44" i="4" s="1"/>
  <c r="H45" i="4"/>
  <c r="H57" i="4"/>
  <c r="I56" i="4"/>
  <c r="J56" i="4" s="1"/>
  <c r="E57" i="4"/>
  <c r="G57" i="4" s="1"/>
  <c r="E46" i="4"/>
  <c r="F45" i="4"/>
  <c r="G45" i="4" s="1"/>
  <c r="D84" i="4" s="1"/>
  <c r="G18" i="2"/>
  <c r="F19" i="2"/>
  <c r="H19" i="2" s="1"/>
  <c r="V22" i="3"/>
  <c r="U23" i="3"/>
  <c r="W23" i="3" s="1"/>
  <c r="W6" i="3"/>
  <c r="U17" i="3"/>
  <c r="W17" i="3" s="1"/>
  <c r="V16" i="3"/>
  <c r="F17" i="2"/>
  <c r="V15" i="3"/>
  <c r="W15" i="3" s="1"/>
  <c r="U16" i="3"/>
  <c r="H16" i="2"/>
  <c r="M20" i="2"/>
  <c r="U51" i="3"/>
  <c r="V54" i="3"/>
  <c r="V50" i="3"/>
  <c r="F20" i="2"/>
  <c r="H20" i="2" s="1"/>
  <c r="G17" i="2"/>
  <c r="M21" i="2"/>
  <c r="M17" i="2"/>
  <c r="W60" i="3"/>
  <c r="W58" i="3"/>
  <c r="W56" i="3"/>
  <c r="W54" i="3"/>
  <c r="W52" i="3"/>
  <c r="W50" i="3"/>
  <c r="W48" i="3"/>
  <c r="W46" i="3"/>
  <c r="V46" i="3"/>
  <c r="U59" i="3"/>
  <c r="U47" i="3"/>
  <c r="V60" i="3"/>
  <c r="V56" i="3"/>
  <c r="V48" i="3"/>
  <c r="M23" i="2"/>
  <c r="M19" i="2"/>
  <c r="V5" i="3"/>
  <c r="W5" i="3" s="1"/>
  <c r="W61" i="3"/>
  <c r="W59" i="3"/>
  <c r="W57" i="3"/>
  <c r="W55" i="3"/>
  <c r="W53" i="3"/>
  <c r="W51" i="3"/>
  <c r="W49" i="3"/>
  <c r="W47" i="3"/>
  <c r="W45" i="3"/>
  <c r="M24" i="2"/>
  <c r="U55" i="3"/>
  <c r="V58" i="3"/>
  <c r="V52" i="3"/>
  <c r="F18" i="2"/>
  <c r="M22" i="2"/>
  <c r="U61" i="3"/>
  <c r="U57" i="3"/>
  <c r="U53" i="3"/>
  <c r="U49" i="3"/>
  <c r="U45" i="3"/>
  <c r="V61" i="3"/>
  <c r="V59" i="3"/>
  <c r="V57" i="3"/>
  <c r="V55" i="3"/>
  <c r="V53" i="3"/>
  <c r="V51" i="3"/>
  <c r="V49" i="3"/>
  <c r="V47" i="3"/>
  <c r="V45" i="3"/>
  <c r="U60" i="3"/>
  <c r="U58" i="3"/>
  <c r="U56" i="3"/>
  <c r="U54" i="3"/>
  <c r="U52" i="3"/>
  <c r="U50" i="3"/>
  <c r="U48" i="3"/>
  <c r="U46" i="3"/>
  <c r="V21" i="3"/>
  <c r="W21" i="3" s="1"/>
  <c r="U7" i="3"/>
  <c r="W7" i="3" s="1"/>
  <c r="U8" i="3"/>
  <c r="W8" i="3" s="1"/>
  <c r="U9" i="3"/>
  <c r="W9" i="3" s="1"/>
  <c r="U10" i="3"/>
  <c r="W10" i="3" s="1"/>
  <c r="V14" i="3"/>
  <c r="W14" i="3" s="1"/>
  <c r="E58" i="4" l="1"/>
  <c r="G58" i="4" s="1"/>
  <c r="I58" i="4" s="1"/>
  <c r="F58" i="4"/>
  <c r="D82" i="4"/>
  <c r="D80" i="4"/>
  <c r="D91" i="4"/>
  <c r="D83" i="4"/>
  <c r="D85" i="4"/>
  <c r="D90" i="4"/>
  <c r="D79" i="4"/>
  <c r="D88" i="4"/>
  <c r="X44" i="3"/>
  <c r="Y44" i="3" s="1"/>
  <c r="X57" i="3"/>
  <c r="Y57" i="3" s="1"/>
  <c r="H18" i="2"/>
  <c r="X59" i="3"/>
  <c r="Y59" i="3" s="1"/>
  <c r="I45" i="4"/>
  <c r="J45" i="4" s="1"/>
  <c r="H46" i="4"/>
  <c r="H58" i="4"/>
  <c r="I57" i="4"/>
  <c r="J57" i="4" s="1"/>
  <c r="X53" i="3"/>
  <c r="Y53" i="3" s="1"/>
  <c r="X45" i="3"/>
  <c r="Y45" i="3" s="1"/>
  <c r="X61" i="3"/>
  <c r="Y61" i="3" s="1"/>
  <c r="X46" i="3"/>
  <c r="Y46" i="3" s="1"/>
  <c r="X51" i="3"/>
  <c r="Y51" i="3" s="1"/>
  <c r="X47" i="3"/>
  <c r="Y47" i="3" s="1"/>
  <c r="F46" i="4"/>
  <c r="G46" i="4" s="1"/>
  <c r="D78" i="4" s="1"/>
  <c r="E78" i="4" s="1"/>
  <c r="X48" i="3"/>
  <c r="Y48" i="3" s="1"/>
  <c r="X56" i="3"/>
  <c r="Y56" i="3" s="1"/>
  <c r="X60" i="3"/>
  <c r="Y60" i="3" s="1"/>
  <c r="X55" i="3"/>
  <c r="Y55" i="3" s="1"/>
  <c r="X50" i="3"/>
  <c r="Y50" i="3" s="1"/>
  <c r="X58" i="3"/>
  <c r="Y58" i="3" s="1"/>
  <c r="X49" i="3"/>
  <c r="Y49" i="3" s="1"/>
  <c r="X52" i="3"/>
  <c r="Y52" i="3" s="1"/>
  <c r="W16" i="3"/>
  <c r="H17" i="2"/>
  <c r="X54" i="3"/>
  <c r="Y54" i="3" s="1"/>
  <c r="J58" i="4" l="1"/>
  <c r="E47" i="4"/>
  <c r="F47" i="4" s="1"/>
  <c r="G47" i="4" s="1"/>
  <c r="L76" i="4"/>
  <c r="I46" i="4"/>
  <c r="J46" i="4" s="1"/>
  <c r="H47" i="4"/>
  <c r="D87" i="4"/>
  <c r="D86" i="4"/>
  <c r="D81" i="4"/>
  <c r="D89" i="4"/>
  <c r="I47" i="4" l="1"/>
  <c r="J47" i="4" s="1"/>
  <c r="H48" i="4"/>
  <c r="J48" i="4" s="1"/>
  <c r="L77" i="4"/>
  <c r="E79" i="4"/>
  <c r="L78" i="4" l="1"/>
  <c r="E80" i="4"/>
  <c r="L79" i="4"/>
  <c r="E81" i="4" l="1"/>
  <c r="L80" i="4"/>
  <c r="L81" i="4" l="1"/>
  <c r="E82" i="4"/>
  <c r="E83" i="4" s="1"/>
  <c r="L82" i="4" l="1"/>
  <c r="E84" i="4"/>
  <c r="L83" i="4" l="1"/>
  <c r="E85" i="4"/>
  <c r="L84" i="4"/>
  <c r="E86" i="4" l="1"/>
  <c r="L85" i="4"/>
  <c r="E87" i="4" l="1"/>
  <c r="L86" i="4"/>
  <c r="E88" i="4" l="1"/>
  <c r="L87" i="4"/>
  <c r="E89" i="4" l="1"/>
  <c r="E90" i="4" s="1"/>
  <c r="E91" i="4" s="1"/>
  <c r="L88" i="4"/>
</calcChain>
</file>

<file path=xl/comments1.xml><?xml version="1.0" encoding="utf-8"?>
<comments xmlns="http://schemas.openxmlformats.org/spreadsheetml/2006/main">
  <authors>
    <author>Margarida Tomé</author>
  </authors>
  <commentList>
    <comment ref="F40" authorId="0" shapeId="0">
      <text>
        <r>
          <rPr>
            <b/>
            <sz val="9"/>
            <color indexed="81"/>
            <rFont val="Tahoma"/>
            <family val="2"/>
          </rPr>
          <t>Margarida Tomé:</t>
        </r>
        <r>
          <rPr>
            <sz val="9"/>
            <color indexed="81"/>
            <rFont val="Tahoma"/>
            <family val="2"/>
          </rPr>
          <t xml:space="preserve">
também há uma função para fazer a normal não cumulativa e acumular depois, se preferires</t>
        </r>
      </text>
    </comment>
  </commentList>
</comments>
</file>

<file path=xl/comments2.xml><?xml version="1.0" encoding="utf-8"?>
<comments xmlns="http://schemas.openxmlformats.org/spreadsheetml/2006/main">
  <authors>
    <author>Margarida Tomé</author>
  </authors>
  <commentList>
    <comment ref="F40" authorId="0" shapeId="0">
      <text>
        <r>
          <rPr>
            <b/>
            <sz val="9"/>
            <color indexed="81"/>
            <rFont val="Tahoma"/>
            <family val="2"/>
          </rPr>
          <t>Margarida Tomé:</t>
        </r>
        <r>
          <rPr>
            <sz val="9"/>
            <color indexed="81"/>
            <rFont val="Tahoma"/>
            <family val="2"/>
          </rPr>
          <t xml:space="preserve">
também há uma função para fazer a normal não cumulativa e acumular depois, se preferires</t>
        </r>
      </text>
    </comment>
  </commentList>
</comments>
</file>

<file path=xl/sharedStrings.xml><?xml version="1.0" encoding="utf-8"?>
<sst xmlns="http://schemas.openxmlformats.org/spreadsheetml/2006/main" count="3071" uniqueCount="325">
  <si>
    <t>tag numbers</t>
  </si>
  <si>
    <t>x</t>
  </si>
  <si>
    <t>y</t>
  </si>
  <si>
    <t>z</t>
  </si>
  <si>
    <t>trial nr</t>
  </si>
  <si>
    <t>cumulative distribution of demand</t>
  </si>
  <si>
    <t>Demand/day distribution</t>
  </si>
  <si>
    <t>aux</t>
  </si>
  <si>
    <t>lower tag</t>
  </si>
  <si>
    <t>upper tag</t>
  </si>
  <si>
    <t>rand number for demand</t>
  </si>
  <si>
    <t>Simulation of a 10 days demand pattern:</t>
  </si>
  <si>
    <t>day</t>
  </si>
  <si>
    <t>demand class</t>
  </si>
  <si>
    <t>distribution of x</t>
  </si>
  <si>
    <t>cumulative distribution of x</t>
  </si>
  <si>
    <t>distribution of y</t>
  </si>
  <si>
    <t>cumulative distribution of y</t>
  </si>
  <si>
    <t>distribution of z</t>
  </si>
  <si>
    <t>cumulative distribution of z</t>
  </si>
  <si>
    <t>rand_x</t>
  </si>
  <si>
    <t>rand_y</t>
  </si>
  <si>
    <t>rand_z</t>
  </si>
  <si>
    <t>Bin</t>
  </si>
  <si>
    <t>More</t>
  </si>
  <si>
    <t>Frequency</t>
  </si>
  <si>
    <t>avg=</t>
  </si>
  <si>
    <t>std=</t>
  </si>
  <si>
    <t xml:space="preserve">Demand for pulp (units/week) and the lead time for pulp production (weeks) are given by theoretical distributions </t>
  </si>
  <si>
    <r>
      <t xml:space="preserve">demand has a </t>
    </r>
    <r>
      <rPr>
        <b/>
        <sz val="11"/>
        <color theme="5"/>
        <rFont val="Calibri"/>
        <family val="2"/>
        <scheme val="minor"/>
      </rPr>
      <t>normal</t>
    </r>
    <r>
      <rPr>
        <b/>
        <sz val="11"/>
        <color theme="1"/>
        <rFont val="Calibri"/>
        <family val="2"/>
        <scheme val="minor"/>
      </rPr>
      <t xml:space="preserve"> </t>
    </r>
    <r>
      <rPr>
        <sz val="11"/>
        <color theme="1"/>
        <rFont val="Calibri"/>
        <family val="2"/>
        <scheme val="minor"/>
      </rPr>
      <t>distribution:</t>
    </r>
  </si>
  <si>
    <t>cost of making one order (€)=</t>
  </si>
  <si>
    <t>cost of holding 1 unit (€)=</t>
  </si>
  <si>
    <t>Quantity ordered (units)=</t>
  </si>
  <si>
    <t>Order point (units)=</t>
  </si>
  <si>
    <t>Initial stock (units)=</t>
  </si>
  <si>
    <r>
      <rPr>
        <b/>
        <sz val="11"/>
        <color theme="5"/>
        <rFont val="Calibri"/>
        <family val="2"/>
        <scheme val="minor"/>
      </rPr>
      <t>exponential</t>
    </r>
    <r>
      <rPr>
        <sz val="11"/>
        <color theme="1"/>
        <rFont val="Calibri"/>
        <family val="2"/>
        <scheme val="minor"/>
      </rPr>
      <t xml:space="preserve"> distribution for lead time considering 1 week interval</t>
    </r>
  </si>
  <si>
    <r>
      <rPr>
        <b/>
        <sz val="11"/>
        <color theme="5"/>
        <rFont val="Calibri"/>
        <family val="2"/>
        <scheme val="minor"/>
      </rPr>
      <t>normal</t>
    </r>
    <r>
      <rPr>
        <sz val="11"/>
        <color theme="1"/>
        <rFont val="Calibri"/>
        <family val="2"/>
        <scheme val="minor"/>
      </rPr>
      <t xml:space="preserve"> distribution for demand considering a 50 units interval</t>
    </r>
  </si>
  <si>
    <t>cumulative distribution</t>
  </si>
  <si>
    <t>upper xup</t>
  </si>
  <si>
    <t>lower xlow</t>
  </si>
  <si>
    <t>z=(xup-200)/50</t>
  </si>
  <si>
    <t>¥</t>
  </si>
  <si>
    <t>cummulative distribution of x</t>
  </si>
  <si>
    <r>
      <t xml:space="preserve">lead time has an </t>
    </r>
    <r>
      <rPr>
        <b/>
        <sz val="11"/>
        <color theme="5"/>
        <rFont val="Calibri"/>
        <family val="2"/>
        <scheme val="minor"/>
      </rPr>
      <t>exponential</t>
    </r>
    <r>
      <rPr>
        <sz val="11"/>
        <color theme="1"/>
        <rFont val="Calibri"/>
        <family val="2"/>
        <scheme val="minor"/>
      </rPr>
      <t xml:space="preserve"> distribution:</t>
    </r>
  </si>
  <si>
    <t>week</t>
  </si>
  <si>
    <t>r_demand</t>
  </si>
  <si>
    <t>demand</t>
  </si>
  <si>
    <r>
      <t>Stock (</t>
    </r>
    <r>
      <rPr>
        <i/>
        <sz val="9"/>
        <color rgb="FF0070C0"/>
        <rFont val="Calibri"/>
        <family val="2"/>
        <scheme val="minor"/>
      </rPr>
      <t>units of pulp  in the mill</t>
    </r>
    <r>
      <rPr>
        <sz val="9"/>
        <color rgb="FF0070C0"/>
        <rFont val="Calibri"/>
        <family val="2"/>
        <scheme val="minor"/>
      </rPr>
      <t>)</t>
    </r>
  </si>
  <si>
    <t>r_leadtime</t>
  </si>
  <si>
    <t>lead-time</t>
  </si>
  <si>
    <t xml:space="preserve"> order 600 units</t>
  </si>
  <si>
    <t>orders</t>
  </si>
  <si>
    <t>receive 600 units</t>
  </si>
  <si>
    <t>receive</t>
  </si>
  <si>
    <t>S</t>
  </si>
  <si>
    <t>D1</t>
  </si>
  <si>
    <t>D2</t>
  </si>
  <si>
    <t>distribution</t>
  </si>
  <si>
    <t>interval</t>
  </si>
  <si>
    <t>D1.5</t>
  </si>
  <si>
    <t>D2.5</t>
  </si>
  <si>
    <t>Row Labels</t>
  </si>
  <si>
    <t>Grand Total</t>
  </si>
  <si>
    <t>ID_parc</t>
  </si>
  <si>
    <t>C_XX</t>
  </si>
  <si>
    <t>C_YY</t>
  </si>
  <si>
    <t>h1</t>
  </si>
  <si>
    <t>d</t>
  </si>
  <si>
    <t>Rg</t>
  </si>
  <si>
    <t>exp</t>
  </si>
  <si>
    <t>P(death)</t>
  </si>
  <si>
    <t>r_death</t>
  </si>
  <si>
    <t>id</t>
  </si>
  <si>
    <t/>
  </si>
  <si>
    <t>G_avg</t>
  </si>
  <si>
    <t>g_sum</t>
  </si>
  <si>
    <t>id_arv</t>
  </si>
  <si>
    <t>r_1</t>
  </si>
  <si>
    <t>t=</t>
  </si>
  <si>
    <t>years</t>
  </si>
  <si>
    <t>Weibull parameters</t>
  </si>
  <si>
    <t>N=</t>
  </si>
  <si>
    <r>
      <t>ha</t>
    </r>
    <r>
      <rPr>
        <vertAlign val="superscript"/>
        <sz val="10"/>
        <rFont val="Arial"/>
        <family val="2"/>
      </rPr>
      <t>-1</t>
    </r>
  </si>
  <si>
    <t>a=</t>
  </si>
  <si>
    <t>hdom=</t>
  </si>
  <si>
    <t>m</t>
  </si>
  <si>
    <t>b=</t>
  </si>
  <si>
    <t>G=</t>
  </si>
  <si>
    <r>
      <t>m</t>
    </r>
    <r>
      <rPr>
        <vertAlign val="superscript"/>
        <sz val="10"/>
        <rFont val="Arial"/>
        <family val="2"/>
      </rPr>
      <t>2</t>
    </r>
    <r>
      <rPr>
        <sz val="10"/>
        <rFont val="Arial"/>
        <family val="2"/>
      </rPr>
      <t xml:space="preserve"> ha</t>
    </r>
    <r>
      <rPr>
        <vertAlign val="superscript"/>
        <sz val="10"/>
        <rFont val="Arial"/>
        <family val="2"/>
      </rPr>
      <t>-1</t>
    </r>
  </si>
  <si>
    <t>c=</t>
  </si>
  <si>
    <t>F(x)</t>
  </si>
  <si>
    <t>upper lim</t>
  </si>
  <si>
    <t>d class</t>
  </si>
  <si>
    <t>r_2</t>
  </si>
  <si>
    <t>d_class</t>
  </si>
  <si>
    <t>Diameter distribution</t>
  </si>
  <si>
    <t>dmin=</t>
  </si>
  <si>
    <t>P90=</t>
  </si>
  <si>
    <t>lower lim</t>
  </si>
  <si>
    <t>range of the interval=</t>
  </si>
  <si>
    <r>
      <t>d=</t>
    </r>
    <r>
      <rPr>
        <b/>
        <sz val="10"/>
        <color theme="8"/>
        <rFont val="Arial"/>
        <family val="2"/>
      </rPr>
      <t xml:space="preserve"> d_class </t>
    </r>
    <r>
      <rPr>
        <sz val="10"/>
        <rFont val="Arial"/>
        <family val="2"/>
      </rPr>
      <t xml:space="preserve">- </t>
    </r>
    <r>
      <rPr>
        <b/>
        <sz val="10"/>
        <color theme="1" tint="0.499984740745262"/>
        <rFont val="Arial"/>
        <family val="2"/>
      </rPr>
      <t xml:space="preserve">lower lim </t>
    </r>
    <r>
      <rPr>
        <sz val="10"/>
        <rFont val="Arial"/>
        <family val="2"/>
      </rPr>
      <t xml:space="preserve">+ </t>
    </r>
    <r>
      <rPr>
        <b/>
        <sz val="10"/>
        <color theme="7"/>
        <rFont val="Arial"/>
        <family val="2"/>
      </rPr>
      <t>range of the interval</t>
    </r>
    <r>
      <rPr>
        <sz val="10"/>
        <rFont val="Arial"/>
        <family val="2"/>
      </rPr>
      <t xml:space="preserve"> * </t>
    </r>
    <r>
      <rPr>
        <b/>
        <sz val="10"/>
        <color theme="4"/>
        <rFont val="Arial"/>
        <family val="2"/>
      </rPr>
      <t>r_2</t>
    </r>
  </si>
  <si>
    <t>(alternatively)</t>
  </si>
  <si>
    <t>d (cm)</t>
  </si>
  <si>
    <t>trial</t>
  </si>
  <si>
    <t>D</t>
  </si>
  <si>
    <t>G</t>
  </si>
  <si>
    <t>D=f(S)</t>
  </si>
  <si>
    <t>alternative 1</t>
  </si>
  <si>
    <t>alternative 2</t>
  </si>
  <si>
    <t>is the central value of a class with range 5</t>
  </si>
  <si>
    <t>random numbers vary between 0 and 1</t>
  </si>
  <si>
    <t>number to the central value of the class</t>
  </si>
  <si>
    <t>you'd get values between 20 and 21</t>
  </si>
  <si>
    <t xml:space="preserve">because we want to cover the interval from </t>
  </si>
  <si>
    <t>1st we'll subtract 2.5 so we start</t>
  </si>
  <si>
    <t>then we'll multiply our random number</t>
  </si>
  <si>
    <t xml:space="preserve">by 5 so it varies between 0 and 5 instead of </t>
  </si>
  <si>
    <t>0 and 1</t>
  </si>
  <si>
    <t xml:space="preserve">17.5 up to 22.5: </t>
  </si>
  <si>
    <t xml:space="preserve"> from 17.5 (the begining of our interval)</t>
  </si>
  <si>
    <t>C_NUTII_a</t>
  </si>
  <si>
    <t>Sem regime</t>
  </si>
  <si>
    <t>even-aged</t>
  </si>
  <si>
    <t>uneven-aged</t>
  </si>
  <si>
    <t>Stand</t>
  </si>
  <si>
    <t>Gap</t>
  </si>
  <si>
    <t>Clump</t>
  </si>
  <si>
    <t>plot_id</t>
  </si>
  <si>
    <t>Structure</t>
  </si>
  <si>
    <t>plot type</t>
  </si>
  <si>
    <t>age</t>
  </si>
  <si>
    <t>Planted</t>
  </si>
  <si>
    <t>Coppice</t>
  </si>
  <si>
    <t>Coppice mista</t>
  </si>
  <si>
    <t>Regime</t>
  </si>
  <si>
    <t>Harvested</t>
  </si>
  <si>
    <t>Burnt</t>
  </si>
  <si>
    <t>rel freq</t>
  </si>
  <si>
    <t>acum freq</t>
  </si>
  <si>
    <t>Distribution found:</t>
  </si>
  <si>
    <t>S_0</t>
  </si>
  <si>
    <t>S_final</t>
  </si>
  <si>
    <t>Sfinal</t>
  </si>
  <si>
    <t>S_aux</t>
  </si>
  <si>
    <t>lower limit</t>
  </si>
  <si>
    <r>
      <t>G (m</t>
    </r>
    <r>
      <rPr>
        <vertAlign val="superscript"/>
        <sz val="11"/>
        <color theme="1"/>
        <rFont val="Calibri"/>
        <family val="2"/>
        <scheme val="minor"/>
      </rPr>
      <t>2</t>
    </r>
    <r>
      <rPr>
        <sz val="11"/>
        <color theme="1"/>
        <rFont val="Calibri"/>
        <family val="2"/>
        <scheme val="minor"/>
      </rPr>
      <t>ha</t>
    </r>
    <r>
      <rPr>
        <vertAlign val="superscript"/>
        <sz val="11"/>
        <color theme="1"/>
        <rFont val="Calibri"/>
        <family val="2"/>
        <scheme val="minor"/>
      </rPr>
      <t>-1</t>
    </r>
    <r>
      <rPr>
        <sz val="11"/>
        <color theme="1"/>
        <rFont val="Calibri"/>
        <family val="2"/>
        <scheme val="minor"/>
      </rPr>
      <t>)</t>
    </r>
  </si>
  <si>
    <t>plot</t>
  </si>
  <si>
    <t>gi</t>
  </si>
  <si>
    <t>List of all site indices:</t>
  </si>
  <si>
    <t>1)</t>
  </si>
  <si>
    <t>Monte Carlo Simulation</t>
  </si>
  <si>
    <t>Forestry Applications</t>
  </si>
  <si>
    <t xml:space="preserve">Applied Operations Research </t>
  </si>
  <si>
    <t>2016/2017</t>
  </si>
  <si>
    <t>2) Assume the effectiveness function for a system is W = 5x + 2y + z where the variables x, y and z are described by the following probability distributions:</t>
  </si>
  <si>
    <t>class_w</t>
  </si>
  <si>
    <t>trials=18</t>
  </si>
  <si>
    <r>
      <t xml:space="preserve">3) The gross income/year = </t>
    </r>
    <r>
      <rPr>
        <b/>
        <sz val="11"/>
        <color theme="1"/>
        <rFont val="Arial"/>
        <family val="2"/>
      </rPr>
      <t>sales/year(D)</t>
    </r>
    <r>
      <rPr>
        <sz val="11"/>
        <color theme="1"/>
        <rFont val="Arial"/>
        <family val="2"/>
      </rPr>
      <t xml:space="preserve"> x </t>
    </r>
    <r>
      <rPr>
        <b/>
        <sz val="11"/>
        <color theme="1"/>
        <rFont val="Arial"/>
        <family val="2"/>
      </rPr>
      <t>selling price/unit (S)</t>
    </r>
    <r>
      <rPr>
        <sz val="11"/>
        <color theme="1"/>
        <rFont val="Arial"/>
        <family val="2"/>
      </rPr>
      <t>. In general, as the selling price decreases, sales increase (</t>
    </r>
    <r>
      <rPr>
        <b/>
        <sz val="11"/>
        <color theme="1"/>
        <rFont val="Arial"/>
        <family val="2"/>
      </rPr>
      <t>dependent variables</t>
    </r>
    <r>
      <rPr>
        <sz val="11"/>
        <color theme="1"/>
        <rFont val="Arial"/>
        <family val="2"/>
      </rPr>
      <t>). Calculate the gross income assuming the distributions below. Consider the random number for sales= 22 and the random number for selling price =73.</t>
    </r>
  </si>
  <si>
    <t>trial=8</t>
  </si>
  <si>
    <r>
      <t xml:space="preserve"> - </t>
    </r>
    <r>
      <rPr>
        <sz val="11"/>
        <color theme="1"/>
        <rFont val="Calibri"/>
        <family val="2"/>
        <scheme val="minor"/>
      </rPr>
      <t>calculate the gross income (G) for each trial:</t>
    </r>
    <r>
      <rPr>
        <b/>
        <sz val="11"/>
        <color theme="1"/>
        <rFont val="Calibri"/>
        <family val="2"/>
        <scheme val="minor"/>
      </rPr>
      <t xml:space="preserve"> </t>
    </r>
    <r>
      <rPr>
        <b/>
        <sz val="11"/>
        <color theme="2" tint="-0.499984740745262"/>
        <rFont val="Calibri"/>
        <family val="2"/>
        <scheme val="minor"/>
      </rPr>
      <t xml:space="preserve">gross income/year (G) </t>
    </r>
    <r>
      <rPr>
        <b/>
        <sz val="11"/>
        <color theme="1"/>
        <rFont val="Calibri"/>
        <family val="2"/>
        <scheme val="minor"/>
      </rPr>
      <t>=</t>
    </r>
    <r>
      <rPr>
        <b/>
        <sz val="11"/>
        <color theme="0" tint="-0.499984740745262"/>
        <rFont val="Calibri"/>
        <family val="2"/>
        <scheme val="minor"/>
      </rPr>
      <t xml:space="preserve"> </t>
    </r>
    <r>
      <rPr>
        <b/>
        <sz val="11"/>
        <color rgb="FFC00000"/>
        <rFont val="Calibri"/>
        <family val="2"/>
        <scheme val="minor"/>
      </rPr>
      <t>sales/year(D)</t>
    </r>
    <r>
      <rPr>
        <b/>
        <sz val="11"/>
        <color theme="1"/>
        <rFont val="Calibri"/>
        <family val="2"/>
        <scheme val="minor"/>
      </rPr>
      <t xml:space="preserve"> x </t>
    </r>
    <r>
      <rPr>
        <b/>
        <sz val="11"/>
        <color theme="0" tint="-0.499984740745262"/>
        <rFont val="Calibri"/>
        <family val="2"/>
        <scheme val="minor"/>
      </rPr>
      <t xml:space="preserve">selling price/unit (S) </t>
    </r>
  </si>
  <si>
    <r>
      <t xml:space="preserve"> - for each trial draw random numbers (=randbetween(1,100)), one for S and another for D (</t>
    </r>
    <r>
      <rPr>
        <i/>
        <sz val="11"/>
        <color theme="1"/>
        <rFont val="Calibri"/>
        <family val="2"/>
        <scheme val="minor"/>
      </rPr>
      <t>copy paste it, otherwise the values keep changing</t>
    </r>
    <r>
      <rPr>
        <sz val="11"/>
        <color theme="1"/>
        <rFont val="Calibri"/>
        <family val="2"/>
        <scheme val="minor"/>
      </rPr>
      <t>)</t>
    </r>
  </si>
  <si>
    <t xml:space="preserve"> a) for each trial draw random numbers (=randbetween(1,100)), for x, y and z (copy paste it, otherwise the values keep changing)</t>
  </si>
  <si>
    <t>a)</t>
  </si>
  <si>
    <t>rand_s</t>
  </si>
  <si>
    <t>rand_d</t>
  </si>
  <si>
    <t xml:space="preserve"> b) use the look up function to assing the distribution values to the random numbers from the proper tables</t>
  </si>
  <si>
    <t>b)</t>
  </si>
  <si>
    <t xml:space="preserve"> c) calculate the value of w according to the exercise: W = 5x + 2y + z </t>
  </si>
  <si>
    <t>W</t>
  </si>
  <si>
    <t>c)</t>
  </si>
  <si>
    <t>d)</t>
  </si>
  <si>
    <t xml:space="preserve"> d) assign a classe to the calculated W in each trial (apmlitude 10 starting in zero)</t>
  </si>
  <si>
    <t xml:space="preserve">    Determine by a simulation the distribution of the effectiveness function (W)</t>
  </si>
  <si>
    <t xml:space="preserve"> e) based on your simulations build the distribution of the effectiveness function (W)</t>
  </si>
  <si>
    <r>
      <t xml:space="preserve">build classes with IF and set the frequencies using a </t>
    </r>
    <r>
      <rPr>
        <b/>
        <sz val="11"/>
        <color rgb="FFC00000"/>
        <rFont val="Calibri"/>
        <family val="2"/>
        <scheme val="minor"/>
      </rPr>
      <t>pivot table</t>
    </r>
    <r>
      <rPr>
        <sz val="11"/>
        <color theme="1"/>
        <rFont val="Calibri"/>
        <family val="2"/>
        <scheme val="minor"/>
      </rPr>
      <t xml:space="preserve"> and building a graphic</t>
    </r>
  </si>
  <si>
    <t>select "existing worksheet" and click on the cell where you want it to be placed</t>
  </si>
  <si>
    <t xml:space="preserve">select the table in the previous page including the column headings; </t>
  </si>
  <si>
    <t>Move the variable "class_W" from the upper window into the "row"'s window (bottom left</t>
  </si>
  <si>
    <t>select one variable (ex: trial_nr) and move it to the "sum values" window (bottom right)</t>
  </si>
  <si>
    <t>click on your variable "sum class_W" and choose "value field settings"</t>
  </si>
  <si>
    <t xml:space="preserve">select count and the following table shows: </t>
  </si>
  <si>
    <r>
      <t>use the</t>
    </r>
    <r>
      <rPr>
        <sz val="11"/>
        <color rgb="FFC00000"/>
        <rFont val="Calibri"/>
        <family val="2"/>
        <scheme val="minor"/>
      </rPr>
      <t xml:space="preserve"> histogram </t>
    </r>
  </si>
  <si>
    <t>from the Analysis tools available choose Histogram</t>
  </si>
  <si>
    <t>define the range of classes you want the counting to be based on</t>
  </si>
  <si>
    <r>
      <rPr>
        <sz val="11"/>
        <rFont val="Calibri"/>
        <family val="2"/>
        <scheme val="minor"/>
      </rPr>
      <t>Go to</t>
    </r>
    <r>
      <rPr>
        <sz val="11"/>
        <color rgb="FFC00000"/>
        <rFont val="Calibri"/>
        <family val="2"/>
        <scheme val="minor"/>
      </rPr>
      <t>: Insert\ Pivot table</t>
    </r>
  </si>
  <si>
    <r>
      <rPr>
        <sz val="11"/>
        <rFont val="Calibri"/>
        <family val="2"/>
        <scheme val="minor"/>
      </rPr>
      <t>Go to:</t>
    </r>
    <r>
      <rPr>
        <sz val="11"/>
        <color rgb="FFC00000"/>
        <rFont val="Calibri"/>
        <family val="2"/>
        <scheme val="minor"/>
      </rPr>
      <t xml:space="preserve"> data\Analysis\Data Analysis</t>
    </r>
  </si>
  <si>
    <t>In the Histogram window, select the values under class_w as your "input range"</t>
  </si>
  <si>
    <r>
      <t xml:space="preserve">In the Histogram window, select the </t>
    </r>
    <r>
      <rPr>
        <sz val="11"/>
        <color theme="2" tint="-0.499984740745262"/>
        <rFont val="Calibri"/>
        <family val="2"/>
        <scheme val="minor"/>
      </rPr>
      <t xml:space="preserve">range classes </t>
    </r>
    <r>
      <rPr>
        <sz val="11"/>
        <color theme="1"/>
        <rFont val="Calibri"/>
        <family val="2"/>
        <scheme val="minor"/>
      </rPr>
      <t>you defined as your "bin range"</t>
    </r>
  </si>
  <si>
    <r>
      <t xml:space="preserve">In the Histogram window, click to select where you want the "output range" to </t>
    </r>
    <r>
      <rPr>
        <sz val="11"/>
        <color rgb="FFC00000"/>
        <rFont val="Calibri"/>
        <family val="2"/>
        <scheme val="minor"/>
      </rPr>
      <t xml:space="preserve">show </t>
    </r>
  </si>
  <si>
    <t>the following table shows</t>
  </si>
  <si>
    <r>
      <t>4) The demand for paper (units/week) at “</t>
    </r>
    <r>
      <rPr>
        <i/>
        <sz val="11"/>
        <color theme="1"/>
        <rFont val="Arial"/>
        <family val="2"/>
      </rPr>
      <t xml:space="preserve">The Old Library” shop has </t>
    </r>
    <r>
      <rPr>
        <sz val="11"/>
        <color theme="1"/>
        <rFont val="Arial"/>
        <family val="2"/>
      </rPr>
      <t>a normal distribution with a mean of 200 units per week and a standard deviation of 50 units per week. The lead time for paper production (weeks) follows an exponential distribution with a mean lead time of one week. Simulate the paper stock at “</t>
    </r>
    <r>
      <rPr>
        <i/>
        <sz val="11"/>
        <color theme="1"/>
        <rFont val="Arial"/>
        <family val="2"/>
      </rPr>
      <t xml:space="preserve">The Old Library” </t>
    </r>
    <r>
      <rPr>
        <sz val="11"/>
        <color theme="1"/>
        <rFont val="Arial"/>
        <family val="2"/>
      </rPr>
      <t>for 16 weeks assuming that the initial stock is 600 units and that whenever an order is made 600 units are ordered. The order point is 200 units.</t>
    </r>
  </si>
  <si>
    <t>summarizing the data:</t>
  </si>
  <si>
    <t>Simulate a 16 weeks period:</t>
  </si>
  <si>
    <r>
      <t xml:space="preserve"> - use the Lookup function to assing the distribution values to the random numbers from the proper tables (</t>
    </r>
    <r>
      <rPr>
        <i/>
        <sz val="11"/>
        <color theme="1"/>
        <rFont val="Calibri"/>
        <family val="2"/>
        <scheme val="minor"/>
      </rPr>
      <t>see the grey and red boxes in the previous page</t>
    </r>
    <r>
      <rPr>
        <sz val="11"/>
        <color theme="1"/>
        <rFont val="Calibri"/>
        <family val="2"/>
        <scheme val="minor"/>
      </rPr>
      <t>)</t>
    </r>
  </si>
  <si>
    <t xml:space="preserve"> - use the Lookup function to assing the demand value to each week based on the Normal distribution (green table in the previous page)</t>
  </si>
  <si>
    <t xml:space="preserve"> - Knowing you started with 600 paper units, determine when will you have to order again (order point 200 units in red)</t>
  </si>
  <si>
    <t xml:space="preserve"> - whenever the order point is met, draw a second random number to estimate how long will the mill take to make the delivery</t>
  </si>
  <si>
    <t xml:space="preserve"> - update your stock as you go</t>
  </si>
  <si>
    <t xml:space="preserve"> - for each week draw random numbers (=randbetween(1,100)) that represent the demand</t>
  </si>
  <si>
    <t>NOTE: this example represents a single trial. In a real live situation, if you really wanted to carry out an analysis and draw some conclusions you would have to build several of these tables and average the results.</t>
  </si>
  <si>
    <t xml:space="preserve">4) The AOR students went on a visit to Leiria National Forest where they practiced forest inventory for a whole day. In a stand with 708 trees ha-1 a circular trial plot with 500 m2 was measured. By the end of the day while they were at a local restaurant waiting for dinner they calculated some stand variables such as hdom (10.5 m), basal area (21.8 m2ha-1), the minimum diameter (3.8 cm) and percentile 90 (27.2 cm). Unfortunately, after a few beers they left the restaurant leaving the field forms with the tree diameters behind. Feeling guilty for the loss they decided to use the Weibull probability density function to simulate the diameter distribution for this stand (considering c=3.6, a=0.9 dmin, b=(P90-a)/(2.999573^(1/c)).
</t>
  </si>
  <si>
    <t>Summarizing the data:</t>
  </si>
  <si>
    <t>what some of you might be tempted to do but is incorrect, see explanation below:</t>
  </si>
  <si>
    <t>plot area =</t>
  </si>
  <si>
    <t xml:space="preserve">        number of trees to simulate =</t>
  </si>
  <si>
    <t>=</t>
  </si>
  <si>
    <t>number of trees per hectare (N) =</t>
  </si>
  <si>
    <t>plot area * N</t>
  </si>
  <si>
    <t>10 000</t>
  </si>
  <si>
    <t xml:space="preserve">Weibull distribution function: </t>
  </si>
  <si>
    <t>6) Simulate which trees will die in the plot using the death probability function:</t>
  </si>
  <si>
    <t>Where,</t>
  </si>
  <si>
    <t>d, is the tree diameter at breast height (cm)</t>
  </si>
  <si>
    <t xml:space="preserve">Consider the plot Area = </t>
  </si>
  <si>
    <t>m2</t>
  </si>
  <si>
    <r>
      <t>gi, is the tree basal area, PI()/40000*d^2, (m</t>
    </r>
    <r>
      <rPr>
        <vertAlign val="superscript"/>
        <sz val="11"/>
        <color theme="1"/>
        <rFont val="Calibri"/>
        <family val="2"/>
        <scheme val="minor"/>
      </rPr>
      <t>2</t>
    </r>
    <r>
      <rPr>
        <sz val="11"/>
        <color theme="1"/>
        <rFont val="Calibri"/>
        <family val="2"/>
        <scheme val="minor"/>
      </rPr>
      <t xml:space="preserve">) </t>
    </r>
  </si>
  <si>
    <r>
      <t>g, is the average basal area of the plot (m</t>
    </r>
    <r>
      <rPr>
        <vertAlign val="superscript"/>
        <sz val="11"/>
        <color theme="1"/>
        <rFont val="Calibri"/>
        <family val="2"/>
        <scheme val="minor"/>
      </rPr>
      <t>2</t>
    </r>
    <r>
      <rPr>
        <sz val="11"/>
        <color theme="1"/>
        <rFont val="Calibri"/>
        <family val="2"/>
        <scheme val="minor"/>
      </rPr>
      <t>)</t>
    </r>
  </si>
  <si>
    <r>
      <t>G, is the stand basal area (m</t>
    </r>
    <r>
      <rPr>
        <vertAlign val="superscript"/>
        <sz val="11"/>
        <color theme="1"/>
        <rFont val="Calibri"/>
        <family val="2"/>
        <scheme val="minor"/>
      </rPr>
      <t>2</t>
    </r>
    <r>
      <rPr>
        <sz val="11"/>
        <color theme="1"/>
        <rFont val="Calibri"/>
        <family val="2"/>
        <scheme val="minor"/>
      </rPr>
      <t>ha</t>
    </r>
    <r>
      <rPr>
        <vertAlign val="superscript"/>
        <sz val="11"/>
        <color theme="1"/>
        <rFont val="Calibri"/>
        <family val="2"/>
        <scheme val="minor"/>
      </rPr>
      <t>-1</t>
    </r>
    <r>
      <rPr>
        <sz val="11"/>
        <color theme="1"/>
        <rFont val="Calibri"/>
        <family val="2"/>
        <scheme val="minor"/>
      </rPr>
      <t>)</t>
    </r>
  </si>
  <si>
    <t xml:space="preserve">NOTES: </t>
  </si>
  <si>
    <t>ii) You have some stumps in the plot!</t>
  </si>
  <si>
    <t>i) cross-diameters at 1.30 m above soil level were measured</t>
  </si>
  <si>
    <t>d1        (cm)</t>
  </si>
  <si>
    <t>d2       (cm)</t>
  </si>
  <si>
    <t>a) To calculate the probability of death of each tree make sure you have all the variables in the correrct units: d, g, gi (make sure you exclude stumps)</t>
  </si>
  <si>
    <t>b)  Apply the death function</t>
  </si>
  <si>
    <t>c) draw a random number to be compared with the death probability</t>
  </si>
  <si>
    <t>d) Compare the random number to the death probability: if rand&lt; Pdeath, the tree dies</t>
  </si>
  <si>
    <t>Build a graph eliminating the trees that have died</t>
  </si>
  <si>
    <t>N_tree</t>
  </si>
  <si>
    <t>N_row</t>
  </si>
  <si>
    <t>Cod_tree</t>
  </si>
  <si>
    <t>Looking at the data in the table below, you will see that only 139 of the 348 plots have a Site Index (S)</t>
  </si>
  <si>
    <t>a) Apply a filter to the table and select all plots with an S value to build the list of all Site indices</t>
  </si>
  <si>
    <t>When you make the histogram (data/data Analysis/histogram) there is the option of selecting cumulative.                                                                                    This will provide you the values for the cumulative pdf function in percentage (if divided by 100 you'll get what I have in column "acum freq")</t>
  </si>
  <si>
    <r>
      <t>c) use the</t>
    </r>
    <r>
      <rPr>
        <sz val="11"/>
        <color rgb="FFC00000"/>
        <rFont val="Calibri"/>
        <family val="2"/>
        <scheme val="minor"/>
      </rPr>
      <t xml:space="preserve"> histogram </t>
    </r>
    <r>
      <rPr>
        <sz val="11"/>
        <rFont val="Calibri"/>
        <family val="2"/>
        <scheme val="minor"/>
      </rPr>
      <t>(see instruction in exercise 2) to count how many of the 139 plots with an S value fall under each class, ie to build the distribution function of S values based on observed data</t>
    </r>
  </si>
  <si>
    <t>List of plots with no Site Index or with na unreliable S value:</t>
  </si>
  <si>
    <t>rand_S0</t>
  </si>
  <si>
    <t>rand_S_final</t>
  </si>
  <si>
    <t>d) draw two random numbers for all the plots with no SI or an unreliable one, and calculate a new S_final</t>
  </si>
  <si>
    <t>e) back in the original table provided, use the VLOOKUP function to fetch the values of SI you have calculated  and combine this information with the existing SI so that all plots will have a SI value assigned</t>
  </si>
  <si>
    <t>e)</t>
  </si>
  <si>
    <t>Solved Exercicses</t>
  </si>
  <si>
    <t>rand number</t>
  </si>
  <si>
    <t>N(</t>
  </si>
  <si>
    <t>)</t>
  </si>
  <si>
    <t>rand()</t>
  </si>
  <si>
    <t>s_10</t>
  </si>
  <si>
    <t>s_50</t>
  </si>
  <si>
    <t>S_100</t>
  </si>
  <si>
    <t>S_1000</t>
  </si>
  <si>
    <t xml:space="preserve">Normal </t>
  </si>
  <si>
    <t>Random</t>
  </si>
  <si>
    <t>upper level</t>
  </si>
  <si>
    <t>1) set the upper level of the interval</t>
  </si>
  <si>
    <t>2) go to: Data\ Data analysis\ Histogram</t>
  </si>
  <si>
    <t xml:space="preserve">3) In the Histogram window select </t>
  </si>
  <si>
    <t>P(x&gt;4)=</t>
  </si>
  <si>
    <t>P(x&lt;4)=</t>
  </si>
  <si>
    <t>Building the lookup distribution table:</t>
  </si>
  <si>
    <t>Suppose that RAIZ Nursery sells a random number of eucalyptus seedling packs per week. RAIZ wants to determine a policy for managing the production of seedling packs per week. Now they want to know how many eucalyptus seedling packs to produce based on theis selling history.</t>
  </si>
  <si>
    <t>nr of packs sold / week</t>
  </si>
  <si>
    <t>Based on the analysis of the frequency of the sells per week of the past months, help RAIZ to simulatete the demand for the upcomming 10 weeks</t>
  </si>
  <si>
    <t>weeks</t>
  </si>
  <si>
    <r>
      <t>If the </t>
    </r>
    <r>
      <rPr>
        <b/>
        <sz val="11"/>
        <color rgb="FF1E1E1E"/>
        <rFont val="Segoe UI"/>
        <family val="2"/>
      </rPr>
      <t>LOOKUP</t>
    </r>
    <r>
      <rPr>
        <sz val="11"/>
        <color rgb="FF1E1E1E"/>
        <rFont val="Segoe UI"/>
        <family val="2"/>
      </rPr>
      <t> function can't find the </t>
    </r>
    <r>
      <rPr>
        <b/>
        <i/>
        <sz val="11"/>
        <color rgb="FF1E1E1E"/>
        <rFont val="Segoe UI"/>
        <family val="2"/>
      </rPr>
      <t>lookup_value</t>
    </r>
    <r>
      <rPr>
        <sz val="11"/>
        <color rgb="FF1E1E1E"/>
        <rFont val="Segoe UI"/>
        <family val="2"/>
      </rPr>
      <t>, the function matches the largest value in </t>
    </r>
    <r>
      <rPr>
        <b/>
        <i/>
        <sz val="11"/>
        <color rgb="FF1E1E1E"/>
        <rFont val="Segoe UI"/>
        <family val="2"/>
      </rPr>
      <t>lookup_vector</t>
    </r>
    <r>
      <rPr>
        <sz val="11"/>
        <color rgb="FF1E1E1E"/>
        <rFont val="Segoe UI"/>
        <family val="2"/>
      </rPr>
      <t> that is less than or equal to </t>
    </r>
    <r>
      <rPr>
        <b/>
        <i/>
        <sz val="11"/>
        <color rgb="FF1E1E1E"/>
        <rFont val="Segoe UI"/>
        <family val="2"/>
      </rPr>
      <t>lookup_value</t>
    </r>
    <r>
      <rPr>
        <sz val="11"/>
        <color rgb="FF1E1E1E"/>
        <rFont val="Segoe UI"/>
        <family val="2"/>
      </rPr>
      <t>.</t>
    </r>
  </si>
  <si>
    <r>
      <t>If </t>
    </r>
    <r>
      <rPr>
        <b/>
        <i/>
        <sz val="11"/>
        <color rgb="FF1E1E1E"/>
        <rFont val="Segoe UI"/>
        <family val="2"/>
      </rPr>
      <t>lookup_value</t>
    </r>
    <r>
      <rPr>
        <sz val="11"/>
        <color rgb="FF1E1E1E"/>
        <rFont val="Segoe UI"/>
        <family val="2"/>
      </rPr>
      <t> is smaller than the smallest value in </t>
    </r>
    <r>
      <rPr>
        <b/>
        <i/>
        <sz val="11"/>
        <color rgb="FF1E1E1E"/>
        <rFont val="Segoe UI"/>
        <family val="2"/>
      </rPr>
      <t>lookup_vector</t>
    </r>
    <r>
      <rPr>
        <sz val="11"/>
        <color rgb="FF1E1E1E"/>
        <rFont val="Segoe UI"/>
        <family val="2"/>
      </rPr>
      <t>, </t>
    </r>
    <r>
      <rPr>
        <b/>
        <sz val="11"/>
        <color rgb="FF1E1E1E"/>
        <rFont val="Segoe UI"/>
        <family val="2"/>
      </rPr>
      <t>LOOKUP</t>
    </r>
    <r>
      <rPr>
        <sz val="11"/>
        <color rgb="FF1E1E1E"/>
        <rFont val="Segoe UI"/>
        <family val="2"/>
      </rPr>
      <t> returns the #N/A error value.</t>
    </r>
  </si>
  <si>
    <t>Assume x, y, z are independent. Do not use the same random numbers for the different variables (x, y, z) because this might lead to correlation among variables</t>
  </si>
  <si>
    <t>Count of class_w</t>
  </si>
  <si>
    <t>1.1)</t>
  </si>
  <si>
    <t>Based on the analysis of the frequency of the sells per week of the past months, help RAIZ to simulatete the demand for the upcoming 10 weeks</t>
  </si>
  <si>
    <r>
      <t>If the </t>
    </r>
    <r>
      <rPr>
        <b/>
        <sz val="9"/>
        <color rgb="FF1E1E1E"/>
        <rFont val="Segoe UI"/>
        <family val="2"/>
      </rPr>
      <t>LOOKUP</t>
    </r>
    <r>
      <rPr>
        <sz val="9"/>
        <color rgb="FF1E1E1E"/>
        <rFont val="Segoe UI"/>
        <family val="2"/>
      </rPr>
      <t> function can't find the </t>
    </r>
    <r>
      <rPr>
        <b/>
        <i/>
        <sz val="9"/>
        <color rgb="FF1E1E1E"/>
        <rFont val="Segoe UI"/>
        <family val="2"/>
      </rPr>
      <t>lookup_value</t>
    </r>
    <r>
      <rPr>
        <sz val="9"/>
        <color rgb="FF1E1E1E"/>
        <rFont val="Segoe UI"/>
        <family val="2"/>
      </rPr>
      <t>, the function matches the largest value in </t>
    </r>
    <r>
      <rPr>
        <b/>
        <i/>
        <sz val="9"/>
        <color rgb="FF1E1E1E"/>
        <rFont val="Segoe UI"/>
        <family val="2"/>
      </rPr>
      <t>lookup_vector</t>
    </r>
    <r>
      <rPr>
        <sz val="9"/>
        <color rgb="FF1E1E1E"/>
        <rFont val="Segoe UI"/>
        <family val="2"/>
      </rPr>
      <t> that is less than or equal to </t>
    </r>
    <r>
      <rPr>
        <b/>
        <i/>
        <sz val="9"/>
        <color rgb="FF1E1E1E"/>
        <rFont val="Segoe UI"/>
        <family val="2"/>
      </rPr>
      <t>lookup_value</t>
    </r>
    <r>
      <rPr>
        <sz val="9"/>
        <color rgb="FF1E1E1E"/>
        <rFont val="Segoe UI"/>
        <family val="2"/>
      </rPr>
      <t>.</t>
    </r>
  </si>
  <si>
    <r>
      <t>If </t>
    </r>
    <r>
      <rPr>
        <b/>
        <i/>
        <sz val="9"/>
        <color rgb="FF1E1E1E"/>
        <rFont val="Segoe UI"/>
        <family val="2"/>
      </rPr>
      <t>lookup_value</t>
    </r>
    <r>
      <rPr>
        <sz val="9"/>
        <color rgb="FF1E1E1E"/>
        <rFont val="Segoe UI"/>
        <family val="2"/>
      </rPr>
      <t> is smaller than the smallest value in </t>
    </r>
    <r>
      <rPr>
        <b/>
        <i/>
        <sz val="9"/>
        <color rgb="FF1E1E1E"/>
        <rFont val="Segoe UI"/>
        <family val="2"/>
      </rPr>
      <t>lookup_vector</t>
    </r>
    <r>
      <rPr>
        <sz val="9"/>
        <color rgb="FF1E1E1E"/>
        <rFont val="Segoe UI"/>
        <family val="2"/>
      </rPr>
      <t>, </t>
    </r>
    <r>
      <rPr>
        <b/>
        <sz val="9"/>
        <color rgb="FF1E1E1E"/>
        <rFont val="Segoe UI"/>
        <family val="2"/>
      </rPr>
      <t>LOOKUP</t>
    </r>
    <r>
      <rPr>
        <sz val="9"/>
        <color rgb="FF1E1E1E"/>
        <rFont val="Segoe UI"/>
        <family val="2"/>
      </rPr>
      <t> returns the #N/A error value.</t>
    </r>
  </si>
  <si>
    <t>Simulation of a 10 weeks demand pattern:</t>
  </si>
  <si>
    <t>Count of demand class</t>
  </si>
  <si>
    <t xml:space="preserve">W = 5x + 2y + z </t>
  </si>
  <si>
    <t xml:space="preserve"> d) assign a classe to the calculated W in each trial (amplitude 10 starting in zero)</t>
  </si>
  <si>
    <t>Distribution</t>
  </si>
  <si>
    <t>Diameter distribution, volume and biomass estimation</t>
  </si>
  <si>
    <t>EQUATIONS</t>
  </si>
  <si>
    <t>Classe d</t>
  </si>
  <si>
    <t>lim sup</t>
  </si>
  <si>
    <t>Nacum</t>
  </si>
  <si>
    <t>N</t>
  </si>
  <si>
    <t>g</t>
  </si>
  <si>
    <t>h</t>
  </si>
  <si>
    <t>v</t>
  </si>
  <si>
    <t>w</t>
  </si>
  <si>
    <r>
      <t>m</t>
    </r>
    <r>
      <rPr>
        <vertAlign val="superscript"/>
        <sz val="10"/>
        <rFont val="Arial"/>
        <family val="2"/>
      </rPr>
      <t>3</t>
    </r>
    <r>
      <rPr>
        <sz val="10"/>
        <rFont val="Arial"/>
        <family val="2"/>
      </rPr>
      <t xml:space="preserve"> ha</t>
    </r>
    <r>
      <rPr>
        <vertAlign val="superscript"/>
        <sz val="10"/>
        <rFont val="Arial"/>
        <family val="2"/>
      </rPr>
      <t>-1</t>
    </r>
  </si>
  <si>
    <r>
      <t>Mg ha</t>
    </r>
    <r>
      <rPr>
        <vertAlign val="superscript"/>
        <sz val="10"/>
        <rFont val="Arial"/>
        <family val="2"/>
      </rPr>
      <t>-2</t>
    </r>
    <r>
      <rPr>
        <sz val="11"/>
        <color theme="1"/>
        <rFont val="Calibri"/>
        <family val="2"/>
        <scheme val="minor"/>
      </rPr>
      <t/>
    </r>
  </si>
  <si>
    <t>V</t>
  </si>
  <si>
    <t>Simulation of a thinning</t>
  </si>
  <si>
    <t>Gres=</t>
  </si>
  <si>
    <t>Nres=</t>
  </si>
  <si>
    <t>Volume</t>
  </si>
  <si>
    <t>Examples of how the distributions look like varying the parameters</t>
  </si>
  <si>
    <t xml:space="preserve">if you simply summed the second random </t>
  </si>
  <si>
    <t>b = (P90 - a) / (2.999573^(1/c))</t>
  </si>
  <si>
    <r>
      <t>4) The AOR students went on a visit to Leiria National Forest where they practiced forest inventory for a whole day. In a stand with 708 trees ha</t>
    </r>
    <r>
      <rPr>
        <vertAlign val="superscript"/>
        <sz val="10"/>
        <rFont val="Arial"/>
        <family val="2"/>
      </rPr>
      <t>-1</t>
    </r>
    <r>
      <rPr>
        <sz val="10"/>
        <rFont val="Arial"/>
        <family val="2"/>
      </rPr>
      <t xml:space="preserve"> a circular trial plot with 500 m</t>
    </r>
    <r>
      <rPr>
        <vertAlign val="superscript"/>
        <sz val="10"/>
        <rFont val="Arial"/>
        <family val="2"/>
      </rPr>
      <t>2</t>
    </r>
    <r>
      <rPr>
        <sz val="10"/>
        <rFont val="Arial"/>
        <family val="2"/>
      </rPr>
      <t xml:space="preserve"> was measured. By the end of the day while they were at a local restaurant waiting for dinner they calculated some stand variables such as hdom (10.5 m), basal area (21.8 m</t>
    </r>
    <r>
      <rPr>
        <vertAlign val="superscript"/>
        <sz val="10"/>
        <rFont val="Arial"/>
        <family val="2"/>
      </rPr>
      <t>2</t>
    </r>
    <r>
      <rPr>
        <sz val="10"/>
        <rFont val="Arial"/>
        <family val="2"/>
      </rPr>
      <t>ha</t>
    </r>
    <r>
      <rPr>
        <vertAlign val="superscript"/>
        <sz val="10"/>
        <rFont val="Arial"/>
        <family val="2"/>
      </rPr>
      <t>-1</t>
    </r>
    <r>
      <rPr>
        <sz val="10"/>
        <rFont val="Arial"/>
        <family val="2"/>
      </rPr>
      <t xml:space="preserve">), the minimum diameter (3.8 cm) and percentile 90 (27.2 cm). Unfortunately, after a few beers they left the restaurant leaving the field forms with the tree diameters behind. Feeling guilty for the loss they decided to use the Weibull probability density function to simulate the diameter distribution for this stand (considering c=3.6, a=0.9 dmin, b=(P90-a)/(2.999573^(1/c)).
</t>
    </r>
  </si>
  <si>
    <t>a =0.9 * dmin</t>
  </si>
  <si>
    <t>Nr trees =</t>
  </si>
  <si>
    <t>Nr trees in plot =</t>
  </si>
  <si>
    <t>r_2*5</t>
  </si>
  <si>
    <t>b) Set the lower limits of your Site Index classes with range 1</t>
  </si>
  <si>
    <r>
      <t xml:space="preserve">  7) I got ill and Margarida asked for your help to prepare the inputs to run some eucalyptus simulations using StandsSIM simulator. This tool requires information about site index; however, for some reason, S hasn't been estimated for all NFI plots. Using Monte Carlo simulation use the information of plots with S to assign S values to the remaining plots taking into consideration that </t>
    </r>
    <r>
      <rPr>
        <b/>
        <sz val="10"/>
        <color theme="1"/>
        <rFont val="Arial"/>
        <family val="2"/>
      </rPr>
      <t xml:space="preserve"> S values lower than 8 and greater than 26 are not realistic</t>
    </r>
    <r>
      <rPr>
        <sz val="10"/>
        <color theme="1"/>
        <rFont val="Arial"/>
        <family val="2"/>
      </rPr>
      <t>. Consider S classes with range=1</t>
    </r>
  </si>
  <si>
    <t>id_aux</t>
  </si>
  <si>
    <t>total</t>
  </si>
  <si>
    <t>upper limit</t>
  </si>
  <si>
    <t>threshold</t>
  </si>
  <si>
    <t>scale</t>
  </si>
  <si>
    <t>shape</t>
  </si>
  <si>
    <t>weibull.dist(upperlim,c,b,true)</t>
  </si>
  <si>
    <t>P95</t>
  </si>
  <si>
    <t>lim inf</t>
  </si>
  <si>
    <t xml:space="preserve">d </t>
  </si>
  <si>
    <t>lookup</t>
  </si>
  <si>
    <t>d_class+r_2*5</t>
  </si>
  <si>
    <t>Kill the tree</t>
  </si>
  <si>
    <r>
      <t>id = IF (</t>
    </r>
    <r>
      <rPr>
        <b/>
        <sz val="11"/>
        <color theme="9" tint="-0.249977111117893"/>
        <rFont val="Calibri"/>
        <family val="2"/>
        <scheme val="minor"/>
      </rPr>
      <t>r_death</t>
    </r>
    <r>
      <rPr>
        <sz val="11"/>
        <color theme="1"/>
        <rFont val="Calibri"/>
        <family val="2"/>
        <scheme val="minor"/>
      </rPr>
      <t>&lt;</t>
    </r>
    <r>
      <rPr>
        <b/>
        <sz val="11"/>
        <color theme="7"/>
        <rFont val="Calibri"/>
        <family val="2"/>
        <scheme val="minor"/>
      </rPr>
      <t>P_death</t>
    </r>
    <r>
      <rPr>
        <sz val="11"/>
        <color theme="1"/>
        <rFont val="Calibri"/>
        <family val="2"/>
        <scheme val="minor"/>
      </rPr>
      <t>),"</t>
    </r>
    <r>
      <rPr>
        <sz val="11"/>
        <color rgb="FFC00000"/>
        <rFont val="Calibri"/>
        <family val="2"/>
        <scheme val="minor"/>
      </rPr>
      <t>Kill the tree</t>
    </r>
    <r>
      <rPr>
        <sz val="11"/>
        <color theme="1"/>
        <rFont val="Calibri"/>
        <family val="2"/>
        <scheme val="minor"/>
      </rPr>
      <t>","")</t>
    </r>
  </si>
  <si>
    <t>excel fun</t>
  </si>
  <si>
    <t>(average time between 2 events)</t>
  </si>
  <si>
    <t>= NORMSDIST (z)</t>
  </si>
  <si>
    <t>=EXPON.DIST("upper lim","parameter",TRUE)</t>
  </si>
  <si>
    <t>=1-EXP(-D54/1)</t>
  </si>
  <si>
    <t>Randbetween(0,1000)</t>
  </si>
  <si>
    <t>Randbetween(0,100)</t>
  </si>
  <si>
    <t>NOTE: this example represents a single trial. In a real live situation, if you really wanted to carry out an analysis and draw some conclusions you would have to build several of these tables and average the results, calculate the standard deviation  (a confidence interval) and eventually repeat the analysis changing the order point of the amounts ordered to determine wheather these should be changed (sensitivity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</si>
</sst>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00"/>
    <numFmt numFmtId="166" formatCode="0.000"/>
  </numFmts>
  <fonts count="74" x14ac:knownFonts="1">
    <font>
      <sz val="11"/>
      <color theme="1"/>
      <name val="Calibri"/>
      <family val="2"/>
      <scheme val="minor"/>
    </font>
    <font>
      <b/>
      <sz val="11"/>
      <color theme="1"/>
      <name val="Calibri"/>
      <family val="2"/>
      <scheme val="minor"/>
    </font>
    <font>
      <sz val="11"/>
      <color rgb="FFFF0000"/>
      <name val="Calibri"/>
      <family val="2"/>
      <scheme val="minor"/>
    </font>
    <font>
      <sz val="9"/>
      <color theme="1"/>
      <name val="Calibri"/>
      <family val="2"/>
      <scheme val="minor"/>
    </font>
    <font>
      <sz val="11"/>
      <color rgb="FF0070C0"/>
      <name val="Calibri"/>
      <family val="2"/>
      <scheme val="minor"/>
    </font>
    <font>
      <sz val="9"/>
      <color rgb="FF0070C0"/>
      <name val="Calibri"/>
      <family val="2"/>
      <scheme val="minor"/>
    </font>
    <font>
      <b/>
      <sz val="9"/>
      <color rgb="FF0070C0"/>
      <name val="Calibri"/>
      <family val="2"/>
      <scheme val="minor"/>
    </font>
    <font>
      <sz val="9"/>
      <name val="Calibri"/>
      <family val="2"/>
      <scheme val="minor"/>
    </font>
    <font>
      <i/>
      <sz val="11"/>
      <color theme="1"/>
      <name val="Calibri"/>
      <family val="2"/>
      <scheme val="minor"/>
    </font>
    <font>
      <b/>
      <sz val="11"/>
      <color theme="5"/>
      <name val="Calibri"/>
      <family val="2"/>
      <scheme val="minor"/>
    </font>
    <font>
      <sz val="9"/>
      <color indexed="81"/>
      <name val="Tahoma"/>
      <family val="2"/>
    </font>
    <font>
      <b/>
      <sz val="9"/>
      <color indexed="81"/>
      <name val="Tahoma"/>
      <family val="2"/>
    </font>
    <font>
      <i/>
      <sz val="9"/>
      <color rgb="FF0070C0"/>
      <name val="Calibri"/>
      <family val="2"/>
      <scheme val="minor"/>
    </font>
    <font>
      <i/>
      <sz val="9"/>
      <color theme="1"/>
      <name val="Calibri"/>
      <family val="2"/>
      <scheme val="minor"/>
    </font>
    <font>
      <sz val="11"/>
      <color theme="0"/>
      <name val="Calibri"/>
      <family val="2"/>
      <scheme val="minor"/>
    </font>
    <font>
      <sz val="11"/>
      <color theme="0"/>
      <name val="Calibri"/>
      <family val="2"/>
    </font>
    <font>
      <sz val="11"/>
      <color indexed="8"/>
      <name val="Calibri"/>
      <family val="2"/>
    </font>
    <font>
      <sz val="10"/>
      <color indexed="8"/>
      <name val="Arial"/>
      <family val="2"/>
    </font>
    <font>
      <sz val="11"/>
      <color theme="4"/>
      <name val="Calibri"/>
      <family val="2"/>
      <scheme val="minor"/>
    </font>
    <font>
      <sz val="10"/>
      <name val="Arial"/>
      <family val="2"/>
    </font>
    <font>
      <b/>
      <sz val="10"/>
      <name val="Arial"/>
      <family val="2"/>
    </font>
    <font>
      <vertAlign val="superscript"/>
      <sz val="10"/>
      <name val="Arial"/>
      <family val="2"/>
    </font>
    <font>
      <sz val="10"/>
      <color theme="0"/>
      <name val="Arial"/>
      <family val="2"/>
    </font>
    <font>
      <b/>
      <sz val="10"/>
      <color theme="0"/>
      <name val="Arial"/>
      <family val="2"/>
    </font>
    <font>
      <b/>
      <sz val="10"/>
      <color theme="8"/>
      <name val="Arial"/>
      <family val="2"/>
    </font>
    <font>
      <b/>
      <sz val="10"/>
      <color theme="1" tint="0.499984740745262"/>
      <name val="Arial"/>
      <family val="2"/>
    </font>
    <font>
      <b/>
      <sz val="10"/>
      <color theme="4"/>
      <name val="Arial"/>
      <family val="2"/>
    </font>
    <font>
      <b/>
      <sz val="10"/>
      <color theme="7"/>
      <name val="Arial"/>
      <family val="2"/>
    </font>
    <font>
      <i/>
      <sz val="9"/>
      <color theme="1" tint="0.499984740745262"/>
      <name val="Arial"/>
      <family val="2"/>
    </font>
    <font>
      <b/>
      <sz val="11"/>
      <color theme="0"/>
      <name val="Calibri"/>
      <family val="2"/>
      <scheme val="minor"/>
    </font>
    <font>
      <sz val="11"/>
      <color theme="1"/>
      <name val="Arial"/>
      <family val="2"/>
    </font>
    <font>
      <b/>
      <sz val="11"/>
      <color theme="1"/>
      <name val="Arial"/>
      <family val="2"/>
    </font>
    <font>
      <sz val="9"/>
      <color theme="0"/>
      <name val="Calibri"/>
      <family val="2"/>
      <scheme val="minor"/>
    </font>
    <font>
      <b/>
      <sz val="9"/>
      <color theme="0"/>
      <name val="Calibri"/>
      <family val="2"/>
      <scheme val="minor"/>
    </font>
    <font>
      <sz val="10"/>
      <color theme="1"/>
      <name val="Arial"/>
      <family val="2"/>
    </font>
    <font>
      <sz val="11"/>
      <color theme="1" tint="4.9989318521683403E-2"/>
      <name val="Calibri"/>
      <family val="2"/>
      <scheme val="minor"/>
    </font>
    <font>
      <sz val="11"/>
      <color theme="1" tint="4.9989318521683403E-2"/>
      <name val="Symbol"/>
      <family val="1"/>
      <charset val="2"/>
    </font>
    <font>
      <b/>
      <sz val="10"/>
      <color theme="1"/>
      <name val="Arial"/>
      <family val="2"/>
    </font>
    <font>
      <b/>
      <sz val="11"/>
      <color rgb="FF0070C0"/>
      <name val="Calibri"/>
      <family val="2"/>
      <scheme val="minor"/>
    </font>
    <font>
      <sz val="16"/>
      <color theme="1"/>
      <name val="Calibri"/>
      <family val="2"/>
      <scheme val="minor"/>
    </font>
    <font>
      <vertAlign val="superscript"/>
      <sz val="11"/>
      <color theme="1"/>
      <name val="Calibri"/>
      <family val="2"/>
      <scheme val="minor"/>
    </font>
    <font>
      <b/>
      <sz val="44"/>
      <color rgb="FF7CB042"/>
      <name val="Calibri"/>
      <family val="2"/>
      <scheme val="minor"/>
    </font>
    <font>
      <b/>
      <sz val="32"/>
      <color rgb="FF00A9BE"/>
      <name val="Calibri"/>
      <family val="2"/>
      <scheme val="minor"/>
    </font>
    <font>
      <b/>
      <i/>
      <sz val="32"/>
      <color rgb="FF7F7F7F"/>
      <name val="Calibri"/>
      <family val="2"/>
      <scheme val="minor"/>
    </font>
    <font>
      <sz val="28"/>
      <color theme="0" tint="-0.499984740745262"/>
      <name val="Calibri"/>
      <family val="2"/>
      <scheme val="minor"/>
    </font>
    <font>
      <i/>
      <u/>
      <sz val="11"/>
      <color theme="1"/>
      <name val="Calibri"/>
      <family val="2"/>
      <scheme val="minor"/>
    </font>
    <font>
      <sz val="11"/>
      <name val="Calibri"/>
      <family val="2"/>
      <scheme val="minor"/>
    </font>
    <font>
      <b/>
      <sz val="11"/>
      <color theme="2" tint="-0.499984740745262"/>
      <name val="Calibri"/>
      <family val="2"/>
      <scheme val="minor"/>
    </font>
    <font>
      <b/>
      <sz val="11"/>
      <color theme="0" tint="-0.499984740745262"/>
      <name val="Calibri"/>
      <family val="2"/>
      <scheme val="minor"/>
    </font>
    <font>
      <b/>
      <sz val="11"/>
      <color rgb="FFC00000"/>
      <name val="Calibri"/>
      <family val="2"/>
      <scheme val="minor"/>
    </font>
    <font>
      <sz val="11"/>
      <color rgb="FFC00000"/>
      <name val="Calibri"/>
      <family val="2"/>
      <scheme val="minor"/>
    </font>
    <font>
      <sz val="11"/>
      <color theme="7"/>
      <name val="Calibri"/>
      <family val="2"/>
      <scheme val="minor"/>
    </font>
    <font>
      <sz val="11"/>
      <color theme="9"/>
      <name val="Calibri"/>
      <family val="2"/>
      <scheme val="minor"/>
    </font>
    <font>
      <sz val="11"/>
      <color theme="2" tint="-0.499984740745262"/>
      <name val="Calibri"/>
      <family val="2"/>
      <scheme val="minor"/>
    </font>
    <font>
      <i/>
      <sz val="11"/>
      <color theme="0"/>
      <name val="Calibri"/>
      <family val="2"/>
      <scheme val="minor"/>
    </font>
    <font>
      <i/>
      <sz val="11"/>
      <color theme="1"/>
      <name val="Arial"/>
      <family val="2"/>
    </font>
    <font>
      <sz val="9"/>
      <name val="Arial"/>
      <family val="2"/>
    </font>
    <font>
      <sz val="9"/>
      <color rgb="FFC00000"/>
      <name val="Arial"/>
      <family val="2"/>
    </font>
    <font>
      <sz val="10"/>
      <color theme="1"/>
      <name val="Calibri"/>
      <family val="2"/>
      <scheme val="minor"/>
    </font>
    <font>
      <i/>
      <sz val="10"/>
      <color theme="1"/>
      <name val="Calibri"/>
      <family val="2"/>
      <scheme val="minor"/>
    </font>
    <font>
      <sz val="11"/>
      <color rgb="FF1E1E1E"/>
      <name val="Segoe UI"/>
      <family val="2"/>
    </font>
    <font>
      <b/>
      <sz val="11"/>
      <color rgb="FF1E1E1E"/>
      <name val="Segoe UI"/>
      <family val="2"/>
    </font>
    <font>
      <b/>
      <i/>
      <sz val="11"/>
      <color rgb="FF1E1E1E"/>
      <name val="Segoe UI"/>
      <family val="2"/>
    </font>
    <font>
      <sz val="9"/>
      <color rgb="FF1E1E1E"/>
      <name val="Segoe UI"/>
      <family val="2"/>
    </font>
    <font>
      <b/>
      <sz val="9"/>
      <color rgb="FF1E1E1E"/>
      <name val="Segoe UI"/>
      <family val="2"/>
    </font>
    <font>
      <b/>
      <i/>
      <sz val="9"/>
      <color rgb="FF1E1E1E"/>
      <name val="Segoe UI"/>
      <family val="2"/>
    </font>
    <font>
      <sz val="10"/>
      <color rgb="FF0070C0"/>
      <name val="Arial"/>
      <family val="2"/>
    </font>
    <font>
      <b/>
      <sz val="11"/>
      <color theme="9" tint="-0.249977111117893"/>
      <name val="Calibri"/>
      <family val="2"/>
      <scheme val="minor"/>
    </font>
    <font>
      <b/>
      <sz val="11"/>
      <color theme="7"/>
      <name val="Calibri"/>
      <family val="2"/>
      <scheme val="minor"/>
    </font>
    <font>
      <i/>
      <sz val="11"/>
      <color theme="1" tint="0.499984740745262"/>
      <name val="Calibri"/>
      <family val="2"/>
      <scheme val="minor"/>
    </font>
    <font>
      <sz val="11"/>
      <color theme="8" tint="-0.249977111117893"/>
      <name val="Calibri"/>
      <family val="2"/>
      <scheme val="minor"/>
    </font>
    <font>
      <sz val="11"/>
      <color theme="6" tint="-0.249977111117893"/>
      <name val="Calibri"/>
      <family val="2"/>
      <scheme val="minor"/>
    </font>
    <font>
      <b/>
      <sz val="11"/>
      <color theme="6" tint="-0.249977111117893"/>
      <name val="Calibri"/>
      <family val="2"/>
      <scheme val="minor"/>
    </font>
    <font>
      <b/>
      <sz val="11"/>
      <color theme="8"/>
      <name val="Calibri"/>
      <family val="2"/>
      <scheme val="minor"/>
    </font>
  </fonts>
  <fills count="32">
    <fill>
      <patternFill patternType="none"/>
    </fill>
    <fill>
      <patternFill patternType="gray125"/>
    </fill>
    <fill>
      <patternFill patternType="solid">
        <fgColor rgb="FF99CC00"/>
        <bgColor indexed="64"/>
      </patternFill>
    </fill>
    <fill>
      <patternFill patternType="solid">
        <fgColor indexed="22"/>
        <bgColor indexed="0"/>
      </patternFill>
    </fill>
    <fill>
      <patternFill patternType="solid">
        <fgColor theme="3"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4"/>
        <bgColor indexed="64"/>
      </patternFill>
    </fill>
    <fill>
      <patternFill patternType="solid">
        <fgColor theme="8"/>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7"/>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tint="-0.499984740745262"/>
        <bgColor indexed="64"/>
      </patternFill>
    </fill>
    <fill>
      <patternFill patternType="solid">
        <fgColor rgb="FF0099CC"/>
        <bgColor indexed="64"/>
      </patternFill>
    </fill>
    <fill>
      <patternFill patternType="solid">
        <fgColor theme="9"/>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1" tint="0.499984740745262"/>
        <bgColor indexed="64"/>
      </patternFill>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theme="0" tint="-4.9989318521683403E-2"/>
        <bgColor indexed="64"/>
      </patternFill>
    </fill>
    <fill>
      <patternFill patternType="solid">
        <fgColor rgb="FFC00000"/>
        <bgColor indexed="64"/>
      </patternFill>
    </fill>
    <fill>
      <patternFill patternType="solid">
        <fgColor theme="5" tint="0.79998168889431442"/>
        <bgColor indexed="64"/>
      </patternFill>
    </fill>
    <fill>
      <patternFill patternType="solid">
        <fgColor theme="7"/>
        <bgColor indexed="0"/>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8"/>
      </left>
      <right/>
      <top style="thin">
        <color indexed="8"/>
      </top>
      <bottom style="thin">
        <color indexed="8"/>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3">
    <xf numFmtId="0" fontId="0" fillId="0" borderId="0"/>
    <xf numFmtId="0" fontId="17" fillId="0" borderId="0"/>
    <xf numFmtId="0" fontId="19" fillId="0" borderId="0"/>
  </cellStyleXfs>
  <cellXfs count="421">
    <xf numFmtId="0" fontId="0" fillId="0" borderId="0" xfId="0"/>
    <xf numFmtId="0" fontId="0" fillId="0" borderId="1" xfId="0" applyBorder="1"/>
    <xf numFmtId="0" fontId="0" fillId="0" borderId="0" xfId="0" applyAlignment="1">
      <alignment horizontal="left"/>
    </xf>
    <xf numFmtId="0" fontId="4" fillId="0" borderId="1" xfId="0" applyFont="1" applyBorder="1"/>
    <xf numFmtId="0" fontId="0" fillId="0" borderId="0" xfId="0" applyAlignment="1">
      <alignment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xf>
    <xf numFmtId="0" fontId="6"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0" fillId="0" borderId="0" xfId="0" applyBorder="1"/>
    <xf numFmtId="0" fontId="4" fillId="0" borderId="0" xfId="0" applyFont="1"/>
    <xf numFmtId="0" fontId="4" fillId="0" borderId="0" xfId="0" applyFont="1" applyBorder="1"/>
    <xf numFmtId="0" fontId="4" fillId="0" borderId="0" xfId="0" applyFont="1" applyBorder="1" applyAlignment="1">
      <alignment horizontal="center" vertical="center"/>
    </xf>
    <xf numFmtId="0" fontId="4" fillId="0" borderId="0" xfId="0" applyFont="1" applyBorder="1" applyAlignment="1">
      <alignment horizontal="center"/>
    </xf>
    <xf numFmtId="0" fontId="0" fillId="0" borderId="0" xfId="0" applyNumberFormat="1" applyFill="1" applyBorder="1" applyAlignment="1"/>
    <xf numFmtId="0" fontId="0" fillId="0" borderId="0" xfId="0" applyFill="1" applyBorder="1" applyAlignment="1"/>
    <xf numFmtId="0" fontId="8" fillId="0" borderId="4" xfId="0" applyFont="1" applyFill="1" applyBorder="1" applyAlignment="1">
      <alignment horizontal="center"/>
    </xf>
    <xf numFmtId="0" fontId="0" fillId="0" borderId="0" xfId="0" applyAlignment="1">
      <alignment horizontal="right"/>
    </xf>
    <xf numFmtId="0" fontId="2" fillId="0" borderId="0" xfId="0" applyFont="1"/>
    <xf numFmtId="0" fontId="0" fillId="0" borderId="0" xfId="0" applyFill="1"/>
    <xf numFmtId="0" fontId="0" fillId="0" borderId="1" xfId="0" applyBorder="1" applyAlignment="1">
      <alignment horizontal="center"/>
    </xf>
    <xf numFmtId="0" fontId="0" fillId="0" borderId="0" xfId="0" applyAlignment="1">
      <alignment horizontal="center"/>
    </xf>
    <xf numFmtId="0" fontId="0" fillId="0" borderId="0" xfId="0" applyAlignment="1">
      <alignment horizontal="center" vertical="center"/>
    </xf>
    <xf numFmtId="0" fontId="13" fillId="0" borderId="0" xfId="0" applyFont="1" applyAlignment="1">
      <alignment horizontal="left" vertical="center"/>
    </xf>
    <xf numFmtId="0" fontId="0" fillId="0" borderId="1" xfId="0" applyBorder="1" applyAlignment="1">
      <alignment horizontal="center" vertical="center"/>
    </xf>
    <xf numFmtId="0" fontId="14"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14" fillId="2" borderId="1" xfId="0" applyFont="1" applyFill="1" applyBorder="1" applyAlignment="1">
      <alignment horizontal="center"/>
    </xf>
    <xf numFmtId="0" fontId="0" fillId="0" borderId="0" xfId="0" applyNumberFormat="1"/>
    <xf numFmtId="0" fontId="16" fillId="3" borderId="7" xfId="1" applyFont="1" applyFill="1" applyBorder="1" applyAlignment="1">
      <alignment horizontal="center"/>
    </xf>
    <xf numFmtId="0" fontId="16" fillId="0" borderId="8" xfId="1" applyFont="1" applyFill="1" applyBorder="1" applyAlignment="1">
      <alignment horizontal="right" wrapText="1"/>
    </xf>
    <xf numFmtId="0" fontId="16" fillId="3" borderId="9" xfId="1" applyFont="1" applyFill="1" applyBorder="1" applyAlignment="1">
      <alignment horizontal="center"/>
    </xf>
    <xf numFmtId="0" fontId="16" fillId="3" borderId="1" xfId="1" applyFont="1" applyFill="1" applyBorder="1" applyAlignment="1">
      <alignment horizontal="center"/>
    </xf>
    <xf numFmtId="166" fontId="0" fillId="0" borderId="0" xfId="0" applyNumberFormat="1"/>
    <xf numFmtId="0" fontId="0" fillId="5" borderId="0" xfId="0" applyFill="1"/>
    <xf numFmtId="0" fontId="0" fillId="7" borderId="1" xfId="0" applyFill="1" applyBorder="1" applyAlignment="1">
      <alignment horizontal="center"/>
    </xf>
    <xf numFmtId="0" fontId="18" fillId="0" borderId="0" xfId="0" applyFont="1" applyFill="1"/>
    <xf numFmtId="0" fontId="0" fillId="6" borderId="0" xfId="0" applyFill="1" applyAlignment="1">
      <alignment horizontal="center"/>
    </xf>
    <xf numFmtId="1" fontId="0" fillId="0" borderId="0" xfId="0" applyNumberFormat="1"/>
    <xf numFmtId="0" fontId="19" fillId="0" borderId="0" xfId="2"/>
    <xf numFmtId="166" fontId="19" fillId="0" borderId="0" xfId="2" applyNumberFormat="1"/>
    <xf numFmtId="0" fontId="19" fillId="0" borderId="0" xfId="2" applyFont="1" applyAlignment="1">
      <alignment horizontal="right"/>
    </xf>
    <xf numFmtId="0" fontId="19" fillId="0" borderId="0" xfId="2" applyAlignment="1">
      <alignment horizontal="right"/>
    </xf>
    <xf numFmtId="1" fontId="19" fillId="0" borderId="0" xfId="2" applyNumberFormat="1"/>
    <xf numFmtId="0" fontId="19" fillId="5" borderId="0" xfId="2" applyFill="1"/>
    <xf numFmtId="1" fontId="19" fillId="5" borderId="0" xfId="2" applyNumberFormat="1" applyFill="1"/>
    <xf numFmtId="166" fontId="19" fillId="5" borderId="0" xfId="2" applyNumberFormat="1" applyFont="1" applyFill="1"/>
    <xf numFmtId="166" fontId="19" fillId="5" borderId="0" xfId="2" applyNumberFormat="1" applyFill="1"/>
    <xf numFmtId="164" fontId="19" fillId="5" borderId="0" xfId="2" applyNumberFormat="1" applyFill="1"/>
    <xf numFmtId="0" fontId="19" fillId="0" borderId="1" xfId="2" applyBorder="1" applyAlignment="1">
      <alignment horizontal="center"/>
    </xf>
    <xf numFmtId="0" fontId="19" fillId="0" borderId="1" xfId="2" applyFont="1" applyBorder="1" applyAlignment="1">
      <alignment horizontal="center"/>
    </xf>
    <xf numFmtId="1" fontId="19" fillId="10" borderId="1" xfId="2" applyNumberFormat="1" applyFill="1" applyBorder="1" applyAlignment="1">
      <alignment horizontal="center"/>
    </xf>
    <xf numFmtId="166" fontId="19" fillId="10" borderId="1" xfId="2" applyNumberFormat="1" applyFill="1" applyBorder="1" applyAlignment="1">
      <alignment horizontal="center"/>
    </xf>
    <xf numFmtId="1" fontId="23" fillId="11" borderId="1" xfId="2" applyNumberFormat="1" applyFont="1" applyFill="1" applyBorder="1" applyAlignment="1">
      <alignment horizontal="center"/>
    </xf>
    <xf numFmtId="0" fontId="23" fillId="11" borderId="1" xfId="2" applyFont="1" applyFill="1" applyBorder="1" applyAlignment="1">
      <alignment horizontal="center"/>
    </xf>
    <xf numFmtId="0" fontId="23" fillId="9" borderId="1" xfId="2" applyFont="1" applyFill="1" applyBorder="1" applyAlignment="1">
      <alignment horizontal="center"/>
    </xf>
    <xf numFmtId="0" fontId="22" fillId="9" borderId="1" xfId="2" applyFont="1" applyFill="1" applyBorder="1" applyAlignment="1">
      <alignment horizontal="center"/>
    </xf>
    <xf numFmtId="166" fontId="19" fillId="13" borderId="1" xfId="2" applyNumberFormat="1" applyFill="1" applyBorder="1" applyAlignment="1">
      <alignment horizontal="center"/>
    </xf>
    <xf numFmtId="0" fontId="22" fillId="8" borderId="1" xfId="2" applyFont="1" applyFill="1" applyBorder="1" applyAlignment="1">
      <alignment horizontal="center"/>
    </xf>
    <xf numFmtId="166" fontId="19" fillId="4" borderId="1" xfId="2" applyNumberFormat="1" applyFill="1" applyBorder="1" applyAlignment="1">
      <alignment horizontal="center"/>
    </xf>
    <xf numFmtId="0" fontId="19" fillId="4" borderId="1" xfId="2" applyFill="1" applyBorder="1" applyAlignment="1">
      <alignment horizontal="center"/>
    </xf>
    <xf numFmtId="0" fontId="19" fillId="14" borderId="1" xfId="2" applyFill="1" applyBorder="1" applyAlignment="1">
      <alignment horizontal="center"/>
    </xf>
    <xf numFmtId="0" fontId="19" fillId="14" borderId="1" xfId="2" applyFill="1" applyBorder="1" applyAlignment="1">
      <alignment horizontal="center" vertical="center"/>
    </xf>
    <xf numFmtId="0" fontId="23" fillId="15" borderId="1" xfId="2" applyFont="1" applyFill="1" applyBorder="1" applyAlignment="1">
      <alignment horizontal="center"/>
    </xf>
    <xf numFmtId="0" fontId="19" fillId="0" borderId="0" xfId="2" applyAlignment="1">
      <alignment horizontal="left"/>
    </xf>
    <xf numFmtId="0" fontId="22" fillId="12" borderId="0" xfId="2" applyFont="1" applyFill="1"/>
    <xf numFmtId="0" fontId="28" fillId="0" borderId="0" xfId="2" applyFont="1"/>
    <xf numFmtId="0" fontId="14" fillId="16" borderId="1" xfId="0" applyFont="1" applyFill="1" applyBorder="1" applyAlignment="1">
      <alignment horizontal="center" vertical="center"/>
    </xf>
    <xf numFmtId="0" fontId="15" fillId="16" borderId="1" xfId="0" applyFont="1" applyFill="1" applyBorder="1" applyAlignment="1">
      <alignment horizontal="center" vertical="center" wrapText="1"/>
    </xf>
    <xf numFmtId="0" fontId="0" fillId="13" borderId="1" xfId="0" applyFill="1" applyBorder="1"/>
    <xf numFmtId="0" fontId="14" fillId="17" borderId="1" xfId="0" applyFont="1" applyFill="1" applyBorder="1" applyAlignment="1">
      <alignment horizontal="center"/>
    </xf>
    <xf numFmtId="0" fontId="14" fillId="18" borderId="1" xfId="0" applyFont="1" applyFill="1" applyBorder="1" applyAlignment="1">
      <alignment horizontal="center"/>
    </xf>
    <xf numFmtId="0" fontId="14" fillId="12" borderId="1" xfId="0" applyFont="1" applyFill="1" applyBorder="1" applyAlignment="1">
      <alignment horizontal="center"/>
    </xf>
    <xf numFmtId="0" fontId="14" fillId="12" borderId="1" xfId="0" applyFont="1" applyFill="1" applyBorder="1" applyAlignment="1">
      <alignment horizontal="center" vertical="center"/>
    </xf>
    <xf numFmtId="0" fontId="15" fillId="12" borderId="1" xfId="0" applyFont="1" applyFill="1" applyBorder="1" applyAlignment="1">
      <alignment horizontal="center" vertical="center" wrapText="1"/>
    </xf>
    <xf numFmtId="0" fontId="14" fillId="18" borderId="1" xfId="0" applyFont="1" applyFill="1" applyBorder="1" applyAlignment="1">
      <alignment horizontal="center" vertical="center"/>
    </xf>
    <xf numFmtId="0" fontId="15" fillId="18" borderId="1" xfId="0" applyFont="1" applyFill="1" applyBorder="1" applyAlignment="1">
      <alignment horizontal="center" vertical="center" wrapText="1"/>
    </xf>
    <xf numFmtId="0" fontId="14" fillId="17" borderId="1" xfId="0" applyFont="1" applyFill="1" applyBorder="1" applyAlignment="1">
      <alignment horizontal="center" vertical="center"/>
    </xf>
    <xf numFmtId="0" fontId="15" fillId="17" borderId="1" xfId="0" applyFont="1" applyFill="1" applyBorder="1" applyAlignment="1">
      <alignment horizontal="center" vertical="center" wrapText="1"/>
    </xf>
    <xf numFmtId="0" fontId="0" fillId="6" borderId="1" xfId="0" applyFill="1" applyBorder="1" applyAlignment="1">
      <alignment horizontal="center"/>
    </xf>
    <xf numFmtId="0" fontId="0" fillId="21" borderId="1" xfId="0" applyFill="1" applyBorder="1" applyAlignment="1">
      <alignment horizontal="center"/>
    </xf>
    <xf numFmtId="0" fontId="0" fillId="10" borderId="1" xfId="0" applyFill="1" applyBorder="1"/>
    <xf numFmtId="0" fontId="0" fillId="5" borderId="1" xfId="0" applyFill="1" applyBorder="1"/>
    <xf numFmtId="0" fontId="0" fillId="20" borderId="1" xfId="0" applyFill="1" applyBorder="1"/>
    <xf numFmtId="0" fontId="0" fillId="19" borderId="1" xfId="0" applyFill="1" applyBorder="1" applyAlignment="1">
      <alignment horizontal="center"/>
    </xf>
    <xf numFmtId="0" fontId="0" fillId="10" borderId="1" xfId="0" applyFill="1" applyBorder="1" applyAlignment="1">
      <alignment horizontal="center"/>
    </xf>
    <xf numFmtId="0" fontId="29" fillId="0" borderId="0" xfId="0" applyFont="1" applyFill="1" applyAlignment="1">
      <alignment horizontal="center" vertical="center"/>
    </xf>
    <xf numFmtId="0" fontId="1" fillId="0" borderId="0" xfId="0" applyFont="1" applyAlignment="1">
      <alignment horizontal="center" vertical="center"/>
    </xf>
    <xf numFmtId="0" fontId="32" fillId="22" borderId="1" xfId="0" applyFont="1" applyFill="1" applyBorder="1" applyAlignment="1">
      <alignment horizontal="center" vertical="center"/>
    </xf>
    <xf numFmtId="0" fontId="32" fillId="22" borderId="1" xfId="0" applyFont="1" applyFill="1" applyBorder="1" applyAlignment="1">
      <alignment horizontal="center" vertical="center" wrapText="1"/>
    </xf>
    <xf numFmtId="0" fontId="32" fillId="17" borderId="1" xfId="0" applyFont="1" applyFill="1" applyBorder="1" applyAlignment="1">
      <alignment horizontal="center" vertical="center"/>
    </xf>
    <xf numFmtId="0" fontId="32" fillId="17" borderId="1" xfId="0" applyFont="1" applyFill="1" applyBorder="1" applyAlignment="1">
      <alignment horizontal="center" vertical="center" wrapText="1"/>
    </xf>
    <xf numFmtId="0" fontId="14" fillId="17" borderId="0" xfId="0" applyFont="1" applyFill="1" applyAlignment="1">
      <alignment horizontal="center" vertical="center"/>
    </xf>
    <xf numFmtId="0" fontId="32" fillId="2" borderId="1" xfId="0" applyFont="1" applyFill="1" applyBorder="1" applyAlignment="1">
      <alignment horizontal="center" vertical="center"/>
    </xf>
    <xf numFmtId="0" fontId="32" fillId="2" borderId="1" xfId="0" applyFont="1" applyFill="1" applyBorder="1" applyAlignment="1">
      <alignment horizontal="center" vertical="center" wrapText="1"/>
    </xf>
    <xf numFmtId="0" fontId="14" fillId="2" borderId="0" xfId="0" applyFont="1" applyFill="1" applyAlignment="1">
      <alignment horizontal="center" vertical="center"/>
    </xf>
    <xf numFmtId="0" fontId="14" fillId="22" borderId="0" xfId="0" applyFont="1" applyFill="1" applyAlignment="1">
      <alignment horizontal="center" vertical="center"/>
    </xf>
    <xf numFmtId="0" fontId="32" fillId="18" borderId="1" xfId="0" applyFont="1" applyFill="1" applyBorder="1" applyAlignment="1">
      <alignment horizontal="center" vertical="center"/>
    </xf>
    <xf numFmtId="0" fontId="32" fillId="18" borderId="1" xfId="0" applyFont="1" applyFill="1" applyBorder="1" applyAlignment="1">
      <alignment horizontal="center" vertical="center" wrapText="1"/>
    </xf>
    <xf numFmtId="0" fontId="14" fillId="18" borderId="0" xfId="0" applyFont="1" applyFill="1" applyAlignment="1">
      <alignment horizontal="center" vertical="center"/>
    </xf>
    <xf numFmtId="164" fontId="4" fillId="10" borderId="1" xfId="0" applyNumberFormat="1" applyFont="1" applyFill="1" applyBorder="1"/>
    <xf numFmtId="0" fontId="4" fillId="10" borderId="1" xfId="0" applyFont="1" applyFill="1" applyBorder="1" applyAlignment="1">
      <alignment horizontal="center"/>
    </xf>
    <xf numFmtId="0" fontId="4" fillId="10" borderId="1" xfId="0" applyFont="1" applyFill="1" applyBorder="1" applyAlignment="1">
      <alignment horizontal="center" vertical="center"/>
    </xf>
    <xf numFmtId="1" fontId="4" fillId="10" borderId="1" xfId="0" applyNumberFormat="1" applyFont="1" applyFill="1" applyBorder="1"/>
    <xf numFmtId="0" fontId="33" fillId="22" borderId="1" xfId="0" applyFont="1" applyFill="1" applyBorder="1" applyAlignment="1">
      <alignment horizontal="center" vertical="center"/>
    </xf>
    <xf numFmtId="0" fontId="33" fillId="17" borderId="1" xfId="0" applyFont="1" applyFill="1" applyBorder="1" applyAlignment="1">
      <alignment horizontal="center" vertical="center"/>
    </xf>
    <xf numFmtId="0" fontId="33" fillId="18" borderId="1" xfId="0" applyFont="1" applyFill="1" applyBorder="1" applyAlignment="1">
      <alignment horizontal="center" vertical="center"/>
    </xf>
    <xf numFmtId="0" fontId="33" fillId="23" borderId="1" xfId="0" applyFont="1" applyFill="1" applyBorder="1" applyAlignment="1">
      <alignment horizontal="center" vertical="center"/>
    </xf>
    <xf numFmtId="0" fontId="32" fillId="23" borderId="1" xfId="0" applyFont="1" applyFill="1" applyBorder="1" applyAlignment="1">
      <alignment horizontal="center" vertical="center"/>
    </xf>
    <xf numFmtId="0" fontId="4" fillId="13" borderId="1" xfId="0" applyFont="1" applyFill="1" applyBorder="1"/>
    <xf numFmtId="0" fontId="4" fillId="13" borderId="1" xfId="0" applyFont="1" applyFill="1" applyBorder="1" applyAlignment="1">
      <alignment horizontal="center"/>
    </xf>
    <xf numFmtId="0" fontId="4" fillId="13" borderId="1" xfId="0" applyFont="1" applyFill="1" applyBorder="1" applyAlignment="1">
      <alignment horizontal="center" vertical="center"/>
    </xf>
    <xf numFmtId="0" fontId="4" fillId="5" borderId="1" xfId="0" applyFont="1" applyFill="1" applyBorder="1" applyAlignment="1">
      <alignment horizontal="center"/>
    </xf>
    <xf numFmtId="0" fontId="4" fillId="5" borderId="1" xfId="0" applyFont="1" applyFill="1" applyBorder="1"/>
    <xf numFmtId="0" fontId="4" fillId="5" borderId="1" xfId="0" applyFont="1" applyFill="1" applyBorder="1" applyAlignment="1">
      <alignment horizontal="center" vertical="center"/>
    </xf>
    <xf numFmtId="0" fontId="4" fillId="14" borderId="1" xfId="0" applyFont="1" applyFill="1" applyBorder="1" applyAlignment="1">
      <alignment horizontal="center"/>
    </xf>
    <xf numFmtId="0" fontId="4" fillId="14" borderId="1" xfId="0" applyFont="1" applyFill="1" applyBorder="1" applyAlignment="1">
      <alignment horizontal="center" vertical="center"/>
    </xf>
    <xf numFmtId="0" fontId="8" fillId="0" borderId="0" xfId="0" applyFont="1"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vertical="center"/>
    </xf>
    <xf numFmtId="0" fontId="0" fillId="0" borderId="3" xfId="0" applyFill="1" applyBorder="1" applyAlignment="1">
      <alignment horizontal="right" vertical="center"/>
    </xf>
    <xf numFmtId="0" fontId="35" fillId="20" borderId="1" xfId="0" applyFont="1" applyFill="1" applyBorder="1" applyAlignment="1">
      <alignment horizontal="center"/>
    </xf>
    <xf numFmtId="49" fontId="36" fillId="20" borderId="1" xfId="0" applyNumberFormat="1" applyFont="1" applyFill="1" applyBorder="1" applyAlignment="1">
      <alignment horizontal="center"/>
    </xf>
    <xf numFmtId="165" fontId="35" fillId="20" borderId="1" xfId="0" applyNumberFormat="1" applyFont="1" applyFill="1" applyBorder="1" applyAlignment="1">
      <alignment horizontal="center"/>
    </xf>
    <xf numFmtId="0" fontId="35" fillId="20" borderId="1" xfId="0" applyFont="1" applyFill="1" applyBorder="1" applyAlignment="1">
      <alignment horizontal="center" vertical="center"/>
    </xf>
    <xf numFmtId="0" fontId="36" fillId="20" borderId="1" xfId="0" applyFont="1" applyFill="1" applyBorder="1" applyAlignment="1">
      <alignment horizontal="center"/>
    </xf>
    <xf numFmtId="0" fontId="0" fillId="20" borderId="1" xfId="0" applyFill="1" applyBorder="1" applyAlignment="1">
      <alignment vertical="center"/>
    </xf>
    <xf numFmtId="0" fontId="0" fillId="20" borderId="1" xfId="0" applyFill="1" applyBorder="1" applyAlignment="1">
      <alignment horizontal="center" vertical="center"/>
    </xf>
    <xf numFmtId="0" fontId="0" fillId="13" borderId="1" xfId="0" applyFill="1" applyBorder="1" applyAlignment="1">
      <alignment horizontal="center" vertical="center"/>
    </xf>
    <xf numFmtId="0" fontId="32" fillId="9" borderId="1" xfId="0" applyFont="1" applyFill="1" applyBorder="1" applyAlignment="1">
      <alignment horizontal="center" vertical="center"/>
    </xf>
    <xf numFmtId="0" fontId="32" fillId="9" borderId="1" xfId="0" applyFont="1" applyFill="1" applyBorder="1" applyAlignment="1">
      <alignment horizontal="center" vertical="center" wrapText="1"/>
    </xf>
    <xf numFmtId="0" fontId="14" fillId="9" borderId="0" xfId="0" applyFont="1" applyFill="1" applyAlignment="1">
      <alignment horizontal="center" vertical="center"/>
    </xf>
    <xf numFmtId="0" fontId="35" fillId="13" borderId="1" xfId="0" applyFont="1" applyFill="1" applyBorder="1" applyAlignment="1">
      <alignment horizontal="center"/>
    </xf>
    <xf numFmtId="2" fontId="35" fillId="13" borderId="1" xfId="0" applyNumberFormat="1" applyFont="1" applyFill="1" applyBorder="1" applyAlignment="1">
      <alignment horizontal="center"/>
    </xf>
    <xf numFmtId="0" fontId="35" fillId="13" borderId="1" xfId="0" applyFont="1" applyFill="1" applyBorder="1" applyAlignment="1">
      <alignment horizontal="center" vertical="center"/>
    </xf>
    <xf numFmtId="0" fontId="19" fillId="24" borderId="0" xfId="2" applyFill="1"/>
    <xf numFmtId="0" fontId="19" fillId="24" borderId="10" xfId="2" applyFill="1" applyBorder="1"/>
    <xf numFmtId="0" fontId="19" fillId="24" borderId="0" xfId="2" applyFill="1" applyBorder="1"/>
    <xf numFmtId="0" fontId="37" fillId="0" borderId="1" xfId="0" applyFont="1" applyBorder="1"/>
    <xf numFmtId="0" fontId="1" fillId="0" borderId="1" xfId="0" applyFont="1" applyBorder="1"/>
    <xf numFmtId="0" fontId="34" fillId="0" borderId="1" xfId="0" applyFont="1" applyBorder="1" applyAlignment="1">
      <alignment horizontal="center"/>
    </xf>
    <xf numFmtId="0" fontId="2" fillId="0" borderId="1" xfId="0" applyFont="1" applyBorder="1" applyAlignment="1">
      <alignment horizontal="center"/>
    </xf>
    <xf numFmtId="0" fontId="0" fillId="0" borderId="3" xfId="0" applyFill="1" applyBorder="1" applyAlignment="1"/>
    <xf numFmtId="0" fontId="0" fillId="0" borderId="3" xfId="0" applyBorder="1"/>
    <xf numFmtId="0" fontId="0" fillId="0" borderId="13" xfId="0" applyBorder="1"/>
    <xf numFmtId="0" fontId="38" fillId="0" borderId="1" xfId="0" applyFont="1" applyFill="1" applyBorder="1"/>
    <xf numFmtId="10" fontId="0" fillId="0" borderId="0" xfId="0" applyNumberFormat="1" applyFill="1" applyBorder="1" applyAlignment="1"/>
    <xf numFmtId="0" fontId="0" fillId="0" borderId="0" xfId="0" applyAlignment="1">
      <alignment horizontal="center" vertical="top" wrapText="1"/>
    </xf>
    <xf numFmtId="0" fontId="0" fillId="0" borderId="0" xfId="0" applyAlignment="1">
      <alignment vertical="top" wrapText="1"/>
    </xf>
    <xf numFmtId="0" fontId="30" fillId="0" borderId="0" xfId="0" applyFont="1" applyAlignment="1">
      <alignment vertical="center" wrapText="1"/>
    </xf>
    <xf numFmtId="0" fontId="19" fillId="24" borderId="0" xfId="2" applyFill="1" applyAlignment="1">
      <alignment horizontal="center"/>
    </xf>
    <xf numFmtId="0" fontId="19" fillId="24" borderId="0" xfId="2" applyFill="1" applyAlignment="1">
      <alignment horizontal="left" vertical="center"/>
    </xf>
    <xf numFmtId="0" fontId="19" fillId="24" borderId="0" xfId="2" applyFill="1" applyAlignment="1">
      <alignment horizontal="left"/>
    </xf>
    <xf numFmtId="0" fontId="0" fillId="0" borderId="13" xfId="0" applyBorder="1" applyAlignment="1">
      <alignment horizontal="center"/>
    </xf>
    <xf numFmtId="0" fontId="34" fillId="0" borderId="0" xfId="0" applyFont="1" applyAlignment="1">
      <alignment horizontal="left" vertical="top" wrapText="1"/>
    </xf>
    <xf numFmtId="0" fontId="3" fillId="0" borderId="0" xfId="0" applyFont="1" applyAlignment="1">
      <alignment horizontal="left" wrapText="1"/>
    </xf>
    <xf numFmtId="0" fontId="0" fillId="24" borderId="0" xfId="0" applyFill="1"/>
    <xf numFmtId="0" fontId="41" fillId="24" borderId="0" xfId="0" applyFont="1" applyFill="1" applyAlignment="1">
      <alignment horizontal="center" vertical="center" readingOrder="1"/>
    </xf>
    <xf numFmtId="0" fontId="42" fillId="24" borderId="0" xfId="0" applyFont="1" applyFill="1" applyAlignment="1">
      <alignment horizontal="center" vertical="center" readingOrder="1"/>
    </xf>
    <xf numFmtId="0" fontId="43" fillId="24" borderId="0" xfId="0" applyFont="1" applyFill="1" applyAlignment="1">
      <alignment horizontal="center" vertical="center" readingOrder="1"/>
    </xf>
    <xf numFmtId="0" fontId="44" fillId="24" borderId="0" xfId="0" applyFont="1" applyFill="1" applyAlignment="1">
      <alignment horizontal="center"/>
    </xf>
    <xf numFmtId="0" fontId="0" fillId="5" borderId="1" xfId="0" applyFill="1" applyBorder="1" applyAlignment="1">
      <alignment horizontal="center"/>
    </xf>
    <xf numFmtId="0" fontId="0" fillId="13" borderId="1" xfId="0" applyFill="1" applyBorder="1" applyAlignment="1">
      <alignment horizontal="center"/>
    </xf>
    <xf numFmtId="0" fontId="0" fillId="0" borderId="0" xfId="0" applyNumberFormat="1" applyFill="1" applyBorder="1" applyAlignment="1">
      <alignment vertical="center" wrapText="1"/>
    </xf>
    <xf numFmtId="0" fontId="0" fillId="0" borderId="0" xfId="0" applyAlignment="1">
      <alignment vertical="center"/>
    </xf>
    <xf numFmtId="0" fontId="45" fillId="0" borderId="0" xfId="0" applyFont="1" applyFill="1" applyBorder="1" applyAlignment="1">
      <alignment horizontal="center" vertical="center"/>
    </xf>
    <xf numFmtId="0" fontId="45" fillId="0" borderId="0" xfId="0" applyFont="1" applyAlignment="1">
      <alignment horizontal="center" vertical="center"/>
    </xf>
    <xf numFmtId="0" fontId="14" fillId="17" borderId="1" xfId="0" applyFont="1" applyFill="1" applyBorder="1" applyAlignment="1">
      <alignment vertical="center"/>
    </xf>
    <xf numFmtId="0" fontId="14" fillId="18" borderId="1" xfId="0" applyFont="1" applyFill="1" applyBorder="1" applyAlignment="1">
      <alignment vertical="center"/>
    </xf>
    <xf numFmtId="0" fontId="14" fillId="12" borderId="1" xfId="0" applyFont="1" applyFill="1" applyBorder="1" applyAlignment="1">
      <alignment vertical="center"/>
    </xf>
    <xf numFmtId="0" fontId="32" fillId="16" borderId="1" xfId="0" applyFont="1" applyFill="1" applyBorder="1" applyAlignment="1">
      <alignment horizontal="center" vertical="center"/>
    </xf>
    <xf numFmtId="0" fontId="1" fillId="0" borderId="0" xfId="0" applyFont="1"/>
    <xf numFmtId="0" fontId="29" fillId="16" borderId="1" xfId="0" applyFont="1" applyFill="1" applyBorder="1" applyAlignment="1">
      <alignment horizontal="center" vertical="center"/>
    </xf>
    <xf numFmtId="0" fontId="29" fillId="29" borderId="1" xfId="0" applyFont="1" applyFill="1" applyBorder="1" applyAlignment="1">
      <alignment horizontal="center" vertical="center"/>
    </xf>
    <xf numFmtId="0" fontId="29" fillId="27" borderId="1" xfId="0" applyFont="1" applyFill="1" applyBorder="1" applyAlignment="1">
      <alignment horizontal="center" vertical="center"/>
    </xf>
    <xf numFmtId="1" fontId="0" fillId="0" borderId="1" xfId="0" applyNumberFormat="1" applyBorder="1" applyAlignment="1">
      <alignment horizontal="center" vertical="center"/>
    </xf>
    <xf numFmtId="1" fontId="0" fillId="0" borderId="1" xfId="0" applyNumberFormat="1" applyBorder="1" applyAlignment="1">
      <alignment horizontal="center"/>
    </xf>
    <xf numFmtId="0" fontId="0" fillId="28" borderId="1" xfId="0" applyFill="1" applyBorder="1" applyAlignment="1">
      <alignment horizontal="center" vertical="center"/>
    </xf>
    <xf numFmtId="0" fontId="0" fillId="30" borderId="1" xfId="0" applyFill="1" applyBorder="1" applyAlignment="1">
      <alignment horizontal="center"/>
    </xf>
    <xf numFmtId="0" fontId="0" fillId="26" borderId="1" xfId="0" applyFill="1" applyBorder="1" applyAlignment="1">
      <alignment horizontal="center"/>
    </xf>
    <xf numFmtId="0" fontId="0" fillId="0" borderId="0" xfId="0" applyNumberFormat="1" applyFill="1" applyBorder="1" applyAlignment="1">
      <alignment vertical="center"/>
    </xf>
    <xf numFmtId="0" fontId="0" fillId="0" borderId="0" xfId="0" applyAlignment="1"/>
    <xf numFmtId="0" fontId="50" fillId="0" borderId="0" xfId="0" applyNumberFormat="1" applyFont="1" applyFill="1" applyBorder="1" applyAlignment="1">
      <alignment vertical="center"/>
    </xf>
    <xf numFmtId="0" fontId="50" fillId="0" borderId="0" xfId="0" applyNumberFormat="1" applyFont="1" applyFill="1" applyBorder="1" applyAlignment="1">
      <alignment vertical="center" wrapText="1"/>
    </xf>
    <xf numFmtId="0" fontId="50" fillId="0" borderId="0" xfId="0" applyFont="1"/>
    <xf numFmtId="0" fontId="51" fillId="0" borderId="0" xfId="0" applyFont="1"/>
    <xf numFmtId="0" fontId="52" fillId="0" borderId="0" xfId="0" applyFont="1"/>
    <xf numFmtId="0" fontId="53" fillId="0" borderId="0" xfId="0" applyFont="1"/>
    <xf numFmtId="0" fontId="53" fillId="0" borderId="0" xfId="0" applyFont="1" applyAlignment="1">
      <alignment horizontal="center" vertical="center"/>
    </xf>
    <xf numFmtId="0" fontId="54" fillId="29" borderId="4" xfId="0" applyFont="1" applyFill="1" applyBorder="1" applyAlignment="1">
      <alignment horizontal="center"/>
    </xf>
    <xf numFmtId="0" fontId="30" fillId="0" borderId="0" xfId="0" applyFont="1"/>
    <xf numFmtId="0" fontId="19" fillId="24" borderId="13" xfId="2" applyFill="1" applyBorder="1"/>
    <xf numFmtId="0" fontId="19" fillId="24" borderId="5" xfId="2" applyFill="1" applyBorder="1"/>
    <xf numFmtId="0" fontId="19" fillId="24" borderId="6" xfId="2" applyFill="1" applyBorder="1"/>
    <xf numFmtId="0" fontId="19" fillId="24" borderId="11" xfId="2" applyFill="1" applyBorder="1"/>
    <xf numFmtId="0" fontId="19" fillId="24" borderId="2" xfId="2" applyFill="1" applyBorder="1"/>
    <xf numFmtId="0" fontId="19" fillId="24" borderId="0" xfId="2" applyFill="1" applyBorder="1" applyAlignment="1">
      <alignment horizontal="center"/>
    </xf>
    <xf numFmtId="0" fontId="19" fillId="24" borderId="0" xfId="2" quotePrefix="1" applyFill="1" applyBorder="1" applyAlignment="1">
      <alignment vertical="center"/>
    </xf>
    <xf numFmtId="0" fontId="39" fillId="0" borderId="0" xfId="0" applyFont="1" applyAlignment="1">
      <alignment vertical="center" wrapText="1"/>
    </xf>
    <xf numFmtId="0" fontId="0" fillId="0" borderId="0" xfId="0" applyFont="1" applyAlignment="1">
      <alignment horizontal="right"/>
    </xf>
    <xf numFmtId="0" fontId="0" fillId="0" borderId="0" xfId="0" applyFont="1" applyFill="1"/>
    <xf numFmtId="0" fontId="0" fillId="0" borderId="0" xfId="0" applyFont="1"/>
    <xf numFmtId="0" fontId="0" fillId="0" borderId="0" xfId="0" applyFont="1" applyAlignment="1">
      <alignment horizontal="justify" vertical="center"/>
    </xf>
    <xf numFmtId="0" fontId="0" fillId="0" borderId="0" xfId="0" applyFont="1" applyAlignment="1">
      <alignment horizontal="left" vertical="center"/>
    </xf>
    <xf numFmtId="0" fontId="16" fillId="3" borderId="7" xfId="1" applyFont="1" applyFill="1" applyBorder="1" applyAlignment="1">
      <alignment horizontal="center" wrapText="1"/>
    </xf>
    <xf numFmtId="0" fontId="46" fillId="0" borderId="0" xfId="0" applyFont="1"/>
    <xf numFmtId="0" fontId="18" fillId="0" borderId="0" xfId="0" applyFont="1"/>
    <xf numFmtId="0" fontId="51" fillId="0" borderId="0" xfId="0" applyFont="1" applyFill="1"/>
    <xf numFmtId="2" fontId="51" fillId="0" borderId="0" xfId="0" applyNumberFormat="1" applyFont="1" applyFill="1"/>
    <xf numFmtId="0" fontId="0" fillId="7" borderId="0" xfId="0" applyFill="1" applyAlignment="1">
      <alignment horizontal="center"/>
    </xf>
    <xf numFmtId="2" fontId="52" fillId="0" borderId="0" xfId="0" applyNumberFormat="1" applyFont="1" applyAlignment="1">
      <alignment horizontal="center"/>
    </xf>
    <xf numFmtId="0" fontId="0" fillId="7" borderId="0" xfId="0" applyFill="1"/>
    <xf numFmtId="0" fontId="2" fillId="0" borderId="0" xfId="0" applyFont="1" applyBorder="1" applyAlignment="1">
      <alignment horizontal="center"/>
    </xf>
    <xf numFmtId="0" fontId="0" fillId="0" borderId="0" xfId="0" applyBorder="1" applyAlignment="1">
      <alignment horizontal="center"/>
    </xf>
    <xf numFmtId="0" fontId="58" fillId="0" borderId="0" xfId="0" applyFont="1"/>
    <xf numFmtId="0" fontId="58" fillId="0" borderId="3" xfId="0" applyFont="1" applyBorder="1"/>
    <xf numFmtId="0" fontId="59" fillId="0" borderId="4" xfId="0" applyFont="1" applyBorder="1"/>
    <xf numFmtId="0" fontId="59" fillId="0" borderId="4" xfId="0" applyFont="1" applyFill="1" applyBorder="1" applyAlignment="1">
      <alignment horizontal="center" vertical="center"/>
    </xf>
    <xf numFmtId="0" fontId="59" fillId="0" borderId="4" xfId="0" applyFont="1" applyBorder="1" applyAlignment="1">
      <alignment vertical="center"/>
    </xf>
    <xf numFmtId="0" fontId="58" fillId="0" borderId="0" xfId="0" applyFont="1" applyAlignment="1">
      <alignment vertical="center"/>
    </xf>
    <xf numFmtId="0" fontId="58" fillId="0" borderId="13" xfId="0" applyFont="1" applyBorder="1" applyAlignment="1">
      <alignment vertical="center"/>
    </xf>
    <xf numFmtId="0" fontId="58" fillId="25" borderId="13" xfId="0" applyFont="1" applyFill="1" applyBorder="1" applyAlignment="1">
      <alignment horizontal="center" vertical="center"/>
    </xf>
    <xf numFmtId="0" fontId="58" fillId="25" borderId="13" xfId="0" applyFont="1" applyFill="1" applyBorder="1" applyAlignment="1">
      <alignment vertical="center"/>
    </xf>
    <xf numFmtId="0" fontId="0" fillId="0" borderId="13" xfId="0" applyFont="1" applyBorder="1" applyAlignment="1">
      <alignment horizontal="center" wrapText="1"/>
    </xf>
    <xf numFmtId="0" fontId="34" fillId="0" borderId="0" xfId="0" applyFont="1" applyBorder="1" applyAlignment="1">
      <alignment horizontal="left" vertical="top" wrapText="1"/>
    </xf>
    <xf numFmtId="0" fontId="1" fillId="0" borderId="0" xfId="0" applyFont="1" applyBorder="1"/>
    <xf numFmtId="0" fontId="19" fillId="0" borderId="0" xfId="0" applyFont="1" applyAlignment="1">
      <alignment horizontal="left" vertical="top" wrapText="1"/>
    </xf>
    <xf numFmtId="0" fontId="7" fillId="0" borderId="0" xfId="0" applyFont="1" applyAlignment="1">
      <alignment horizontal="left" wrapText="1"/>
    </xf>
    <xf numFmtId="0" fontId="46" fillId="0" borderId="0" xfId="0" applyFont="1" applyBorder="1" applyAlignment="1">
      <alignment horizontal="center"/>
    </xf>
    <xf numFmtId="0" fontId="3" fillId="0" borderId="0" xfId="0" applyFont="1" applyBorder="1" applyAlignment="1">
      <alignment wrapText="1"/>
    </xf>
    <xf numFmtId="0" fontId="19" fillId="24" borderId="0" xfId="2" applyFill="1" applyAlignment="1">
      <alignment horizontal="left" vertical="center" wrapText="1"/>
    </xf>
    <xf numFmtId="166" fontId="19" fillId="24" borderId="0" xfId="2" applyNumberFormat="1" applyFill="1"/>
    <xf numFmtId="0" fontId="20" fillId="24" borderId="0" xfId="2" applyFont="1" applyFill="1"/>
    <xf numFmtId="0" fontId="20" fillId="24" borderId="11" xfId="2" applyFont="1" applyFill="1" applyBorder="1"/>
    <xf numFmtId="166" fontId="19" fillId="24" borderId="12" xfId="2" applyNumberFormat="1" applyFill="1" applyBorder="1"/>
    <xf numFmtId="0" fontId="19" fillId="24" borderId="0" xfId="2" applyFont="1" applyFill="1" applyAlignment="1">
      <alignment horizontal="right"/>
    </xf>
    <xf numFmtId="0" fontId="19" fillId="24" borderId="0" xfId="2" applyFont="1" applyFill="1"/>
    <xf numFmtId="0" fontId="19" fillId="24" borderId="2" xfId="2" applyFill="1" applyBorder="1" applyAlignment="1">
      <alignment horizontal="right"/>
    </xf>
    <xf numFmtId="0" fontId="19" fillId="24" borderId="0" xfId="2" applyFill="1" applyAlignment="1">
      <alignment horizontal="right"/>
    </xf>
    <xf numFmtId="1" fontId="19" fillId="24" borderId="0" xfId="2" applyNumberFormat="1" applyFill="1"/>
    <xf numFmtId="2" fontId="19" fillId="24" borderId="0" xfId="2" applyNumberFormat="1" applyFill="1"/>
    <xf numFmtId="0" fontId="19" fillId="24" borderId="5" xfId="2" applyFill="1" applyBorder="1" applyAlignment="1">
      <alignment horizontal="right"/>
    </xf>
    <xf numFmtId="166" fontId="19" fillId="24" borderId="6" xfId="2" applyNumberFormat="1" applyFill="1" applyBorder="1"/>
    <xf numFmtId="164" fontId="19" fillId="24" borderId="0" xfId="2" applyNumberFormat="1" applyFill="1"/>
    <xf numFmtId="0" fontId="20" fillId="24" borderId="0" xfId="2" applyFont="1" applyFill="1" applyAlignment="1">
      <alignment horizontal="right"/>
    </xf>
    <xf numFmtId="0" fontId="30" fillId="24" borderId="0" xfId="0" applyFont="1" applyFill="1"/>
    <xf numFmtId="0" fontId="19" fillId="24" borderId="1" xfId="2" applyFont="1" applyFill="1" applyBorder="1" applyAlignment="1">
      <alignment horizontal="center"/>
    </xf>
    <xf numFmtId="166" fontId="19" fillId="24" borderId="0" xfId="2" applyNumberFormat="1" applyFont="1" applyFill="1" applyAlignment="1">
      <alignment horizontal="right"/>
    </xf>
    <xf numFmtId="166" fontId="19" fillId="24" borderId="0" xfId="2" applyNumberFormat="1" applyFill="1" applyBorder="1"/>
    <xf numFmtId="0" fontId="19" fillId="24" borderId="0" xfId="2" applyFont="1" applyFill="1" applyBorder="1"/>
    <xf numFmtId="0" fontId="19" fillId="24" borderId="0" xfId="2" applyFill="1" applyAlignment="1">
      <alignment wrapText="1"/>
    </xf>
    <xf numFmtId="0" fontId="56" fillId="24" borderId="0" xfId="2" applyFont="1" applyFill="1" applyAlignment="1">
      <alignment vertical="top" wrapText="1"/>
    </xf>
    <xf numFmtId="2" fontId="19" fillId="0" borderId="1" xfId="2" applyNumberFormat="1" applyBorder="1" applyAlignment="1">
      <alignment horizontal="center"/>
    </xf>
    <xf numFmtId="0" fontId="19" fillId="24" borderId="0" xfId="2" applyFont="1" applyFill="1" applyBorder="1" applyAlignment="1">
      <alignment horizontal="right"/>
    </xf>
    <xf numFmtId="0" fontId="19" fillId="24" borderId="0" xfId="2" applyFill="1" applyBorder="1" applyAlignment="1">
      <alignment horizontal="right"/>
    </xf>
    <xf numFmtId="1" fontId="19" fillId="24" borderId="0" xfId="2" applyNumberFormat="1" applyFill="1" applyBorder="1" applyAlignment="1">
      <alignment horizontal="center"/>
    </xf>
    <xf numFmtId="0" fontId="19" fillId="24" borderId="0" xfId="2" applyFont="1" applyFill="1" applyBorder="1" applyAlignment="1">
      <alignment horizontal="left"/>
    </xf>
    <xf numFmtId="0" fontId="19" fillId="24" borderId="0" xfId="2" quotePrefix="1" applyFill="1" applyBorder="1" applyAlignment="1">
      <alignment horizontal="right"/>
    </xf>
    <xf numFmtId="1" fontId="19" fillId="24" borderId="0" xfId="2" applyNumberFormat="1" applyFill="1" applyBorder="1" applyAlignment="1">
      <alignment horizontal="left"/>
    </xf>
    <xf numFmtId="0" fontId="19" fillId="5" borderId="0" xfId="2" applyFont="1" applyFill="1" applyBorder="1"/>
    <xf numFmtId="0" fontId="19" fillId="5" borderId="0" xfId="2" applyFill="1" applyBorder="1"/>
    <xf numFmtId="0" fontId="19" fillId="13" borderId="1" xfId="2" applyFill="1" applyBorder="1" applyAlignment="1">
      <alignment horizontal="center"/>
    </xf>
    <xf numFmtId="0" fontId="19" fillId="24" borderId="0" xfId="2" applyFill="1" applyAlignment="1">
      <alignment horizontal="left" vertical="center" wrapText="1"/>
    </xf>
    <xf numFmtId="0" fontId="19" fillId="24" borderId="0" xfId="2" applyFill="1" applyBorder="1" applyAlignment="1">
      <alignment horizontal="center"/>
    </xf>
    <xf numFmtId="0" fontId="0" fillId="0" borderId="13" xfId="0" applyBorder="1" applyAlignment="1">
      <alignment horizontal="center"/>
    </xf>
    <xf numFmtId="1" fontId="4" fillId="0" borderId="1" xfId="0" applyNumberFormat="1" applyFont="1" applyBorder="1" applyAlignment="1">
      <alignment horizontal="center"/>
    </xf>
    <xf numFmtId="0" fontId="0" fillId="0" borderId="0" xfId="0" applyAlignment="1">
      <alignment horizontal="left" vertical="top"/>
    </xf>
    <xf numFmtId="0" fontId="0" fillId="0" borderId="1" xfId="0" applyBorder="1" applyAlignment="1">
      <alignment horizontal="center"/>
    </xf>
    <xf numFmtId="0" fontId="0" fillId="0" borderId="0" xfId="0" applyAlignment="1">
      <alignment horizontal="center" wrapText="1"/>
    </xf>
    <xf numFmtId="0" fontId="0" fillId="0" borderId="0" xfId="0" applyAlignment="1">
      <alignment horizontal="left" vertical="center" wrapText="1" indent="1"/>
    </xf>
    <xf numFmtId="0" fontId="60" fillId="0" borderId="0" xfId="0" applyFont="1" applyAlignment="1">
      <alignment horizontal="left" vertical="center" indent="1"/>
    </xf>
    <xf numFmtId="0" fontId="0" fillId="0" borderId="0" xfId="0" applyFill="1" applyBorder="1"/>
    <xf numFmtId="0" fontId="0" fillId="0" borderId="0" xfId="0" applyFill="1" applyBorder="1" applyAlignment="1">
      <alignment horizontal="left"/>
    </xf>
    <xf numFmtId="0" fontId="0" fillId="0" borderId="0" xfId="0" applyNumberFormat="1" applyFill="1" applyBorder="1"/>
    <xf numFmtId="0" fontId="63" fillId="0" borderId="0" xfId="0" applyFont="1" applyAlignment="1">
      <alignment horizontal="left" vertical="center" indent="1"/>
    </xf>
    <xf numFmtId="0" fontId="0" fillId="0" borderId="0" xfId="0" applyBorder="1" applyAlignment="1">
      <alignment horizontal="right"/>
    </xf>
    <xf numFmtId="0" fontId="54" fillId="0" borderId="0" xfId="0" applyFont="1" applyFill="1" applyBorder="1" applyAlignment="1">
      <alignment horizontal="center"/>
    </xf>
    <xf numFmtId="0" fontId="0" fillId="0" borderId="0" xfId="0" applyFill="1" applyBorder="1" applyAlignment="1">
      <alignment horizontal="right" vertical="center"/>
    </xf>
    <xf numFmtId="0" fontId="0" fillId="0" borderId="0" xfId="0" applyFill="1" applyBorder="1" applyAlignment="1">
      <alignment vertical="center"/>
    </xf>
    <xf numFmtId="0" fontId="19" fillId="24" borderId="0" xfId="2" applyFill="1" applyBorder="1" applyAlignment="1">
      <alignment horizontal="left" vertical="center" wrapText="1"/>
    </xf>
    <xf numFmtId="0" fontId="19" fillId="24" borderId="0" xfId="2" applyFont="1" applyFill="1" applyBorder="1" applyAlignment="1">
      <alignment horizontal="center"/>
    </xf>
    <xf numFmtId="0" fontId="23" fillId="24" borderId="0" xfId="2" applyFont="1" applyFill="1" applyBorder="1" applyAlignment="1">
      <alignment horizontal="center"/>
    </xf>
    <xf numFmtId="0" fontId="19" fillId="24" borderId="0" xfId="2" applyFill="1" applyBorder="1" applyAlignment="1">
      <alignment horizontal="left"/>
    </xf>
    <xf numFmtId="0" fontId="0" fillId="0" borderId="0" xfId="0" pivotButton="1"/>
    <xf numFmtId="0" fontId="1" fillId="0" borderId="0" xfId="0" applyFont="1" applyAlignment="1">
      <alignment vertical="center"/>
    </xf>
    <xf numFmtId="1" fontId="0" fillId="13" borderId="1" xfId="0" applyNumberFormat="1" applyFill="1" applyBorder="1" applyAlignment="1">
      <alignment horizontal="center" vertical="center"/>
    </xf>
    <xf numFmtId="1" fontId="0" fillId="13" borderId="1" xfId="0" applyNumberFormat="1" applyFill="1" applyBorder="1" applyAlignment="1">
      <alignment horizontal="center"/>
    </xf>
    <xf numFmtId="0" fontId="0" fillId="18" borderId="1" xfId="0" applyFill="1" applyBorder="1" applyAlignment="1">
      <alignment horizontal="center" vertical="center"/>
    </xf>
    <xf numFmtId="1" fontId="0" fillId="10" borderId="1" xfId="0" applyNumberFormat="1" applyFill="1" applyBorder="1" applyAlignment="1">
      <alignment horizontal="center" vertical="center"/>
    </xf>
    <xf numFmtId="0" fontId="20" fillId="0" borderId="0" xfId="2" applyFont="1"/>
    <xf numFmtId="0" fontId="19" fillId="7" borderId="14" xfId="2" applyFont="1" applyFill="1" applyBorder="1"/>
    <xf numFmtId="0" fontId="19" fillId="24" borderId="15" xfId="2" applyFill="1" applyBorder="1"/>
    <xf numFmtId="0" fontId="19" fillId="0" borderId="0" xfId="2" applyFont="1"/>
    <xf numFmtId="0" fontId="19" fillId="0" borderId="11" xfId="2" applyFont="1" applyBorder="1"/>
    <xf numFmtId="166" fontId="19" fillId="0" borderId="12" xfId="2" applyNumberFormat="1" applyBorder="1"/>
    <xf numFmtId="0" fontId="19" fillId="0" borderId="2" xfId="2" applyBorder="1" applyAlignment="1">
      <alignment horizontal="right"/>
    </xf>
    <xf numFmtId="166" fontId="19" fillId="0" borderId="10" xfId="2" applyNumberFormat="1" applyBorder="1"/>
    <xf numFmtId="2" fontId="19" fillId="0" borderId="0" xfId="2" applyNumberFormat="1"/>
    <xf numFmtId="164" fontId="19" fillId="0" borderId="0" xfId="2" applyNumberFormat="1"/>
    <xf numFmtId="0" fontId="19" fillId="0" borderId="5" xfId="2" applyBorder="1" applyAlignment="1">
      <alignment horizontal="right"/>
    </xf>
    <xf numFmtId="166" fontId="19" fillId="0" borderId="6" xfId="2" applyNumberFormat="1" applyBorder="1"/>
    <xf numFmtId="0" fontId="20" fillId="0" borderId="1" xfId="2" applyFont="1" applyBorder="1" applyAlignment="1">
      <alignment horizontal="center" vertical="center"/>
    </xf>
    <xf numFmtId="1" fontId="20" fillId="0" borderId="1" xfId="2" applyNumberFormat="1" applyFont="1" applyBorder="1" applyAlignment="1">
      <alignment horizontal="center" vertical="center"/>
    </xf>
    <xf numFmtId="166" fontId="20" fillId="0" borderId="1" xfId="2" applyNumberFormat="1" applyFont="1" applyBorder="1" applyAlignment="1">
      <alignment horizontal="center" vertical="center"/>
    </xf>
    <xf numFmtId="0" fontId="19" fillId="24" borderId="16" xfId="2" applyFill="1" applyBorder="1"/>
    <xf numFmtId="166" fontId="66" fillId="0" borderId="1" xfId="2" applyNumberFormat="1" applyFont="1" applyBorder="1" applyAlignment="1">
      <alignment horizontal="center"/>
    </xf>
    <xf numFmtId="1" fontId="66" fillId="0" borderId="1" xfId="2" applyNumberFormat="1" applyFont="1" applyBorder="1" applyAlignment="1">
      <alignment horizontal="center"/>
    </xf>
    <xf numFmtId="166" fontId="19" fillId="6" borderId="1" xfId="2" applyNumberFormat="1" applyFill="1" applyBorder="1" applyAlignment="1">
      <alignment horizontal="center"/>
    </xf>
    <xf numFmtId="164" fontId="19" fillId="6" borderId="1" xfId="2" applyNumberFormat="1" applyFont="1" applyFill="1" applyBorder="1" applyAlignment="1">
      <alignment horizontal="center"/>
    </xf>
    <xf numFmtId="0" fontId="19" fillId="6" borderId="1" xfId="2" applyFill="1" applyBorder="1" applyAlignment="1">
      <alignment horizontal="center"/>
    </xf>
    <xf numFmtId="166" fontId="19" fillId="0" borderId="0" xfId="2" applyNumberFormat="1" applyFont="1" applyAlignment="1">
      <alignment horizontal="right"/>
    </xf>
    <xf numFmtId="166" fontId="19" fillId="0" borderId="0" xfId="2" applyNumberFormat="1" applyFont="1"/>
    <xf numFmtId="1" fontId="19" fillId="10" borderId="0" xfId="2" applyNumberFormat="1" applyFill="1"/>
    <xf numFmtId="1" fontId="66" fillId="10" borderId="1" xfId="2" applyNumberFormat="1" applyFont="1" applyFill="1" applyBorder="1" applyAlignment="1">
      <alignment horizontal="center"/>
    </xf>
    <xf numFmtId="0" fontId="19" fillId="24" borderId="0" xfId="2" applyFill="1" applyAlignment="1">
      <alignment horizontal="center"/>
    </xf>
    <xf numFmtId="0" fontId="0" fillId="0" borderId="0" xfId="0" applyFont="1" applyAlignment="1">
      <alignment horizontal="left" vertical="center"/>
    </xf>
    <xf numFmtId="0" fontId="0" fillId="0" borderId="1" xfId="0" applyBorder="1" applyAlignment="1">
      <alignment horizontal="center"/>
    </xf>
    <xf numFmtId="0" fontId="0" fillId="0" borderId="0" xfId="0" applyAlignment="1">
      <alignment horizontal="center" vertical="top" wrapText="1"/>
    </xf>
    <xf numFmtId="0" fontId="0" fillId="0" borderId="13" xfId="0" applyBorder="1" applyAlignment="1">
      <alignment horizontal="center"/>
    </xf>
    <xf numFmtId="0" fontId="19" fillId="24" borderId="0" xfId="2" applyFill="1" applyAlignment="1">
      <alignment vertical="center" wrapText="1"/>
    </xf>
    <xf numFmtId="0" fontId="19" fillId="24" borderId="0" xfId="2" applyFill="1" applyAlignment="1">
      <alignment vertical="center"/>
    </xf>
    <xf numFmtId="164" fontId="19" fillId="24" borderId="6" xfId="2" applyNumberFormat="1" applyFill="1" applyBorder="1" applyAlignment="1">
      <alignment horizontal="left"/>
    </xf>
    <xf numFmtId="0" fontId="19" fillId="24" borderId="10" xfId="2" applyFill="1" applyBorder="1" applyAlignment="1">
      <alignment horizontal="left"/>
    </xf>
    <xf numFmtId="1" fontId="19" fillId="24" borderId="0" xfId="2" applyNumberFormat="1" applyFill="1" applyBorder="1" applyAlignment="1">
      <alignment horizontal="right"/>
    </xf>
    <xf numFmtId="0" fontId="23" fillId="11" borderId="0" xfId="2" applyFont="1" applyFill="1" applyBorder="1" applyAlignment="1">
      <alignment horizontal="center"/>
    </xf>
    <xf numFmtId="1" fontId="19" fillId="10" borderId="0" xfId="2" applyNumberFormat="1" applyFill="1" applyBorder="1" applyAlignment="1">
      <alignment horizontal="center"/>
    </xf>
    <xf numFmtId="1" fontId="19" fillId="10" borderId="2" xfId="2" applyNumberFormat="1" applyFill="1" applyBorder="1" applyAlignment="1">
      <alignment horizontal="center"/>
    </xf>
    <xf numFmtId="164" fontId="19" fillId="10" borderId="0" xfId="2" applyNumberFormat="1" applyFill="1" applyBorder="1" applyAlignment="1">
      <alignment horizontal="center"/>
    </xf>
    <xf numFmtId="164" fontId="19" fillId="13" borderId="1" xfId="2" applyNumberFormat="1" applyFill="1" applyBorder="1" applyAlignment="1">
      <alignment horizontal="center"/>
    </xf>
    <xf numFmtId="0" fontId="19" fillId="25" borderId="1" xfId="2" applyFill="1" applyBorder="1" applyAlignment="1">
      <alignment horizontal="center" vertical="center"/>
    </xf>
    <xf numFmtId="0" fontId="19" fillId="25" borderId="1" xfId="2" applyFill="1" applyBorder="1" applyAlignment="1">
      <alignment horizontal="center"/>
    </xf>
    <xf numFmtId="164" fontId="19" fillId="4" borderId="1" xfId="2" applyNumberFormat="1" applyFill="1" applyBorder="1" applyAlignment="1">
      <alignment horizontal="center"/>
    </xf>
    <xf numFmtId="0" fontId="58" fillId="0" borderId="0" xfId="0" applyFont="1" applyAlignment="1">
      <alignment horizontal="center"/>
    </xf>
    <xf numFmtId="0" fontId="0" fillId="0" borderId="0" xfId="0" applyNumberFormat="1" applyFill="1" applyBorder="1" applyAlignment="1">
      <alignment horizontal="center"/>
    </xf>
    <xf numFmtId="0" fontId="0" fillId="0" borderId="3" xfId="0" applyFill="1" applyBorder="1" applyAlignment="1">
      <alignment horizontal="center"/>
    </xf>
    <xf numFmtId="0" fontId="50" fillId="0" borderId="0" xfId="0" applyFont="1" applyFill="1" applyBorder="1" applyAlignment="1">
      <alignment horizontal="center"/>
    </xf>
    <xf numFmtId="0" fontId="0" fillId="0" borderId="0" xfId="0" applyFill="1" applyBorder="1" applyAlignment="1">
      <alignment horizontal="center" vertical="center" wrapText="1"/>
    </xf>
    <xf numFmtId="0" fontId="0" fillId="5" borderId="13" xfId="0" applyFill="1" applyBorder="1"/>
    <xf numFmtId="0" fontId="0" fillId="21" borderId="0" xfId="0" applyFill="1"/>
    <xf numFmtId="0" fontId="16" fillId="3" borderId="1" xfId="1" applyFont="1" applyFill="1" applyBorder="1" applyAlignment="1">
      <alignment horizontal="left"/>
    </xf>
    <xf numFmtId="0" fontId="4" fillId="0" borderId="15" xfId="0" applyFont="1" applyFill="1" applyBorder="1" applyAlignment="1">
      <alignment horizontal="center" vertical="center"/>
    </xf>
    <xf numFmtId="1" fontId="2" fillId="24" borderId="1" xfId="0" applyNumberFormat="1" applyFont="1" applyFill="1" applyBorder="1" applyAlignment="1">
      <alignment horizontal="center"/>
    </xf>
    <xf numFmtId="0" fontId="34" fillId="0" borderId="0" xfId="0" applyFont="1" applyAlignment="1">
      <alignment horizontal="left" vertical="top" wrapText="1"/>
    </xf>
    <xf numFmtId="0" fontId="0" fillId="0" borderId="1" xfId="0" applyBorder="1" applyAlignment="1">
      <alignment horizontal="center"/>
    </xf>
    <xf numFmtId="0" fontId="19" fillId="24" borderId="0" xfId="2" applyFill="1" applyAlignment="1">
      <alignment horizontal="center"/>
    </xf>
    <xf numFmtId="0" fontId="0" fillId="0" borderId="0" xfId="0" applyAlignment="1">
      <alignment horizontal="left" indent="1"/>
    </xf>
    <xf numFmtId="0" fontId="0" fillId="0" borderId="0" xfId="0" applyAlignment="1">
      <alignment horizontal="left" indent="2"/>
    </xf>
    <xf numFmtId="0" fontId="58" fillId="0" borderId="0" xfId="0" applyFont="1" applyAlignment="1">
      <alignment horizontal="center" vertical="center" wrapText="1"/>
    </xf>
    <xf numFmtId="0" fontId="0" fillId="0" borderId="0" xfId="0" applyAlignment="1">
      <alignment vertical="center" wrapText="1"/>
    </xf>
    <xf numFmtId="0" fontId="2" fillId="0" borderId="0" xfId="0" applyFont="1" applyFill="1" applyBorder="1" applyAlignment="1">
      <alignment horizontal="center"/>
    </xf>
    <xf numFmtId="2" fontId="0" fillId="0" borderId="0" xfId="0" applyNumberFormat="1"/>
    <xf numFmtId="0" fontId="4" fillId="6" borderId="1" xfId="0" applyFont="1" applyFill="1" applyBorder="1" applyAlignment="1">
      <alignment horizontal="center"/>
    </xf>
    <xf numFmtId="0" fontId="0" fillId="6" borderId="0" xfId="0" applyFill="1"/>
    <xf numFmtId="0" fontId="2" fillId="6" borderId="0" xfId="0" applyFont="1" applyFill="1" applyBorder="1" applyAlignment="1">
      <alignment horizontal="center"/>
    </xf>
    <xf numFmtId="1" fontId="0" fillId="26" borderId="1" xfId="0" applyNumberFormat="1" applyFill="1" applyBorder="1" applyAlignment="1">
      <alignment horizontal="center" vertical="center"/>
    </xf>
    <xf numFmtId="1" fontId="0" fillId="26" borderId="1" xfId="0" applyNumberFormat="1" applyFill="1" applyBorder="1" applyAlignment="1">
      <alignment horizontal="center"/>
    </xf>
    <xf numFmtId="0" fontId="19" fillId="24" borderId="0" xfId="2" applyFill="1" applyAlignment="1">
      <alignment horizontal="center"/>
    </xf>
    <xf numFmtId="0" fontId="0" fillId="0" borderId="0" xfId="0" quotePrefix="1"/>
    <xf numFmtId="0" fontId="16" fillId="3" borderId="7" xfId="1" applyFont="1" applyFill="1" applyBorder="1" applyAlignment="1">
      <alignment horizontal="center" vertical="center"/>
    </xf>
    <xf numFmtId="0" fontId="15" fillId="31" borderId="1" xfId="1" applyFont="1" applyFill="1" applyBorder="1" applyAlignment="1">
      <alignment horizontal="center" vertical="center"/>
    </xf>
    <xf numFmtId="0" fontId="14" fillId="11" borderId="1" xfId="0" applyFont="1" applyFill="1" applyBorder="1" applyAlignment="1">
      <alignment horizontal="center" vertical="center"/>
    </xf>
    <xf numFmtId="0" fontId="0" fillId="7" borderId="1" xfId="0" applyFill="1" applyBorder="1" applyAlignment="1">
      <alignment horizontal="center" vertical="center"/>
    </xf>
    <xf numFmtId="0" fontId="34" fillId="0" borderId="0" xfId="0" applyFont="1" applyAlignment="1">
      <alignment horizontal="left" vertical="top" wrapText="1"/>
    </xf>
    <xf numFmtId="0" fontId="0" fillId="0" borderId="1" xfId="0" applyBorder="1" applyAlignment="1">
      <alignment horizontal="center"/>
    </xf>
    <xf numFmtId="0" fontId="0" fillId="13" borderId="0" xfId="0" applyFill="1"/>
    <xf numFmtId="2" fontId="0" fillId="13" borderId="1" xfId="0" applyNumberFormat="1" applyFill="1" applyBorder="1" applyAlignment="1">
      <alignment horizontal="center"/>
    </xf>
    <xf numFmtId="0" fontId="69" fillId="0" borderId="0" xfId="0" applyFont="1"/>
    <xf numFmtId="0" fontId="2" fillId="0" borderId="14" xfId="0" applyFont="1" applyBorder="1" applyAlignment="1">
      <alignment horizontal="center"/>
    </xf>
    <xf numFmtId="0" fontId="34" fillId="0" borderId="0" xfId="0" applyFont="1" applyAlignment="1">
      <alignment horizontal="center" vertical="top" wrapText="1"/>
    </xf>
    <xf numFmtId="0" fontId="1" fillId="6" borderId="1" xfId="0" applyFont="1" applyFill="1" applyBorder="1" applyAlignment="1">
      <alignment horizontal="center"/>
    </xf>
    <xf numFmtId="0" fontId="14" fillId="0" borderId="0" xfId="0" applyFont="1" applyFill="1" applyAlignment="1">
      <alignment horizontal="center" vertical="center"/>
    </xf>
    <xf numFmtId="0" fontId="32" fillId="0" borderId="1" xfId="0" applyFont="1" applyFill="1" applyBorder="1" applyAlignment="1">
      <alignment horizontal="center" vertical="center"/>
    </xf>
    <xf numFmtId="0" fontId="32" fillId="0" borderId="1" xfId="0" applyFont="1" applyFill="1" applyBorder="1" applyAlignment="1">
      <alignment horizontal="center" vertical="center" wrapText="1"/>
    </xf>
    <xf numFmtId="0" fontId="35" fillId="0" borderId="1" xfId="0" applyFont="1" applyFill="1" applyBorder="1" applyAlignment="1">
      <alignment horizontal="center"/>
    </xf>
    <xf numFmtId="0" fontId="35" fillId="0" borderId="1" xfId="0" applyFont="1" applyFill="1" applyBorder="1" applyAlignment="1">
      <alignment horizontal="center" vertical="center"/>
    </xf>
    <xf numFmtId="0" fontId="72" fillId="0" borderId="0" xfId="0" quotePrefix="1" applyFont="1"/>
    <xf numFmtId="0" fontId="73" fillId="0" borderId="0" xfId="0" quotePrefix="1" applyFont="1"/>
    <xf numFmtId="0" fontId="46" fillId="13" borderId="0" xfId="0" applyFont="1" applyFill="1" applyAlignment="1">
      <alignment horizontal="center"/>
    </xf>
    <xf numFmtId="0" fontId="0" fillId="13" borderId="0" xfId="0" quotePrefix="1" applyFill="1"/>
    <xf numFmtId="0" fontId="71" fillId="0" borderId="0" xfId="0" applyFont="1"/>
    <xf numFmtId="0" fontId="70" fillId="0" borderId="0" xfId="0" applyFont="1" applyFill="1"/>
    <xf numFmtId="0" fontId="46" fillId="20" borderId="1" xfId="0" applyFont="1" applyFill="1" applyBorder="1" applyAlignment="1">
      <alignment horizontal="center" vertical="center"/>
    </xf>
    <xf numFmtId="0" fontId="19" fillId="0" borderId="0" xfId="0" applyFont="1" applyBorder="1" applyAlignment="1">
      <alignment horizontal="left" vertical="top" wrapText="1"/>
    </xf>
    <xf numFmtId="0" fontId="38" fillId="0" borderId="0" xfId="0" applyFont="1" applyFill="1" applyBorder="1"/>
    <xf numFmtId="0" fontId="46" fillId="0" borderId="0" xfId="0" applyFont="1" applyBorder="1"/>
    <xf numFmtId="0" fontId="7" fillId="0" borderId="0" xfId="0" applyFont="1" applyBorder="1" applyAlignment="1">
      <alignment horizontal="left" wrapText="1"/>
    </xf>
    <xf numFmtId="0" fontId="0" fillId="0" borderId="0" xfId="0" applyBorder="1" applyAlignment="1">
      <alignment horizontal="left"/>
    </xf>
    <xf numFmtId="0" fontId="0" fillId="0" borderId="0" xfId="0" applyBorder="1" applyAlignment="1">
      <alignment horizontal="left" indent="1"/>
    </xf>
    <xf numFmtId="0" fontId="0" fillId="0" borderId="0" xfId="0" applyBorder="1" applyAlignment="1">
      <alignment horizontal="left" indent="2"/>
    </xf>
    <xf numFmtId="0" fontId="4" fillId="0" borderId="0" xfId="0" applyFont="1" applyFill="1" applyBorder="1"/>
    <xf numFmtId="0" fontId="0" fillId="0" borderId="0" xfId="0" applyAlignment="1">
      <alignment horizontal="left" vertical="center" wrapText="1"/>
    </xf>
    <xf numFmtId="0" fontId="0" fillId="0" borderId="0" xfId="0" applyAlignment="1">
      <alignment horizontal="left" wrapText="1"/>
    </xf>
    <xf numFmtId="0" fontId="0" fillId="0" borderId="0" xfId="0" applyNumberFormat="1" applyFill="1" applyBorder="1" applyAlignment="1">
      <alignment horizontal="left" vertical="center" wrapText="1"/>
    </xf>
    <xf numFmtId="0" fontId="30" fillId="0" borderId="0" xfId="0" applyFont="1" applyAlignment="1">
      <alignment horizontal="left" vertical="center" wrapText="1"/>
    </xf>
    <xf numFmtId="0" fontId="19" fillId="24" borderId="0" xfId="2" applyFill="1" applyAlignment="1">
      <alignment horizontal="center" vertical="center" wrapText="1"/>
    </xf>
    <xf numFmtId="0" fontId="19" fillId="24" borderId="0" xfId="2" applyFill="1" applyBorder="1" applyAlignment="1">
      <alignment horizontal="center"/>
    </xf>
    <xf numFmtId="0" fontId="19" fillId="24" borderId="0" xfId="2" quotePrefix="1" applyFill="1" applyBorder="1" applyAlignment="1">
      <alignment horizontal="center" vertical="center"/>
    </xf>
    <xf numFmtId="0" fontId="56" fillId="24" borderId="0" xfId="2" applyFont="1" applyFill="1" applyAlignment="1">
      <alignment horizontal="center" vertical="center" wrapText="1"/>
    </xf>
    <xf numFmtId="0" fontId="57" fillId="24" borderId="0" xfId="2" applyFont="1" applyFill="1" applyAlignment="1">
      <alignment horizontal="center" vertical="top" wrapText="1"/>
    </xf>
    <xf numFmtId="0" fontId="19" fillId="24" borderId="0" xfId="2" applyFill="1" applyAlignment="1">
      <alignment horizontal="center"/>
    </xf>
    <xf numFmtId="0" fontId="19" fillId="24" borderId="2" xfId="2" quotePrefix="1" applyFill="1" applyBorder="1" applyAlignment="1">
      <alignment horizontal="center" vertical="center"/>
    </xf>
    <xf numFmtId="0" fontId="30" fillId="0" borderId="0" xfId="0" applyFont="1" applyAlignment="1">
      <alignment horizontal="left" wrapText="1"/>
    </xf>
    <xf numFmtId="0" fontId="0" fillId="0" borderId="0" xfId="0" applyAlignment="1">
      <alignment horizontal="center" vertical="center" wrapText="1"/>
    </xf>
    <xf numFmtId="0" fontId="0" fillId="0" borderId="0" xfId="0" applyFont="1" applyBorder="1" applyAlignment="1">
      <alignment horizontal="center"/>
    </xf>
    <xf numFmtId="0" fontId="39" fillId="0" borderId="0" xfId="0" applyFont="1" applyAlignment="1">
      <alignment horizontal="left" vertical="center" wrapText="1"/>
    </xf>
    <xf numFmtId="0" fontId="0" fillId="0" borderId="0" xfId="0" applyFont="1" applyAlignment="1">
      <alignment horizontal="left" vertical="center"/>
    </xf>
    <xf numFmtId="0" fontId="34" fillId="0" borderId="0" xfId="0" applyFont="1" applyAlignment="1">
      <alignment horizontal="left" vertical="top" wrapText="1"/>
    </xf>
    <xf numFmtId="0" fontId="34" fillId="0" borderId="0" xfId="0" applyFont="1" applyBorder="1" applyAlignment="1">
      <alignment horizontal="center" vertical="top" wrapText="1"/>
    </xf>
    <xf numFmtId="0" fontId="0" fillId="0" borderId="0" xfId="0" applyAlignment="1">
      <alignment horizontal="center" vertical="top" wrapText="1"/>
    </xf>
    <xf numFmtId="0" fontId="0" fillId="0" borderId="13" xfId="0" applyBorder="1" applyAlignment="1">
      <alignment horizontal="center"/>
    </xf>
    <xf numFmtId="0" fontId="34" fillId="0" borderId="13" xfId="0" applyFont="1" applyBorder="1" applyAlignment="1">
      <alignment horizontal="center" vertical="top"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3" xfId="0" applyFont="1" applyBorder="1" applyAlignment="1">
      <alignment horizontal="center" wrapText="1"/>
    </xf>
    <xf numFmtId="0" fontId="0" fillId="0" borderId="1" xfId="0" applyBorder="1" applyAlignment="1">
      <alignment horizontal="center"/>
    </xf>
  </cellXfs>
  <cellStyles count="3">
    <cellStyle name="Normal" xfId="0" builtinId="0"/>
    <cellStyle name="Normal 2" xfId="2"/>
    <cellStyle name="Normal_Sheet1" xfId="1"/>
  </cellStyles>
  <dxfs count="14">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s>
  <tableStyles count="0" defaultTableStyle="TableStyleMedium9" defaultPivotStyle="PivotStyleLight16"/>
  <colors>
    <mruColors>
      <color rgb="FF33CC33"/>
      <color rgb="FF0099CC"/>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pivotCacheDefinition" Target="pivotCache/pivotCacheDefinition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6.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37.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43.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t-PT"/>
              <a:t>cumulative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solidFill>
                <a:schemeClr val="tx1"/>
              </a:solidFill>
            </a:ln>
            <a:effectLst/>
          </c:spPr>
          <c:invertIfNegative val="0"/>
          <c:cat>
            <c:numRef>
              <c:f>Ex_1!$Q$15:$Q$20</c:f>
              <c:numCache>
                <c:formatCode>General</c:formatCode>
                <c:ptCount val="6"/>
                <c:pt idx="0">
                  <c:v>0</c:v>
                </c:pt>
                <c:pt idx="1">
                  <c:v>1</c:v>
                </c:pt>
                <c:pt idx="2">
                  <c:v>2</c:v>
                </c:pt>
                <c:pt idx="3">
                  <c:v>3</c:v>
                </c:pt>
                <c:pt idx="4">
                  <c:v>4</c:v>
                </c:pt>
                <c:pt idx="5">
                  <c:v>5</c:v>
                </c:pt>
              </c:numCache>
            </c:numRef>
          </c:cat>
          <c:val>
            <c:numRef>
              <c:f>Ex_1!$T$15:$T$20</c:f>
              <c:numCache>
                <c:formatCode>General</c:formatCode>
                <c:ptCount val="6"/>
                <c:pt idx="0">
                  <c:v>5</c:v>
                </c:pt>
                <c:pt idx="1">
                  <c:v>15.000000000000002</c:v>
                </c:pt>
                <c:pt idx="2">
                  <c:v>30.000000000000004</c:v>
                </c:pt>
                <c:pt idx="3">
                  <c:v>60.000000000000007</c:v>
                </c:pt>
                <c:pt idx="4">
                  <c:v>85.000000000000014</c:v>
                </c:pt>
                <c:pt idx="5">
                  <c:v>100</c:v>
                </c:pt>
              </c:numCache>
            </c:numRef>
          </c:val>
          <c:extLst>
            <c:ext xmlns:c16="http://schemas.microsoft.com/office/drawing/2014/chart" uri="{C3380CC4-5D6E-409C-BE32-E72D297353CC}">
              <c16:uniqueId val="{00000000-E8E9-4FCE-86E4-089C38A43250}"/>
            </c:ext>
          </c:extLst>
        </c:ser>
        <c:dLbls>
          <c:showLegendKey val="0"/>
          <c:showVal val="0"/>
          <c:showCatName val="0"/>
          <c:showSerName val="0"/>
          <c:showPercent val="0"/>
          <c:showBubbleSize val="0"/>
        </c:dLbls>
        <c:gapWidth val="0"/>
        <c:overlap val="-17"/>
        <c:axId val="2283872"/>
        <c:axId val="2285120"/>
      </c:barChart>
      <c:catAx>
        <c:axId val="2283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5120"/>
        <c:crosses val="autoZero"/>
        <c:auto val="1"/>
        <c:lblAlgn val="ctr"/>
        <c:lblOffset val="100"/>
        <c:noMultiLvlLbl val="0"/>
      </c:catAx>
      <c:valAx>
        <c:axId val="2285120"/>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38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W_cumulative</c:v>
          </c:tx>
          <c:spPr>
            <a:solidFill>
              <a:schemeClr val="accent1"/>
            </a:solidFill>
            <a:ln>
              <a:noFill/>
            </a:ln>
            <a:effectLst/>
          </c:spPr>
          <c:invertIfNegative val="0"/>
          <c:cat>
            <c:numRef>
              <c:f>Ex_2_class!$AD$53:$AD$56</c:f>
              <c:numCache>
                <c:formatCode>General</c:formatCode>
                <c:ptCount val="4"/>
                <c:pt idx="0">
                  <c:v>10</c:v>
                </c:pt>
                <c:pt idx="1">
                  <c:v>20</c:v>
                </c:pt>
                <c:pt idx="2">
                  <c:v>30</c:v>
                </c:pt>
                <c:pt idx="3">
                  <c:v>40</c:v>
                </c:pt>
              </c:numCache>
            </c:numRef>
          </c:cat>
          <c:val>
            <c:numRef>
              <c:f>Ex_2_class!$AF$53:$AF$56</c:f>
              <c:numCache>
                <c:formatCode>General</c:formatCode>
                <c:ptCount val="4"/>
                <c:pt idx="0">
                  <c:v>1</c:v>
                </c:pt>
                <c:pt idx="1">
                  <c:v>10</c:v>
                </c:pt>
                <c:pt idx="2">
                  <c:v>15</c:v>
                </c:pt>
                <c:pt idx="3">
                  <c:v>18</c:v>
                </c:pt>
              </c:numCache>
            </c:numRef>
          </c:val>
          <c:extLst>
            <c:ext xmlns:c16="http://schemas.microsoft.com/office/drawing/2014/chart" uri="{C3380CC4-5D6E-409C-BE32-E72D297353CC}">
              <c16:uniqueId val="{00000000-C2FF-4002-8F90-247236A45F3C}"/>
            </c:ext>
          </c:extLst>
        </c:ser>
        <c:dLbls>
          <c:showLegendKey val="0"/>
          <c:showVal val="0"/>
          <c:showCatName val="0"/>
          <c:showSerName val="0"/>
          <c:showPercent val="0"/>
          <c:showBubbleSize val="0"/>
        </c:dLbls>
        <c:gapWidth val="0"/>
        <c:overlap val="-27"/>
        <c:axId val="1084912112"/>
        <c:axId val="1084925840"/>
      </c:barChart>
      <c:catAx>
        <c:axId val="108491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4925840"/>
        <c:crosses val="autoZero"/>
        <c:auto val="1"/>
        <c:lblAlgn val="ctr"/>
        <c:lblOffset val="100"/>
        <c:noMultiLvlLbl val="0"/>
      </c:catAx>
      <c:valAx>
        <c:axId val="10849258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49121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PT"/>
              <a:t>x</a:t>
            </a:r>
          </a:p>
        </c:rich>
      </c:tx>
      <c:layout>
        <c:manualLayout>
          <c:xMode val="edge"/>
          <c:yMode val="edge"/>
          <c:x val="0.90395809898762658"/>
          <c:y val="0"/>
        </c:manualLayout>
      </c:layout>
      <c:overlay val="0"/>
    </c:title>
    <c:autoTitleDeleted val="0"/>
    <c:plotArea>
      <c:layout>
        <c:manualLayout>
          <c:layoutTarget val="inner"/>
          <c:xMode val="edge"/>
          <c:yMode val="edge"/>
          <c:x val="9.3085739282589702E-2"/>
          <c:y val="2.8252405949256338E-2"/>
          <c:w val="0.87635870516185477"/>
          <c:h val="0.76371152469577841"/>
        </c:manualLayout>
      </c:layout>
      <c:barChart>
        <c:barDir val="col"/>
        <c:grouping val="clustered"/>
        <c:varyColors val="0"/>
        <c:ser>
          <c:idx val="1"/>
          <c:order val="0"/>
          <c:spPr>
            <a:solidFill>
              <a:schemeClr val="accent3">
                <a:lumMod val="75000"/>
              </a:schemeClr>
            </a:solidFill>
            <a:ln>
              <a:solidFill>
                <a:schemeClr val="accent3">
                  <a:lumMod val="50000"/>
                </a:schemeClr>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Ex_2!$C$14:$C$19</c:f>
              <c:numCache>
                <c:formatCode>General</c:formatCode>
                <c:ptCount val="6"/>
                <c:pt idx="0">
                  <c:v>0</c:v>
                </c:pt>
                <c:pt idx="1">
                  <c:v>1</c:v>
                </c:pt>
                <c:pt idx="2">
                  <c:v>2</c:v>
                </c:pt>
                <c:pt idx="3">
                  <c:v>3</c:v>
                </c:pt>
                <c:pt idx="4">
                  <c:v>4</c:v>
                </c:pt>
                <c:pt idx="5">
                  <c:v>5</c:v>
                </c:pt>
              </c:numCache>
            </c:numRef>
          </c:cat>
          <c:val>
            <c:numRef>
              <c:f>Ex_2!$D$14:$D$19</c:f>
              <c:numCache>
                <c:formatCode>General</c:formatCode>
                <c:ptCount val="6"/>
                <c:pt idx="0">
                  <c:v>0.1</c:v>
                </c:pt>
                <c:pt idx="1">
                  <c:v>0.2</c:v>
                </c:pt>
                <c:pt idx="2">
                  <c:v>0.25</c:v>
                </c:pt>
                <c:pt idx="3">
                  <c:v>0.25</c:v>
                </c:pt>
                <c:pt idx="4">
                  <c:v>0.15</c:v>
                </c:pt>
                <c:pt idx="5">
                  <c:v>0.05</c:v>
                </c:pt>
              </c:numCache>
            </c:numRef>
          </c:val>
          <c:extLst>
            <c:ext xmlns:c16="http://schemas.microsoft.com/office/drawing/2014/chart" uri="{C3380CC4-5D6E-409C-BE32-E72D297353CC}">
              <c16:uniqueId val="{00000000-45F6-4EF1-9857-E75FC6FD63D2}"/>
            </c:ext>
          </c:extLst>
        </c:ser>
        <c:dLbls>
          <c:showLegendKey val="0"/>
          <c:showVal val="0"/>
          <c:showCatName val="0"/>
          <c:showSerName val="0"/>
          <c:showPercent val="0"/>
          <c:showBubbleSize val="0"/>
        </c:dLbls>
        <c:gapWidth val="0"/>
        <c:axId val="203798016"/>
        <c:axId val="203799552"/>
      </c:barChart>
      <c:catAx>
        <c:axId val="203798016"/>
        <c:scaling>
          <c:orientation val="minMax"/>
        </c:scaling>
        <c:delete val="0"/>
        <c:axPos val="b"/>
        <c:numFmt formatCode="General" sourceLinked="1"/>
        <c:majorTickMark val="none"/>
        <c:minorTickMark val="none"/>
        <c:tickLblPos val="nextTo"/>
        <c:crossAx val="203799552"/>
        <c:crosses val="autoZero"/>
        <c:auto val="1"/>
        <c:lblAlgn val="ctr"/>
        <c:lblOffset val="100"/>
        <c:noMultiLvlLbl val="0"/>
      </c:catAx>
      <c:valAx>
        <c:axId val="203799552"/>
        <c:scaling>
          <c:orientation val="minMax"/>
        </c:scaling>
        <c:delete val="1"/>
        <c:axPos val="l"/>
        <c:numFmt formatCode="General" sourceLinked="1"/>
        <c:majorTickMark val="none"/>
        <c:minorTickMark val="none"/>
        <c:tickLblPos val="none"/>
        <c:crossAx val="203798016"/>
        <c:crosses val="autoZero"/>
        <c:crossBetween val="between"/>
      </c:valAx>
    </c:plotArea>
    <c:plotVisOnly val="1"/>
    <c:dispBlanksAs val="gap"/>
    <c:showDLblsOverMax val="0"/>
  </c:chart>
  <c:spPr>
    <a:ln>
      <a:noFill/>
    </a:ln>
  </c:spPr>
  <c:printSettings>
    <c:headerFooter/>
    <c:pageMargins b="0.75000000000000122" l="0.70000000000000062" r="0.70000000000000062" t="0.75000000000000122"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PT"/>
              <a:t>y</a:t>
            </a:r>
          </a:p>
        </c:rich>
      </c:tx>
      <c:layout>
        <c:manualLayout>
          <c:xMode val="edge"/>
          <c:yMode val="edge"/>
          <c:x val="0.90395809898762658"/>
          <c:y val="0"/>
        </c:manualLayout>
      </c:layout>
      <c:overlay val="0"/>
    </c:title>
    <c:autoTitleDeleted val="0"/>
    <c:plotArea>
      <c:layout>
        <c:manualLayout>
          <c:layoutTarget val="inner"/>
          <c:xMode val="edge"/>
          <c:yMode val="edge"/>
          <c:x val="9.3085739282589702E-2"/>
          <c:y val="2.8252405949256338E-2"/>
          <c:w val="0.87635870516185477"/>
          <c:h val="0.76371152469577874"/>
        </c:manualLayout>
      </c:layout>
      <c:barChart>
        <c:barDir val="col"/>
        <c:grouping val="clustered"/>
        <c:varyColors val="0"/>
        <c:ser>
          <c:idx val="1"/>
          <c:order val="0"/>
          <c:spPr>
            <a:solidFill>
              <a:srgbClr val="0099CC"/>
            </a:solidFill>
            <a:ln>
              <a:solidFill>
                <a:schemeClr val="accent3">
                  <a:lumMod val="50000"/>
                </a:schemeClr>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Ex_2!$G$14:$G$17</c:f>
              <c:numCache>
                <c:formatCode>General</c:formatCode>
                <c:ptCount val="4"/>
                <c:pt idx="0">
                  <c:v>2</c:v>
                </c:pt>
                <c:pt idx="1">
                  <c:v>3</c:v>
                </c:pt>
                <c:pt idx="2">
                  <c:v>4</c:v>
                </c:pt>
                <c:pt idx="3">
                  <c:v>5</c:v>
                </c:pt>
              </c:numCache>
            </c:numRef>
          </c:cat>
          <c:val>
            <c:numRef>
              <c:f>Ex_2!$H$14:$H$17</c:f>
              <c:numCache>
                <c:formatCode>General</c:formatCode>
                <c:ptCount val="4"/>
                <c:pt idx="0">
                  <c:v>0.25</c:v>
                </c:pt>
                <c:pt idx="1">
                  <c:v>0.3</c:v>
                </c:pt>
                <c:pt idx="2">
                  <c:v>0.25</c:v>
                </c:pt>
                <c:pt idx="3">
                  <c:v>0.2</c:v>
                </c:pt>
              </c:numCache>
            </c:numRef>
          </c:val>
          <c:extLst>
            <c:ext xmlns:c16="http://schemas.microsoft.com/office/drawing/2014/chart" uri="{C3380CC4-5D6E-409C-BE32-E72D297353CC}">
              <c16:uniqueId val="{00000000-5BE7-400B-BE28-62A337477032}"/>
            </c:ext>
          </c:extLst>
        </c:ser>
        <c:dLbls>
          <c:showLegendKey val="0"/>
          <c:showVal val="0"/>
          <c:showCatName val="0"/>
          <c:showSerName val="0"/>
          <c:showPercent val="0"/>
          <c:showBubbleSize val="0"/>
        </c:dLbls>
        <c:gapWidth val="0"/>
        <c:axId val="203828224"/>
        <c:axId val="203866880"/>
      </c:barChart>
      <c:catAx>
        <c:axId val="203828224"/>
        <c:scaling>
          <c:orientation val="minMax"/>
        </c:scaling>
        <c:delete val="0"/>
        <c:axPos val="b"/>
        <c:numFmt formatCode="General" sourceLinked="1"/>
        <c:majorTickMark val="none"/>
        <c:minorTickMark val="none"/>
        <c:tickLblPos val="nextTo"/>
        <c:crossAx val="203866880"/>
        <c:crosses val="autoZero"/>
        <c:auto val="1"/>
        <c:lblAlgn val="ctr"/>
        <c:lblOffset val="100"/>
        <c:noMultiLvlLbl val="0"/>
      </c:catAx>
      <c:valAx>
        <c:axId val="203866880"/>
        <c:scaling>
          <c:orientation val="minMax"/>
        </c:scaling>
        <c:delete val="1"/>
        <c:axPos val="l"/>
        <c:numFmt formatCode="General" sourceLinked="1"/>
        <c:majorTickMark val="none"/>
        <c:minorTickMark val="none"/>
        <c:tickLblPos val="none"/>
        <c:crossAx val="203828224"/>
        <c:crosses val="autoZero"/>
        <c:crossBetween val="between"/>
      </c:valAx>
    </c:plotArea>
    <c:plotVisOnly val="1"/>
    <c:dispBlanksAs val="gap"/>
    <c:showDLblsOverMax val="0"/>
  </c:chart>
  <c:spPr>
    <a:ln>
      <a:noFill/>
    </a:ln>
  </c:spPr>
  <c:printSettings>
    <c:headerFooter/>
    <c:pageMargins b="0.75000000000000144" l="0.70000000000000062" r="0.70000000000000062" t="0.75000000000000144"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PT"/>
              <a:t>z</a:t>
            </a:r>
          </a:p>
        </c:rich>
      </c:tx>
      <c:layout>
        <c:manualLayout>
          <c:xMode val="edge"/>
          <c:yMode val="edge"/>
          <c:x val="0.90395809898762658"/>
          <c:y val="0"/>
        </c:manualLayout>
      </c:layout>
      <c:overlay val="0"/>
    </c:title>
    <c:autoTitleDeleted val="0"/>
    <c:plotArea>
      <c:layout>
        <c:manualLayout>
          <c:layoutTarget val="inner"/>
          <c:xMode val="edge"/>
          <c:yMode val="edge"/>
          <c:x val="9.3085739282589702E-2"/>
          <c:y val="2.8252405949256338E-2"/>
          <c:w val="0.87635870516185477"/>
          <c:h val="0.76371152469577896"/>
        </c:manualLayout>
      </c:layout>
      <c:barChart>
        <c:barDir val="col"/>
        <c:grouping val="clustered"/>
        <c:varyColors val="0"/>
        <c:ser>
          <c:idx val="1"/>
          <c:order val="0"/>
          <c:spPr>
            <a:solidFill>
              <a:schemeClr val="accent6"/>
            </a:solidFill>
            <a:effectLst>
              <a:outerShdw dist="35921" dir="2700000" algn="br">
                <a:srgbClr val="000000"/>
              </a:outerShdw>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Ex_2!$K$14:$K$16</c:f>
              <c:numCache>
                <c:formatCode>General</c:formatCode>
                <c:ptCount val="3"/>
                <c:pt idx="0">
                  <c:v>4</c:v>
                </c:pt>
                <c:pt idx="1">
                  <c:v>5</c:v>
                </c:pt>
                <c:pt idx="2">
                  <c:v>6</c:v>
                </c:pt>
              </c:numCache>
            </c:numRef>
          </c:cat>
          <c:val>
            <c:numRef>
              <c:f>Ex_2!$L$14:$L$16</c:f>
              <c:numCache>
                <c:formatCode>General</c:formatCode>
                <c:ptCount val="3"/>
                <c:pt idx="0">
                  <c:v>0.3</c:v>
                </c:pt>
                <c:pt idx="1">
                  <c:v>0.5</c:v>
                </c:pt>
                <c:pt idx="2">
                  <c:v>0.2</c:v>
                </c:pt>
              </c:numCache>
            </c:numRef>
          </c:val>
          <c:extLst>
            <c:ext xmlns:c16="http://schemas.microsoft.com/office/drawing/2014/chart" uri="{C3380CC4-5D6E-409C-BE32-E72D297353CC}">
              <c16:uniqueId val="{00000000-60B2-4FAA-A170-20D411DF4847}"/>
            </c:ext>
          </c:extLst>
        </c:ser>
        <c:dLbls>
          <c:showLegendKey val="0"/>
          <c:showVal val="0"/>
          <c:showCatName val="0"/>
          <c:showSerName val="0"/>
          <c:showPercent val="0"/>
          <c:showBubbleSize val="0"/>
        </c:dLbls>
        <c:gapWidth val="0"/>
        <c:axId val="204555008"/>
        <c:axId val="204556544"/>
      </c:barChart>
      <c:catAx>
        <c:axId val="204555008"/>
        <c:scaling>
          <c:orientation val="minMax"/>
        </c:scaling>
        <c:delete val="0"/>
        <c:axPos val="b"/>
        <c:numFmt formatCode="General" sourceLinked="1"/>
        <c:majorTickMark val="none"/>
        <c:minorTickMark val="none"/>
        <c:tickLblPos val="nextTo"/>
        <c:crossAx val="204556544"/>
        <c:crosses val="autoZero"/>
        <c:auto val="1"/>
        <c:lblAlgn val="ctr"/>
        <c:lblOffset val="100"/>
        <c:noMultiLvlLbl val="0"/>
      </c:catAx>
      <c:valAx>
        <c:axId val="204556544"/>
        <c:scaling>
          <c:orientation val="minMax"/>
        </c:scaling>
        <c:delete val="1"/>
        <c:axPos val="l"/>
        <c:numFmt formatCode="General" sourceLinked="1"/>
        <c:majorTickMark val="none"/>
        <c:minorTickMark val="none"/>
        <c:tickLblPos val="none"/>
        <c:crossAx val="204555008"/>
        <c:crosses val="autoZero"/>
        <c:crossBetween val="between"/>
      </c:valAx>
    </c:plotArea>
    <c:plotVisOnly val="1"/>
    <c:dispBlanksAs val="gap"/>
    <c:showDLblsOverMax val="0"/>
  </c:chart>
  <c:spPr>
    <a:ln>
      <a:noFill/>
    </a:ln>
  </c:spPr>
  <c:printSettings>
    <c:headerFooter/>
    <c:pageMargins b="0.75000000000000167" l="0.70000000000000062" r="0.70000000000000062" t="0.75000000000000167"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bg1">
              <a:lumMod val="85000"/>
            </a:schemeClr>
          </a:solidFill>
          <a:ln>
            <a:solidFill>
              <a:schemeClr val="tx1">
                <a:lumMod val="65000"/>
                <a:lumOff val="35000"/>
              </a:schemeClr>
            </a:solidFill>
          </a:ln>
        </c:spPr>
        <c:marker>
          <c:symbol val="none"/>
        </c:marker>
      </c:pivotFmt>
    </c:pivotFmts>
    <c:plotArea>
      <c:layout/>
      <c:barChart>
        <c:barDir val="col"/>
        <c:grouping val="clustered"/>
        <c:varyColors val="0"/>
        <c:ser>
          <c:idx val="0"/>
          <c:order val="0"/>
          <c:tx>
            <c:v>Series1</c:v>
          </c:tx>
          <c:spPr>
            <a:solidFill>
              <a:schemeClr val="bg1">
                <a:lumMod val="85000"/>
              </a:schemeClr>
            </a:solidFill>
            <a:ln>
              <a:solidFill>
                <a:schemeClr val="tx1">
                  <a:lumMod val="65000"/>
                  <a:lumOff val="35000"/>
                </a:schemeClr>
              </a:solidFill>
            </a:ln>
          </c:spPr>
          <c:invertIfNegative val="0"/>
          <c:cat>
            <c:strLit>
              <c:ptCount val="4"/>
              <c:pt idx="0">
                <c:v>10</c:v>
              </c:pt>
              <c:pt idx="1">
                <c:v>20</c:v>
              </c:pt>
              <c:pt idx="2">
                <c:v>30</c:v>
              </c:pt>
              <c:pt idx="3">
                <c:v>40</c:v>
              </c:pt>
            </c:strLit>
          </c:cat>
          <c:val>
            <c:numLit>
              <c:formatCode>General</c:formatCode>
              <c:ptCount val="4"/>
              <c:pt idx="0">
                <c:v>4</c:v>
              </c:pt>
              <c:pt idx="1">
                <c:v>5</c:v>
              </c:pt>
              <c:pt idx="2">
                <c:v>8</c:v>
              </c:pt>
              <c:pt idx="3">
                <c:v>1</c:v>
              </c:pt>
            </c:numLit>
          </c:val>
          <c:extLst>
            <c:ext xmlns:c16="http://schemas.microsoft.com/office/drawing/2014/chart" uri="{C3380CC4-5D6E-409C-BE32-E72D297353CC}">
              <c16:uniqueId val="{00000001-74AC-43EC-9556-2FD1A95796DA}"/>
            </c:ext>
          </c:extLst>
        </c:ser>
        <c:dLbls>
          <c:showLegendKey val="0"/>
          <c:showVal val="0"/>
          <c:showCatName val="0"/>
          <c:showSerName val="0"/>
          <c:showPercent val="0"/>
          <c:showBubbleSize val="0"/>
        </c:dLbls>
        <c:gapWidth val="0"/>
        <c:axId val="204623232"/>
        <c:axId val="204633216"/>
      </c:barChart>
      <c:catAx>
        <c:axId val="204623232"/>
        <c:scaling>
          <c:orientation val="minMax"/>
        </c:scaling>
        <c:delete val="0"/>
        <c:axPos val="b"/>
        <c:numFmt formatCode="General" sourceLinked="0"/>
        <c:majorTickMark val="out"/>
        <c:minorTickMark val="none"/>
        <c:tickLblPos val="nextTo"/>
        <c:crossAx val="204633216"/>
        <c:crosses val="autoZero"/>
        <c:auto val="1"/>
        <c:lblAlgn val="ctr"/>
        <c:lblOffset val="100"/>
        <c:noMultiLvlLbl val="0"/>
      </c:catAx>
      <c:valAx>
        <c:axId val="204633216"/>
        <c:scaling>
          <c:orientation val="minMax"/>
        </c:scaling>
        <c:delete val="1"/>
        <c:axPos val="l"/>
        <c:numFmt formatCode="General" sourceLinked="1"/>
        <c:majorTickMark val="out"/>
        <c:minorTickMark val="none"/>
        <c:tickLblPos val="none"/>
        <c:crossAx val="204623232"/>
        <c:crosses val="autoZero"/>
        <c:crossBetween val="between"/>
      </c:valAx>
      <c:spPr>
        <a:noFill/>
        <a:ln w="25400">
          <a:noFill/>
        </a:ln>
      </c:spPr>
    </c:plotArea>
    <c:plotVisOnly val="1"/>
    <c:dispBlanksAs val="gap"/>
    <c:showDLblsOverMax val="0"/>
  </c:chart>
  <c:printSettings>
    <c:headerFooter/>
    <c:pageMargins b="0.75000000000000044" l="0.7000000000000004" r="0.7000000000000004" t="0.75000000000000044" header="0.30000000000000021" footer="0.30000000000000021"/>
    <c:pageSetup/>
  </c:printSettings>
  <c:extLst/>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chemeClr val="bg1">
                <a:lumMod val="85000"/>
              </a:schemeClr>
            </a:solidFill>
            <a:ln>
              <a:solidFill>
                <a:schemeClr val="tx1">
                  <a:lumMod val="65000"/>
                  <a:lumOff val="35000"/>
                </a:schemeClr>
              </a:solidFill>
            </a:ln>
          </c:spPr>
          <c:invertIfNegative val="0"/>
          <c:cat>
            <c:numRef>
              <c:f>Ex_2!$AB$87:$AB$90</c:f>
              <c:numCache>
                <c:formatCode>General</c:formatCode>
                <c:ptCount val="4"/>
                <c:pt idx="0">
                  <c:v>10</c:v>
                </c:pt>
                <c:pt idx="1">
                  <c:v>20</c:v>
                </c:pt>
                <c:pt idx="2">
                  <c:v>30</c:v>
                </c:pt>
                <c:pt idx="3">
                  <c:v>40</c:v>
                </c:pt>
              </c:numCache>
            </c:numRef>
          </c:cat>
          <c:val>
            <c:numRef>
              <c:f>Ex_2!$AC$87:$AC$90</c:f>
              <c:numCache>
                <c:formatCode>General</c:formatCode>
                <c:ptCount val="4"/>
                <c:pt idx="0">
                  <c:v>2</c:v>
                </c:pt>
                <c:pt idx="1">
                  <c:v>6</c:v>
                </c:pt>
                <c:pt idx="2">
                  <c:v>8</c:v>
                </c:pt>
                <c:pt idx="3">
                  <c:v>2</c:v>
                </c:pt>
              </c:numCache>
            </c:numRef>
          </c:val>
          <c:extLst>
            <c:ext xmlns:c16="http://schemas.microsoft.com/office/drawing/2014/chart" uri="{C3380CC4-5D6E-409C-BE32-E72D297353CC}">
              <c16:uniqueId val="{00000000-56C5-4608-958F-991B6FABE30F}"/>
            </c:ext>
          </c:extLst>
        </c:ser>
        <c:dLbls>
          <c:showLegendKey val="0"/>
          <c:showVal val="0"/>
          <c:showCatName val="0"/>
          <c:showSerName val="0"/>
          <c:showPercent val="0"/>
          <c:showBubbleSize val="0"/>
        </c:dLbls>
        <c:gapWidth val="0"/>
        <c:axId val="204661120"/>
        <c:axId val="204662656"/>
      </c:barChart>
      <c:catAx>
        <c:axId val="204661120"/>
        <c:scaling>
          <c:orientation val="minMax"/>
        </c:scaling>
        <c:delete val="0"/>
        <c:axPos val="b"/>
        <c:numFmt formatCode="General" sourceLinked="1"/>
        <c:majorTickMark val="out"/>
        <c:minorTickMark val="none"/>
        <c:tickLblPos val="nextTo"/>
        <c:crossAx val="204662656"/>
        <c:crosses val="autoZero"/>
        <c:auto val="1"/>
        <c:lblAlgn val="ctr"/>
        <c:lblOffset val="100"/>
        <c:noMultiLvlLbl val="0"/>
      </c:catAx>
      <c:valAx>
        <c:axId val="204662656"/>
        <c:scaling>
          <c:orientation val="minMax"/>
        </c:scaling>
        <c:delete val="1"/>
        <c:axPos val="l"/>
        <c:majorGridlines/>
        <c:numFmt formatCode="General" sourceLinked="1"/>
        <c:majorTickMark val="out"/>
        <c:minorTickMark val="none"/>
        <c:tickLblPos val="none"/>
        <c:crossAx val="204661120"/>
        <c:crosses val="autoZero"/>
        <c:crossBetween val="between"/>
      </c:valAx>
    </c:plotArea>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rgbClr val="99CC00"/>
                </a:solidFill>
              </a:rPr>
              <a:t>S</a:t>
            </a:r>
          </a:p>
        </c:rich>
      </c:tx>
      <c:layout>
        <c:manualLayout>
          <c:xMode val="edge"/>
          <c:yMode val="edge"/>
          <c:x val="0.86601227649915447"/>
          <c:y val="1.013941293597477E-2"/>
        </c:manualLayout>
      </c:layout>
      <c:overlay val="0"/>
    </c:title>
    <c:autoTitleDeleted val="0"/>
    <c:plotArea>
      <c:layout>
        <c:manualLayout>
          <c:layoutTarget val="inner"/>
          <c:xMode val="edge"/>
          <c:yMode val="edge"/>
          <c:x val="0"/>
          <c:y val="0"/>
          <c:w val="0.92614774016507162"/>
          <c:h val="0.75534394964464169"/>
        </c:manualLayout>
      </c:layout>
      <c:barChart>
        <c:barDir val="col"/>
        <c:grouping val="clustered"/>
        <c:varyColors val="0"/>
        <c:ser>
          <c:idx val="1"/>
          <c:order val="0"/>
          <c:spPr>
            <a:ln>
              <a:solidFill>
                <a:schemeClr val="accent3">
                  <a:lumMod val="50000"/>
                </a:schemeClr>
              </a:solidFill>
            </a:ln>
          </c:spPr>
          <c:invertIfNegative val="0"/>
          <c:dPt>
            <c:idx val="0"/>
            <c:invertIfNegative val="0"/>
            <c:bubble3D val="0"/>
            <c:spPr>
              <a:solidFill>
                <a:srgbClr val="99CC00"/>
              </a:solidFill>
              <a:ln>
                <a:solidFill>
                  <a:schemeClr val="accent3">
                    <a:lumMod val="50000"/>
                  </a:schemeClr>
                </a:solidFill>
              </a:ln>
            </c:spPr>
            <c:extLst>
              <c:ext xmlns:c16="http://schemas.microsoft.com/office/drawing/2014/chart" uri="{C3380CC4-5D6E-409C-BE32-E72D297353CC}">
                <c16:uniqueId val="{00000001-CA50-4E75-9233-B474CD970A83}"/>
              </c:ext>
            </c:extLst>
          </c:dPt>
          <c:dPt>
            <c:idx val="1"/>
            <c:invertIfNegative val="0"/>
            <c:bubble3D val="0"/>
            <c:spPr>
              <a:solidFill>
                <a:srgbClr val="0099CC"/>
              </a:solidFill>
              <a:ln>
                <a:solidFill>
                  <a:schemeClr val="accent5"/>
                </a:solidFill>
              </a:ln>
            </c:spPr>
            <c:extLst>
              <c:ext xmlns:c16="http://schemas.microsoft.com/office/drawing/2014/chart" uri="{C3380CC4-5D6E-409C-BE32-E72D297353CC}">
                <c16:uniqueId val="{00000003-CA50-4E75-9233-B474CD970A83}"/>
              </c:ext>
            </c:extLst>
          </c:dPt>
          <c:dPt>
            <c:idx val="2"/>
            <c:invertIfNegative val="0"/>
            <c:bubble3D val="0"/>
            <c:spPr>
              <a:solidFill>
                <a:schemeClr val="accent6"/>
              </a:solidFill>
              <a:ln>
                <a:solidFill>
                  <a:schemeClr val="accent3">
                    <a:lumMod val="50000"/>
                  </a:schemeClr>
                </a:solidFill>
              </a:ln>
            </c:spPr>
            <c:extLst>
              <c:ext xmlns:c16="http://schemas.microsoft.com/office/drawing/2014/chart" uri="{C3380CC4-5D6E-409C-BE32-E72D297353CC}">
                <c16:uniqueId val="{00000005-CA50-4E75-9233-B474CD970A83}"/>
              </c:ext>
            </c:extLst>
          </c:dPt>
          <c:dPt>
            <c:idx val="3"/>
            <c:invertIfNegative val="0"/>
            <c:bubble3D val="0"/>
            <c:spPr>
              <a:solidFill>
                <a:schemeClr val="accent4">
                  <a:lumMod val="40000"/>
                  <a:lumOff val="60000"/>
                </a:schemeClr>
              </a:solidFill>
              <a:ln>
                <a:solidFill>
                  <a:schemeClr val="accent3">
                    <a:lumMod val="50000"/>
                  </a:schemeClr>
                </a:solidFill>
              </a:ln>
            </c:spPr>
            <c:extLst>
              <c:ext xmlns:c16="http://schemas.microsoft.com/office/drawing/2014/chart" uri="{C3380CC4-5D6E-409C-BE32-E72D297353CC}">
                <c16:uniqueId val="{00000007-CA50-4E75-9233-B474CD970A8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Ex_3_class!$B$34:$B$37</c:f>
              <c:numCache>
                <c:formatCode>General</c:formatCode>
                <c:ptCount val="4"/>
                <c:pt idx="0">
                  <c:v>1</c:v>
                </c:pt>
                <c:pt idx="1">
                  <c:v>1.5</c:v>
                </c:pt>
                <c:pt idx="2">
                  <c:v>2</c:v>
                </c:pt>
                <c:pt idx="3">
                  <c:v>2.5</c:v>
                </c:pt>
              </c:numCache>
            </c:numRef>
          </c:cat>
          <c:val>
            <c:numRef>
              <c:f>Ex_3_class!$C$34:$C$37</c:f>
              <c:numCache>
                <c:formatCode>General</c:formatCode>
                <c:ptCount val="4"/>
                <c:pt idx="0">
                  <c:v>0.1</c:v>
                </c:pt>
                <c:pt idx="1">
                  <c:v>0.3</c:v>
                </c:pt>
                <c:pt idx="2">
                  <c:v>0.4</c:v>
                </c:pt>
                <c:pt idx="3">
                  <c:v>0.2</c:v>
                </c:pt>
              </c:numCache>
            </c:numRef>
          </c:val>
          <c:extLst>
            <c:ext xmlns:c16="http://schemas.microsoft.com/office/drawing/2014/chart" uri="{C3380CC4-5D6E-409C-BE32-E72D297353CC}">
              <c16:uniqueId val="{00000008-CA50-4E75-9233-B474CD970A83}"/>
            </c:ext>
          </c:extLst>
        </c:ser>
        <c:dLbls>
          <c:showLegendKey val="0"/>
          <c:showVal val="0"/>
          <c:showCatName val="0"/>
          <c:showSerName val="0"/>
          <c:showPercent val="0"/>
          <c:showBubbleSize val="0"/>
        </c:dLbls>
        <c:gapWidth val="0"/>
        <c:axId val="204838784"/>
        <c:axId val="204840320"/>
      </c:barChart>
      <c:catAx>
        <c:axId val="204838784"/>
        <c:scaling>
          <c:orientation val="minMax"/>
        </c:scaling>
        <c:delete val="0"/>
        <c:axPos val="b"/>
        <c:numFmt formatCode="General" sourceLinked="1"/>
        <c:majorTickMark val="none"/>
        <c:minorTickMark val="none"/>
        <c:tickLblPos val="nextTo"/>
        <c:crossAx val="204840320"/>
        <c:crosses val="autoZero"/>
        <c:auto val="1"/>
        <c:lblAlgn val="ctr"/>
        <c:lblOffset val="100"/>
        <c:noMultiLvlLbl val="0"/>
      </c:catAx>
      <c:valAx>
        <c:axId val="204840320"/>
        <c:scaling>
          <c:orientation val="minMax"/>
        </c:scaling>
        <c:delete val="1"/>
        <c:axPos val="l"/>
        <c:majorGridlines/>
        <c:numFmt formatCode="General" sourceLinked="1"/>
        <c:majorTickMark val="none"/>
        <c:minorTickMark val="none"/>
        <c:tickLblPos val="none"/>
        <c:crossAx val="204838784"/>
        <c:crosses val="autoZero"/>
        <c:crossBetween val="between"/>
      </c:valAx>
      <c:spPr>
        <a:ln>
          <a:noFill/>
        </a:ln>
      </c:spPr>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rgbClr val="99CC00"/>
                </a:solidFill>
              </a:rPr>
              <a:t>D</a:t>
            </a:r>
            <a:r>
              <a:rPr lang="en-US" baseline="-25000">
                <a:solidFill>
                  <a:srgbClr val="99CC00"/>
                </a:solidFill>
              </a:rPr>
              <a:t>S1</a:t>
            </a:r>
          </a:p>
        </c:rich>
      </c:tx>
      <c:layout>
        <c:manualLayout>
          <c:xMode val="edge"/>
          <c:yMode val="edge"/>
          <c:x val="0.86601227649915447"/>
          <c:y val="1.013941293597477E-2"/>
        </c:manualLayout>
      </c:layout>
      <c:overlay val="0"/>
    </c:title>
    <c:autoTitleDeleted val="0"/>
    <c:plotArea>
      <c:layout>
        <c:manualLayout>
          <c:layoutTarget val="inner"/>
          <c:xMode val="edge"/>
          <c:yMode val="edge"/>
          <c:x val="3.1184156955615292E-3"/>
          <c:y val="1.0394894206802539E-3"/>
          <c:w val="0.9190743557511345"/>
          <c:h val="0.74520453670866671"/>
        </c:manualLayout>
      </c:layout>
      <c:barChart>
        <c:barDir val="col"/>
        <c:grouping val="clustered"/>
        <c:varyColors val="0"/>
        <c:ser>
          <c:idx val="1"/>
          <c:order val="0"/>
          <c:spPr>
            <a:solidFill>
              <a:srgbClr val="99CC00"/>
            </a:solidFill>
            <a:ln>
              <a:solidFill>
                <a:schemeClr val="tx2">
                  <a:lumMod val="75000"/>
                </a:schemeClr>
              </a:solidFill>
            </a:ln>
          </c:spPr>
          <c:invertIfNegative val="0"/>
          <c:dPt>
            <c:idx val="1"/>
            <c:invertIfNegative val="0"/>
            <c:bubble3D val="0"/>
            <c:spPr>
              <a:solidFill>
                <a:srgbClr val="99CC00"/>
              </a:solidFill>
              <a:ln>
                <a:solidFill>
                  <a:schemeClr val="tx2">
                    <a:lumMod val="75000"/>
                  </a:schemeClr>
                </a:solidFill>
              </a:ln>
            </c:spPr>
            <c:extLst>
              <c:ext xmlns:c16="http://schemas.microsoft.com/office/drawing/2014/chart" uri="{C3380CC4-5D6E-409C-BE32-E72D297353CC}">
                <c16:uniqueId val="{00000001-1AE1-410E-8C5F-265D9DE7A12E}"/>
              </c:ext>
            </c:extLst>
          </c:dPt>
          <c:dPt>
            <c:idx val="2"/>
            <c:invertIfNegative val="0"/>
            <c:bubble3D val="0"/>
            <c:spPr>
              <a:solidFill>
                <a:srgbClr val="99CC00"/>
              </a:solidFill>
              <a:ln>
                <a:solidFill>
                  <a:schemeClr val="tx2">
                    <a:lumMod val="75000"/>
                  </a:schemeClr>
                </a:solidFill>
              </a:ln>
            </c:spPr>
            <c:extLst>
              <c:ext xmlns:c16="http://schemas.microsoft.com/office/drawing/2014/chart" uri="{C3380CC4-5D6E-409C-BE32-E72D297353CC}">
                <c16:uniqueId val="{00000003-1AE1-410E-8C5F-265D9DE7A12E}"/>
              </c:ext>
            </c:extLst>
          </c:dPt>
          <c:dPt>
            <c:idx val="3"/>
            <c:invertIfNegative val="0"/>
            <c:bubble3D val="0"/>
            <c:spPr>
              <a:solidFill>
                <a:srgbClr val="99CC00"/>
              </a:solidFill>
              <a:ln>
                <a:solidFill>
                  <a:schemeClr val="tx2">
                    <a:lumMod val="75000"/>
                  </a:schemeClr>
                </a:solidFill>
              </a:ln>
            </c:spPr>
            <c:extLst>
              <c:ext xmlns:c16="http://schemas.microsoft.com/office/drawing/2014/chart" uri="{C3380CC4-5D6E-409C-BE32-E72D297353CC}">
                <c16:uniqueId val="{00000005-1AE1-410E-8C5F-265D9DE7A12E}"/>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Ex_3_class!$B$40:$B$42</c:f>
              <c:numCache>
                <c:formatCode>General</c:formatCode>
                <c:ptCount val="3"/>
                <c:pt idx="0">
                  <c:v>180</c:v>
                </c:pt>
                <c:pt idx="1">
                  <c:v>190</c:v>
                </c:pt>
                <c:pt idx="2">
                  <c:v>200</c:v>
                </c:pt>
              </c:numCache>
            </c:numRef>
          </c:cat>
          <c:val>
            <c:numRef>
              <c:f>Ex_3_class!$C$40:$C$42</c:f>
              <c:numCache>
                <c:formatCode>General</c:formatCode>
                <c:ptCount val="3"/>
                <c:pt idx="0">
                  <c:v>0.3</c:v>
                </c:pt>
                <c:pt idx="1">
                  <c:v>0.5</c:v>
                </c:pt>
                <c:pt idx="2">
                  <c:v>0.2</c:v>
                </c:pt>
              </c:numCache>
            </c:numRef>
          </c:val>
          <c:extLst>
            <c:ext xmlns:c16="http://schemas.microsoft.com/office/drawing/2014/chart" uri="{C3380CC4-5D6E-409C-BE32-E72D297353CC}">
              <c16:uniqueId val="{00000006-1AE1-410E-8C5F-265D9DE7A12E}"/>
            </c:ext>
          </c:extLst>
        </c:ser>
        <c:dLbls>
          <c:showLegendKey val="0"/>
          <c:showVal val="0"/>
          <c:showCatName val="0"/>
          <c:showSerName val="0"/>
          <c:showPercent val="0"/>
          <c:showBubbleSize val="0"/>
        </c:dLbls>
        <c:gapWidth val="0"/>
        <c:axId val="204961664"/>
        <c:axId val="204963200"/>
      </c:barChart>
      <c:catAx>
        <c:axId val="204961664"/>
        <c:scaling>
          <c:orientation val="minMax"/>
        </c:scaling>
        <c:delete val="0"/>
        <c:axPos val="b"/>
        <c:numFmt formatCode="General" sourceLinked="1"/>
        <c:majorTickMark val="none"/>
        <c:minorTickMark val="none"/>
        <c:tickLblPos val="nextTo"/>
        <c:crossAx val="204963200"/>
        <c:crosses val="autoZero"/>
        <c:auto val="1"/>
        <c:lblAlgn val="ctr"/>
        <c:lblOffset val="100"/>
        <c:noMultiLvlLbl val="0"/>
      </c:catAx>
      <c:valAx>
        <c:axId val="204963200"/>
        <c:scaling>
          <c:orientation val="minMax"/>
        </c:scaling>
        <c:delete val="1"/>
        <c:axPos val="l"/>
        <c:majorGridlines/>
        <c:numFmt formatCode="General" sourceLinked="1"/>
        <c:majorTickMark val="none"/>
        <c:minorTickMark val="none"/>
        <c:tickLblPos val="none"/>
        <c:crossAx val="204961664"/>
        <c:crosses val="autoZero"/>
        <c:crossBetween val="between"/>
      </c:valAx>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rgbClr val="0099CC"/>
                </a:solidFill>
              </a:rPr>
              <a:t>D</a:t>
            </a:r>
            <a:r>
              <a:rPr lang="en-US" baseline="-25000">
                <a:solidFill>
                  <a:srgbClr val="0099CC"/>
                </a:solidFill>
              </a:rPr>
              <a:t>S1.5</a:t>
            </a:r>
          </a:p>
        </c:rich>
      </c:tx>
      <c:layout>
        <c:manualLayout>
          <c:xMode val="edge"/>
          <c:yMode val="edge"/>
          <c:x val="0.86601227649915447"/>
          <c:y val="1.013941293597477E-2"/>
        </c:manualLayout>
      </c:layout>
      <c:overlay val="0"/>
    </c:title>
    <c:autoTitleDeleted val="0"/>
    <c:plotArea>
      <c:layout>
        <c:manualLayout>
          <c:layoutTarget val="inner"/>
          <c:xMode val="edge"/>
          <c:yMode val="edge"/>
          <c:x val="6.1059459314951074E-3"/>
          <c:y val="0"/>
          <c:w val="0.9190743557511345"/>
          <c:h val="0.75534394964464169"/>
        </c:manualLayout>
      </c:layout>
      <c:barChart>
        <c:barDir val="col"/>
        <c:grouping val="clustered"/>
        <c:varyColors val="0"/>
        <c:ser>
          <c:idx val="1"/>
          <c:order val="0"/>
          <c:spPr>
            <a:solidFill>
              <a:srgbClr val="0099CC"/>
            </a:solidFill>
            <a:ln>
              <a:solidFill>
                <a:schemeClr val="tx2">
                  <a:lumMod val="75000"/>
                </a:schemeClr>
              </a:solidFill>
            </a:ln>
          </c:spPr>
          <c:invertIfNegative val="0"/>
          <c:dPt>
            <c:idx val="1"/>
            <c:invertIfNegative val="0"/>
            <c:bubble3D val="0"/>
            <c:spPr>
              <a:solidFill>
                <a:srgbClr val="0099CC"/>
              </a:solidFill>
              <a:ln>
                <a:solidFill>
                  <a:schemeClr val="tx2">
                    <a:lumMod val="75000"/>
                  </a:schemeClr>
                </a:solidFill>
              </a:ln>
            </c:spPr>
            <c:extLst>
              <c:ext xmlns:c16="http://schemas.microsoft.com/office/drawing/2014/chart" uri="{C3380CC4-5D6E-409C-BE32-E72D297353CC}">
                <c16:uniqueId val="{00000001-8B04-4377-AD37-809F8297391B}"/>
              </c:ext>
            </c:extLst>
          </c:dPt>
          <c:dPt>
            <c:idx val="2"/>
            <c:invertIfNegative val="0"/>
            <c:bubble3D val="0"/>
            <c:spPr>
              <a:solidFill>
                <a:srgbClr val="0099CC"/>
              </a:solidFill>
              <a:ln>
                <a:solidFill>
                  <a:schemeClr val="tx2">
                    <a:lumMod val="75000"/>
                  </a:schemeClr>
                </a:solidFill>
              </a:ln>
            </c:spPr>
            <c:extLst>
              <c:ext xmlns:c16="http://schemas.microsoft.com/office/drawing/2014/chart" uri="{C3380CC4-5D6E-409C-BE32-E72D297353CC}">
                <c16:uniqueId val="{00000003-8B04-4377-AD37-809F8297391B}"/>
              </c:ext>
            </c:extLst>
          </c:dPt>
          <c:dPt>
            <c:idx val="3"/>
            <c:invertIfNegative val="0"/>
            <c:bubble3D val="0"/>
            <c:spPr>
              <a:solidFill>
                <a:srgbClr val="0099CC"/>
              </a:solidFill>
              <a:ln>
                <a:solidFill>
                  <a:schemeClr val="tx2">
                    <a:lumMod val="75000"/>
                  </a:schemeClr>
                </a:solidFill>
              </a:ln>
            </c:spPr>
            <c:extLst>
              <c:ext xmlns:c16="http://schemas.microsoft.com/office/drawing/2014/chart" uri="{C3380CC4-5D6E-409C-BE32-E72D297353CC}">
                <c16:uniqueId val="{00000005-8B04-4377-AD37-809F8297391B}"/>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Ex_3_class!$B$45:$B$48</c:f>
              <c:numCache>
                <c:formatCode>General</c:formatCode>
                <c:ptCount val="4"/>
                <c:pt idx="0">
                  <c:v>150</c:v>
                </c:pt>
                <c:pt idx="1">
                  <c:v>160</c:v>
                </c:pt>
                <c:pt idx="2">
                  <c:v>170</c:v>
                </c:pt>
                <c:pt idx="3">
                  <c:v>180</c:v>
                </c:pt>
              </c:numCache>
            </c:numRef>
          </c:cat>
          <c:val>
            <c:numRef>
              <c:f>Ex_3_class!$C$45:$C$48</c:f>
              <c:numCache>
                <c:formatCode>General</c:formatCode>
                <c:ptCount val="4"/>
                <c:pt idx="0">
                  <c:v>0.25</c:v>
                </c:pt>
                <c:pt idx="1">
                  <c:v>0.4</c:v>
                </c:pt>
                <c:pt idx="2">
                  <c:v>0.25</c:v>
                </c:pt>
                <c:pt idx="3">
                  <c:v>0.1</c:v>
                </c:pt>
              </c:numCache>
            </c:numRef>
          </c:val>
          <c:extLst>
            <c:ext xmlns:c16="http://schemas.microsoft.com/office/drawing/2014/chart" uri="{C3380CC4-5D6E-409C-BE32-E72D297353CC}">
              <c16:uniqueId val="{00000006-8B04-4377-AD37-809F8297391B}"/>
            </c:ext>
          </c:extLst>
        </c:ser>
        <c:dLbls>
          <c:showLegendKey val="0"/>
          <c:showVal val="0"/>
          <c:showCatName val="0"/>
          <c:showSerName val="0"/>
          <c:showPercent val="0"/>
          <c:showBubbleSize val="0"/>
        </c:dLbls>
        <c:gapWidth val="0"/>
        <c:axId val="205002624"/>
        <c:axId val="205004160"/>
      </c:barChart>
      <c:catAx>
        <c:axId val="205002624"/>
        <c:scaling>
          <c:orientation val="minMax"/>
        </c:scaling>
        <c:delete val="0"/>
        <c:axPos val="b"/>
        <c:numFmt formatCode="General" sourceLinked="1"/>
        <c:majorTickMark val="none"/>
        <c:minorTickMark val="none"/>
        <c:tickLblPos val="nextTo"/>
        <c:crossAx val="205004160"/>
        <c:crosses val="autoZero"/>
        <c:auto val="1"/>
        <c:lblAlgn val="ctr"/>
        <c:lblOffset val="100"/>
        <c:noMultiLvlLbl val="0"/>
      </c:catAx>
      <c:valAx>
        <c:axId val="205004160"/>
        <c:scaling>
          <c:orientation val="minMax"/>
        </c:scaling>
        <c:delete val="1"/>
        <c:axPos val="l"/>
        <c:majorGridlines/>
        <c:numFmt formatCode="General" sourceLinked="1"/>
        <c:majorTickMark val="none"/>
        <c:minorTickMark val="none"/>
        <c:tickLblPos val="none"/>
        <c:crossAx val="205002624"/>
        <c:crosses val="autoZero"/>
        <c:crossBetween val="between"/>
      </c:valAx>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chemeClr val="accent6"/>
                </a:solidFill>
              </a:rPr>
              <a:t>D</a:t>
            </a:r>
            <a:r>
              <a:rPr lang="en-US" baseline="-25000">
                <a:solidFill>
                  <a:schemeClr val="accent6"/>
                </a:solidFill>
              </a:rPr>
              <a:t>S2</a:t>
            </a:r>
          </a:p>
        </c:rich>
      </c:tx>
      <c:layout>
        <c:manualLayout>
          <c:xMode val="edge"/>
          <c:yMode val="edge"/>
          <c:x val="0.86601227649915447"/>
          <c:y val="1.013941293597477E-2"/>
        </c:manualLayout>
      </c:layout>
      <c:overlay val="0"/>
    </c:title>
    <c:autoTitleDeleted val="0"/>
    <c:plotArea>
      <c:layout>
        <c:manualLayout>
          <c:layoutTarget val="inner"/>
          <c:xMode val="edge"/>
          <c:yMode val="edge"/>
          <c:x val="1.0191800109498213E-2"/>
          <c:y val="1.1178902356655047E-2"/>
          <c:w val="0.9120009713371986"/>
          <c:h val="0.73506512377269151"/>
        </c:manualLayout>
      </c:layout>
      <c:barChart>
        <c:barDir val="col"/>
        <c:grouping val="clustered"/>
        <c:varyColors val="0"/>
        <c:ser>
          <c:idx val="1"/>
          <c:order val="0"/>
          <c:spPr>
            <a:solidFill>
              <a:schemeClr val="accent6"/>
            </a:solidFill>
            <a:ln>
              <a:solidFill>
                <a:schemeClr val="tx2">
                  <a:lumMod val="75000"/>
                </a:schemeClr>
              </a:solidFill>
            </a:ln>
          </c:spPr>
          <c:invertIfNegative val="0"/>
          <c:dPt>
            <c:idx val="1"/>
            <c:invertIfNegative val="0"/>
            <c:bubble3D val="0"/>
            <c:spPr>
              <a:solidFill>
                <a:schemeClr val="accent6"/>
              </a:solidFill>
              <a:ln>
                <a:solidFill>
                  <a:schemeClr val="tx2">
                    <a:lumMod val="75000"/>
                  </a:schemeClr>
                </a:solidFill>
              </a:ln>
            </c:spPr>
            <c:extLst>
              <c:ext xmlns:c16="http://schemas.microsoft.com/office/drawing/2014/chart" uri="{C3380CC4-5D6E-409C-BE32-E72D297353CC}">
                <c16:uniqueId val="{00000001-912E-4F9F-8BA3-6954FB1B1493}"/>
              </c:ext>
            </c:extLst>
          </c:dPt>
          <c:dPt>
            <c:idx val="2"/>
            <c:invertIfNegative val="0"/>
            <c:bubble3D val="0"/>
            <c:spPr>
              <a:solidFill>
                <a:schemeClr val="accent6"/>
              </a:solidFill>
              <a:ln>
                <a:solidFill>
                  <a:schemeClr val="tx2">
                    <a:lumMod val="75000"/>
                  </a:schemeClr>
                </a:solidFill>
              </a:ln>
            </c:spPr>
            <c:extLst>
              <c:ext xmlns:c16="http://schemas.microsoft.com/office/drawing/2014/chart" uri="{C3380CC4-5D6E-409C-BE32-E72D297353CC}">
                <c16:uniqueId val="{00000003-912E-4F9F-8BA3-6954FB1B1493}"/>
              </c:ext>
            </c:extLst>
          </c:dPt>
          <c:dPt>
            <c:idx val="3"/>
            <c:invertIfNegative val="0"/>
            <c:bubble3D val="0"/>
            <c:spPr>
              <a:solidFill>
                <a:schemeClr val="accent6"/>
              </a:solidFill>
              <a:ln>
                <a:solidFill>
                  <a:schemeClr val="tx2">
                    <a:lumMod val="75000"/>
                  </a:schemeClr>
                </a:solidFill>
              </a:ln>
            </c:spPr>
            <c:extLst>
              <c:ext xmlns:c16="http://schemas.microsoft.com/office/drawing/2014/chart" uri="{C3380CC4-5D6E-409C-BE32-E72D297353CC}">
                <c16:uniqueId val="{00000005-912E-4F9F-8BA3-6954FB1B149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Ex_3_class!$B$51:$B$53</c:f>
              <c:numCache>
                <c:formatCode>General</c:formatCode>
                <c:ptCount val="3"/>
                <c:pt idx="0">
                  <c:v>130</c:v>
                </c:pt>
                <c:pt idx="1">
                  <c:v>140</c:v>
                </c:pt>
                <c:pt idx="2">
                  <c:v>150</c:v>
                </c:pt>
              </c:numCache>
            </c:numRef>
          </c:cat>
          <c:val>
            <c:numRef>
              <c:f>Ex_3_class!$C$51:$C$53</c:f>
              <c:numCache>
                <c:formatCode>General</c:formatCode>
                <c:ptCount val="3"/>
                <c:pt idx="0">
                  <c:v>0.3</c:v>
                </c:pt>
                <c:pt idx="1">
                  <c:v>0.6</c:v>
                </c:pt>
                <c:pt idx="2">
                  <c:v>0.1</c:v>
                </c:pt>
              </c:numCache>
            </c:numRef>
          </c:val>
          <c:extLst>
            <c:ext xmlns:c16="http://schemas.microsoft.com/office/drawing/2014/chart" uri="{C3380CC4-5D6E-409C-BE32-E72D297353CC}">
              <c16:uniqueId val="{00000006-912E-4F9F-8BA3-6954FB1B1493}"/>
            </c:ext>
          </c:extLst>
        </c:ser>
        <c:dLbls>
          <c:showLegendKey val="0"/>
          <c:showVal val="0"/>
          <c:showCatName val="0"/>
          <c:showSerName val="0"/>
          <c:showPercent val="0"/>
          <c:showBubbleSize val="0"/>
        </c:dLbls>
        <c:gapWidth val="0"/>
        <c:axId val="205027200"/>
        <c:axId val="205028736"/>
      </c:barChart>
      <c:catAx>
        <c:axId val="205027200"/>
        <c:scaling>
          <c:orientation val="minMax"/>
        </c:scaling>
        <c:delete val="0"/>
        <c:axPos val="b"/>
        <c:numFmt formatCode="General" sourceLinked="1"/>
        <c:majorTickMark val="none"/>
        <c:minorTickMark val="none"/>
        <c:tickLblPos val="nextTo"/>
        <c:crossAx val="205028736"/>
        <c:crosses val="autoZero"/>
        <c:auto val="1"/>
        <c:lblAlgn val="ctr"/>
        <c:lblOffset val="100"/>
        <c:noMultiLvlLbl val="0"/>
      </c:catAx>
      <c:valAx>
        <c:axId val="205028736"/>
        <c:scaling>
          <c:orientation val="minMax"/>
        </c:scaling>
        <c:delete val="1"/>
        <c:axPos val="l"/>
        <c:majorGridlines/>
        <c:numFmt formatCode="General" sourceLinked="1"/>
        <c:majorTickMark val="none"/>
        <c:minorTickMark val="none"/>
        <c:tickLblPos val="none"/>
        <c:crossAx val="205027200"/>
        <c:crosses val="autoZero"/>
        <c:crossBetween val="between"/>
      </c:valAx>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Ex_1_class!$A$14</c:f>
              <c:strCache>
                <c:ptCount val="1"/>
                <c:pt idx="0">
                  <c:v>nr of packs sold / week</c:v>
                </c:pt>
              </c:strCache>
            </c:strRef>
          </c:tx>
          <c:spPr>
            <a:solidFill>
              <a:schemeClr val="accent1"/>
            </a:solidFill>
            <a:ln>
              <a:noFill/>
            </a:ln>
            <a:effectLst/>
          </c:spPr>
          <c:invertIfNegative val="0"/>
          <c:cat>
            <c:numRef>
              <c:f>Ex_1_class!$A$15:$A$20</c:f>
              <c:numCache>
                <c:formatCode>General</c:formatCode>
                <c:ptCount val="6"/>
                <c:pt idx="0">
                  <c:v>0</c:v>
                </c:pt>
                <c:pt idx="1">
                  <c:v>1</c:v>
                </c:pt>
                <c:pt idx="2">
                  <c:v>2</c:v>
                </c:pt>
                <c:pt idx="3">
                  <c:v>3</c:v>
                </c:pt>
                <c:pt idx="4">
                  <c:v>4</c:v>
                </c:pt>
                <c:pt idx="5">
                  <c:v>5</c:v>
                </c:pt>
              </c:numCache>
            </c:numRef>
          </c:cat>
          <c:val>
            <c:numRef>
              <c:f>Ex_1_class!$D$15:$D$20</c:f>
              <c:numCache>
                <c:formatCode>General</c:formatCode>
                <c:ptCount val="6"/>
                <c:pt idx="0">
                  <c:v>0.05</c:v>
                </c:pt>
                <c:pt idx="1">
                  <c:v>0.15000000000000002</c:v>
                </c:pt>
                <c:pt idx="2">
                  <c:v>0.35000000000000003</c:v>
                </c:pt>
                <c:pt idx="3">
                  <c:v>0.65</c:v>
                </c:pt>
                <c:pt idx="4">
                  <c:v>0.85000000000000009</c:v>
                </c:pt>
                <c:pt idx="5">
                  <c:v>1</c:v>
                </c:pt>
              </c:numCache>
            </c:numRef>
          </c:val>
          <c:extLst>
            <c:ext xmlns:c16="http://schemas.microsoft.com/office/drawing/2014/chart" uri="{C3380CC4-5D6E-409C-BE32-E72D297353CC}">
              <c16:uniqueId val="{00000000-E9E5-4E98-BBB7-78ED774F94D1}"/>
            </c:ext>
          </c:extLst>
        </c:ser>
        <c:dLbls>
          <c:showLegendKey val="0"/>
          <c:showVal val="0"/>
          <c:showCatName val="0"/>
          <c:showSerName val="0"/>
          <c:showPercent val="0"/>
          <c:showBubbleSize val="0"/>
        </c:dLbls>
        <c:gapWidth val="0"/>
        <c:overlap val="-27"/>
        <c:axId val="1440830832"/>
        <c:axId val="1440831248"/>
      </c:barChart>
      <c:catAx>
        <c:axId val="144083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0831248"/>
        <c:crosses val="autoZero"/>
        <c:auto val="1"/>
        <c:lblAlgn val="ctr"/>
        <c:lblOffset val="100"/>
        <c:noMultiLvlLbl val="0"/>
      </c:catAx>
      <c:valAx>
        <c:axId val="14408312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08308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chemeClr val="accent4"/>
                </a:solidFill>
              </a:rPr>
              <a:t>D</a:t>
            </a:r>
            <a:r>
              <a:rPr lang="en-US" baseline="-25000">
                <a:solidFill>
                  <a:schemeClr val="accent4"/>
                </a:solidFill>
              </a:rPr>
              <a:t>S2.5</a:t>
            </a:r>
          </a:p>
        </c:rich>
      </c:tx>
      <c:layout>
        <c:manualLayout>
          <c:xMode val="edge"/>
          <c:yMode val="edge"/>
          <c:x val="0.86601227649915447"/>
          <c:y val="1.013941293597477E-2"/>
        </c:manualLayout>
      </c:layout>
      <c:overlay val="0"/>
    </c:title>
    <c:autoTitleDeleted val="0"/>
    <c:plotArea>
      <c:layout>
        <c:manualLayout>
          <c:layoutTarget val="inner"/>
          <c:xMode val="edge"/>
          <c:yMode val="edge"/>
          <c:x val="3.1184156955615292E-3"/>
          <c:y val="1.0394894206802539E-3"/>
          <c:w val="0.9190743557511345"/>
          <c:h val="0.74520453670866671"/>
        </c:manualLayout>
      </c:layout>
      <c:barChart>
        <c:barDir val="col"/>
        <c:grouping val="clustered"/>
        <c:varyColors val="0"/>
        <c:ser>
          <c:idx val="1"/>
          <c:order val="0"/>
          <c:spPr>
            <a:solidFill>
              <a:schemeClr val="accent4">
                <a:lumMod val="40000"/>
                <a:lumOff val="60000"/>
              </a:schemeClr>
            </a:solidFill>
            <a:ln>
              <a:solidFill>
                <a:schemeClr val="tx2">
                  <a:lumMod val="75000"/>
                </a:schemeClr>
              </a:solidFill>
            </a:ln>
          </c:spPr>
          <c:invertIfNegative val="0"/>
          <c:dPt>
            <c:idx val="1"/>
            <c:invertIfNegative val="0"/>
            <c:bubble3D val="0"/>
            <c:spPr>
              <a:solidFill>
                <a:schemeClr val="accent4">
                  <a:lumMod val="40000"/>
                  <a:lumOff val="60000"/>
                </a:schemeClr>
              </a:solidFill>
              <a:ln>
                <a:solidFill>
                  <a:schemeClr val="tx2">
                    <a:lumMod val="75000"/>
                  </a:schemeClr>
                </a:solidFill>
              </a:ln>
            </c:spPr>
            <c:extLst>
              <c:ext xmlns:c16="http://schemas.microsoft.com/office/drawing/2014/chart" uri="{C3380CC4-5D6E-409C-BE32-E72D297353CC}">
                <c16:uniqueId val="{00000001-5BA4-4584-A084-65888887DD16}"/>
              </c:ext>
            </c:extLst>
          </c:dPt>
          <c:dPt>
            <c:idx val="2"/>
            <c:invertIfNegative val="0"/>
            <c:bubble3D val="0"/>
            <c:spPr>
              <a:solidFill>
                <a:schemeClr val="accent4">
                  <a:lumMod val="40000"/>
                  <a:lumOff val="60000"/>
                </a:schemeClr>
              </a:solidFill>
              <a:ln>
                <a:solidFill>
                  <a:schemeClr val="tx2">
                    <a:lumMod val="75000"/>
                  </a:schemeClr>
                </a:solidFill>
              </a:ln>
            </c:spPr>
            <c:extLst>
              <c:ext xmlns:c16="http://schemas.microsoft.com/office/drawing/2014/chart" uri="{C3380CC4-5D6E-409C-BE32-E72D297353CC}">
                <c16:uniqueId val="{00000003-5BA4-4584-A084-65888887DD16}"/>
              </c:ext>
            </c:extLst>
          </c:dPt>
          <c:dPt>
            <c:idx val="3"/>
            <c:invertIfNegative val="0"/>
            <c:bubble3D val="0"/>
            <c:spPr>
              <a:solidFill>
                <a:schemeClr val="accent4">
                  <a:lumMod val="40000"/>
                  <a:lumOff val="60000"/>
                </a:schemeClr>
              </a:solidFill>
              <a:ln>
                <a:solidFill>
                  <a:schemeClr val="tx2">
                    <a:lumMod val="75000"/>
                  </a:schemeClr>
                </a:solidFill>
              </a:ln>
            </c:spPr>
            <c:extLst>
              <c:ext xmlns:c16="http://schemas.microsoft.com/office/drawing/2014/chart" uri="{C3380CC4-5D6E-409C-BE32-E72D297353CC}">
                <c16:uniqueId val="{00000005-5BA4-4584-A084-65888887DD16}"/>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Ex_3_class!$B$56:$B$58</c:f>
              <c:numCache>
                <c:formatCode>General</c:formatCode>
                <c:ptCount val="3"/>
                <c:pt idx="0">
                  <c:v>110</c:v>
                </c:pt>
                <c:pt idx="1">
                  <c:v>120</c:v>
                </c:pt>
                <c:pt idx="2">
                  <c:v>130</c:v>
                </c:pt>
              </c:numCache>
            </c:numRef>
          </c:cat>
          <c:val>
            <c:numRef>
              <c:f>Ex_3_class!$C$56:$C$58</c:f>
              <c:numCache>
                <c:formatCode>General</c:formatCode>
                <c:ptCount val="3"/>
                <c:pt idx="0">
                  <c:v>0.25</c:v>
                </c:pt>
                <c:pt idx="1">
                  <c:v>0.5</c:v>
                </c:pt>
                <c:pt idx="2">
                  <c:v>0.25</c:v>
                </c:pt>
              </c:numCache>
            </c:numRef>
          </c:val>
          <c:extLst>
            <c:ext xmlns:c16="http://schemas.microsoft.com/office/drawing/2014/chart" uri="{C3380CC4-5D6E-409C-BE32-E72D297353CC}">
              <c16:uniqueId val="{00000006-5BA4-4584-A084-65888887DD16}"/>
            </c:ext>
          </c:extLst>
        </c:ser>
        <c:dLbls>
          <c:showLegendKey val="0"/>
          <c:showVal val="0"/>
          <c:showCatName val="0"/>
          <c:showSerName val="0"/>
          <c:showPercent val="0"/>
          <c:showBubbleSize val="0"/>
        </c:dLbls>
        <c:gapWidth val="0"/>
        <c:axId val="205150080"/>
        <c:axId val="205151616"/>
      </c:barChart>
      <c:catAx>
        <c:axId val="205150080"/>
        <c:scaling>
          <c:orientation val="minMax"/>
        </c:scaling>
        <c:delete val="0"/>
        <c:axPos val="b"/>
        <c:numFmt formatCode="General" sourceLinked="1"/>
        <c:majorTickMark val="none"/>
        <c:minorTickMark val="none"/>
        <c:tickLblPos val="nextTo"/>
        <c:crossAx val="205151616"/>
        <c:crosses val="autoZero"/>
        <c:auto val="1"/>
        <c:lblAlgn val="ctr"/>
        <c:lblOffset val="100"/>
        <c:noMultiLvlLbl val="0"/>
      </c:catAx>
      <c:valAx>
        <c:axId val="205151616"/>
        <c:scaling>
          <c:orientation val="minMax"/>
        </c:scaling>
        <c:delete val="1"/>
        <c:axPos val="l"/>
        <c:majorGridlines/>
        <c:numFmt formatCode="General" sourceLinked="1"/>
        <c:majorTickMark val="none"/>
        <c:minorTickMark val="none"/>
        <c:tickLblPos val="none"/>
        <c:crossAx val="205150080"/>
        <c:crosses val="autoZero"/>
        <c:crossBetween val="between"/>
      </c:valAx>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rgbClr val="99CC00"/>
                </a:solidFill>
              </a:rPr>
              <a:t>S</a:t>
            </a:r>
          </a:p>
        </c:rich>
      </c:tx>
      <c:layout>
        <c:manualLayout>
          <c:xMode val="edge"/>
          <c:yMode val="edge"/>
          <c:x val="0.86601227649915447"/>
          <c:y val="1.013941293597477E-2"/>
        </c:manualLayout>
      </c:layout>
      <c:overlay val="0"/>
    </c:title>
    <c:autoTitleDeleted val="0"/>
    <c:plotArea>
      <c:layout>
        <c:manualLayout>
          <c:layoutTarget val="inner"/>
          <c:xMode val="edge"/>
          <c:yMode val="edge"/>
          <c:x val="4.2440306483620086E-2"/>
          <c:y val="2.6402631115743338E-2"/>
          <c:w val="0.92614774016507162"/>
          <c:h val="0.75534394964464169"/>
        </c:manualLayout>
      </c:layout>
      <c:barChart>
        <c:barDir val="col"/>
        <c:grouping val="clustered"/>
        <c:varyColors val="0"/>
        <c:ser>
          <c:idx val="1"/>
          <c:order val="0"/>
          <c:spPr>
            <a:ln>
              <a:solidFill>
                <a:schemeClr val="accent3">
                  <a:lumMod val="50000"/>
                </a:schemeClr>
              </a:solidFill>
            </a:ln>
          </c:spPr>
          <c:invertIfNegative val="0"/>
          <c:dPt>
            <c:idx val="0"/>
            <c:invertIfNegative val="0"/>
            <c:bubble3D val="0"/>
            <c:spPr>
              <a:solidFill>
                <a:srgbClr val="99CC00"/>
              </a:solidFill>
              <a:ln>
                <a:solidFill>
                  <a:schemeClr val="accent3">
                    <a:lumMod val="50000"/>
                  </a:schemeClr>
                </a:solidFill>
              </a:ln>
            </c:spPr>
            <c:extLst>
              <c:ext xmlns:c16="http://schemas.microsoft.com/office/drawing/2014/chart" uri="{C3380CC4-5D6E-409C-BE32-E72D297353CC}">
                <c16:uniqueId val="{00000001-BD70-4C63-ACC7-362E642BBCD8}"/>
              </c:ext>
            </c:extLst>
          </c:dPt>
          <c:dPt>
            <c:idx val="1"/>
            <c:invertIfNegative val="0"/>
            <c:bubble3D val="0"/>
            <c:spPr>
              <a:solidFill>
                <a:srgbClr val="99CC00"/>
              </a:solidFill>
              <a:ln>
                <a:solidFill>
                  <a:schemeClr val="accent3">
                    <a:lumMod val="50000"/>
                  </a:schemeClr>
                </a:solidFill>
              </a:ln>
            </c:spPr>
            <c:extLst>
              <c:ext xmlns:c16="http://schemas.microsoft.com/office/drawing/2014/chart" uri="{C3380CC4-5D6E-409C-BE32-E72D297353CC}">
                <c16:uniqueId val="{00000003-BD70-4C63-ACC7-362E642BBCD8}"/>
              </c:ext>
            </c:extLst>
          </c:dPt>
          <c:dPt>
            <c:idx val="2"/>
            <c:invertIfNegative val="0"/>
            <c:bubble3D val="0"/>
            <c:spPr>
              <a:solidFill>
                <a:srgbClr val="99CC00"/>
              </a:solidFill>
              <a:ln>
                <a:solidFill>
                  <a:schemeClr val="accent3">
                    <a:lumMod val="50000"/>
                  </a:schemeClr>
                </a:solidFill>
              </a:ln>
            </c:spPr>
            <c:extLst>
              <c:ext xmlns:c16="http://schemas.microsoft.com/office/drawing/2014/chart" uri="{C3380CC4-5D6E-409C-BE32-E72D297353CC}">
                <c16:uniqueId val="{00000005-BD70-4C63-ACC7-362E642BBCD8}"/>
              </c:ext>
            </c:extLst>
          </c:dPt>
          <c:dPt>
            <c:idx val="3"/>
            <c:invertIfNegative val="0"/>
            <c:bubble3D val="0"/>
            <c:spPr>
              <a:solidFill>
                <a:srgbClr val="99CC00"/>
              </a:solidFill>
              <a:ln>
                <a:solidFill>
                  <a:schemeClr val="accent3">
                    <a:lumMod val="50000"/>
                  </a:schemeClr>
                </a:solidFill>
              </a:ln>
            </c:spPr>
            <c:extLst>
              <c:ext xmlns:c16="http://schemas.microsoft.com/office/drawing/2014/chart" uri="{C3380CC4-5D6E-409C-BE32-E72D297353CC}">
                <c16:uniqueId val="{00000007-BD70-4C63-ACC7-362E642BBCD8}"/>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Ex_3_class!$B$34:$B$37</c:f>
              <c:numCache>
                <c:formatCode>General</c:formatCode>
                <c:ptCount val="4"/>
                <c:pt idx="0">
                  <c:v>1</c:v>
                </c:pt>
                <c:pt idx="1">
                  <c:v>1.5</c:v>
                </c:pt>
                <c:pt idx="2">
                  <c:v>2</c:v>
                </c:pt>
                <c:pt idx="3">
                  <c:v>2.5</c:v>
                </c:pt>
              </c:numCache>
            </c:numRef>
          </c:cat>
          <c:val>
            <c:numRef>
              <c:f>Ex_3_class!$D$34:$D$37</c:f>
              <c:numCache>
                <c:formatCode>General</c:formatCode>
                <c:ptCount val="4"/>
                <c:pt idx="0">
                  <c:v>0.1</c:v>
                </c:pt>
                <c:pt idx="1">
                  <c:v>0.4</c:v>
                </c:pt>
                <c:pt idx="2">
                  <c:v>0.8</c:v>
                </c:pt>
                <c:pt idx="3">
                  <c:v>1</c:v>
                </c:pt>
              </c:numCache>
            </c:numRef>
          </c:val>
          <c:extLst>
            <c:ext xmlns:c16="http://schemas.microsoft.com/office/drawing/2014/chart" uri="{C3380CC4-5D6E-409C-BE32-E72D297353CC}">
              <c16:uniqueId val="{00000008-BD70-4C63-ACC7-362E642BBCD8}"/>
            </c:ext>
          </c:extLst>
        </c:ser>
        <c:dLbls>
          <c:showLegendKey val="0"/>
          <c:showVal val="0"/>
          <c:showCatName val="0"/>
          <c:showSerName val="0"/>
          <c:showPercent val="0"/>
          <c:showBubbleSize val="0"/>
        </c:dLbls>
        <c:gapWidth val="0"/>
        <c:axId val="205064832"/>
        <c:axId val="205078912"/>
      </c:barChart>
      <c:catAx>
        <c:axId val="205064832"/>
        <c:scaling>
          <c:orientation val="minMax"/>
        </c:scaling>
        <c:delete val="0"/>
        <c:axPos val="b"/>
        <c:numFmt formatCode="General" sourceLinked="1"/>
        <c:majorTickMark val="none"/>
        <c:minorTickMark val="none"/>
        <c:tickLblPos val="nextTo"/>
        <c:crossAx val="205078912"/>
        <c:crosses val="autoZero"/>
        <c:auto val="1"/>
        <c:lblAlgn val="ctr"/>
        <c:lblOffset val="100"/>
        <c:noMultiLvlLbl val="0"/>
      </c:catAx>
      <c:valAx>
        <c:axId val="205078912"/>
        <c:scaling>
          <c:orientation val="minMax"/>
        </c:scaling>
        <c:delete val="1"/>
        <c:axPos val="l"/>
        <c:numFmt formatCode="General" sourceLinked="1"/>
        <c:majorTickMark val="none"/>
        <c:minorTickMark val="none"/>
        <c:tickLblPos val="none"/>
        <c:crossAx val="205064832"/>
        <c:crosses val="autoZero"/>
        <c:crossBetween val="between"/>
      </c:valAx>
      <c:spPr>
        <a:ln>
          <a:noFill/>
        </a:ln>
      </c:spPr>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rgbClr val="0099CC"/>
                </a:solidFill>
              </a:rPr>
              <a:t>D1</a:t>
            </a:r>
          </a:p>
        </c:rich>
      </c:tx>
      <c:layout>
        <c:manualLayout>
          <c:xMode val="edge"/>
          <c:yMode val="edge"/>
          <c:x val="0.86601227649915447"/>
          <c:y val="1.013941293597477E-2"/>
        </c:manualLayout>
      </c:layout>
      <c:overlay val="0"/>
    </c:title>
    <c:autoTitleDeleted val="0"/>
    <c:plotArea>
      <c:layout>
        <c:manualLayout>
          <c:layoutTarget val="inner"/>
          <c:xMode val="edge"/>
          <c:yMode val="edge"/>
          <c:x val="3.1184156955615292E-3"/>
          <c:y val="1.0394894206802539E-3"/>
          <c:w val="0.9190743557511345"/>
          <c:h val="0.74520453670866671"/>
        </c:manualLayout>
      </c:layout>
      <c:barChart>
        <c:barDir val="col"/>
        <c:grouping val="clustered"/>
        <c:varyColors val="0"/>
        <c:ser>
          <c:idx val="1"/>
          <c:order val="0"/>
          <c:spPr>
            <a:solidFill>
              <a:srgbClr val="99CC00"/>
            </a:solidFill>
            <a:ln>
              <a:solidFill>
                <a:schemeClr val="tx2">
                  <a:lumMod val="75000"/>
                </a:schemeClr>
              </a:solidFill>
            </a:ln>
          </c:spPr>
          <c:invertIfNegative val="0"/>
          <c:dPt>
            <c:idx val="1"/>
            <c:invertIfNegative val="0"/>
            <c:bubble3D val="0"/>
            <c:spPr>
              <a:solidFill>
                <a:srgbClr val="99CC00"/>
              </a:solidFill>
              <a:ln>
                <a:solidFill>
                  <a:schemeClr val="tx2">
                    <a:lumMod val="75000"/>
                  </a:schemeClr>
                </a:solidFill>
              </a:ln>
            </c:spPr>
            <c:extLst>
              <c:ext xmlns:c16="http://schemas.microsoft.com/office/drawing/2014/chart" uri="{C3380CC4-5D6E-409C-BE32-E72D297353CC}">
                <c16:uniqueId val="{00000001-AE54-44E4-B8DD-732A18811C00}"/>
              </c:ext>
            </c:extLst>
          </c:dPt>
          <c:dPt>
            <c:idx val="2"/>
            <c:invertIfNegative val="0"/>
            <c:bubble3D val="0"/>
            <c:spPr>
              <a:solidFill>
                <a:srgbClr val="99CC00"/>
              </a:solidFill>
              <a:ln>
                <a:solidFill>
                  <a:schemeClr val="tx2">
                    <a:lumMod val="75000"/>
                  </a:schemeClr>
                </a:solidFill>
              </a:ln>
            </c:spPr>
            <c:extLst>
              <c:ext xmlns:c16="http://schemas.microsoft.com/office/drawing/2014/chart" uri="{C3380CC4-5D6E-409C-BE32-E72D297353CC}">
                <c16:uniqueId val="{00000003-AE54-44E4-B8DD-732A18811C00}"/>
              </c:ext>
            </c:extLst>
          </c:dPt>
          <c:dPt>
            <c:idx val="3"/>
            <c:invertIfNegative val="0"/>
            <c:bubble3D val="0"/>
            <c:spPr>
              <a:solidFill>
                <a:srgbClr val="99CC00"/>
              </a:solidFill>
              <a:ln>
                <a:solidFill>
                  <a:schemeClr val="tx2">
                    <a:lumMod val="75000"/>
                  </a:schemeClr>
                </a:solidFill>
              </a:ln>
            </c:spPr>
            <c:extLst>
              <c:ext xmlns:c16="http://schemas.microsoft.com/office/drawing/2014/chart" uri="{C3380CC4-5D6E-409C-BE32-E72D297353CC}">
                <c16:uniqueId val="{00000005-AE54-44E4-B8DD-732A18811C00}"/>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Ex_3_class!$B$40:$B$42</c:f>
              <c:numCache>
                <c:formatCode>General</c:formatCode>
                <c:ptCount val="3"/>
                <c:pt idx="0">
                  <c:v>180</c:v>
                </c:pt>
                <c:pt idx="1">
                  <c:v>190</c:v>
                </c:pt>
                <c:pt idx="2">
                  <c:v>200</c:v>
                </c:pt>
              </c:numCache>
            </c:numRef>
          </c:cat>
          <c:val>
            <c:numRef>
              <c:f>Ex_3_class!$D$40:$D$42</c:f>
              <c:numCache>
                <c:formatCode>General</c:formatCode>
                <c:ptCount val="3"/>
                <c:pt idx="0">
                  <c:v>0.3</c:v>
                </c:pt>
                <c:pt idx="1">
                  <c:v>0.8</c:v>
                </c:pt>
                <c:pt idx="2">
                  <c:v>1</c:v>
                </c:pt>
              </c:numCache>
            </c:numRef>
          </c:val>
          <c:extLst>
            <c:ext xmlns:c16="http://schemas.microsoft.com/office/drawing/2014/chart" uri="{C3380CC4-5D6E-409C-BE32-E72D297353CC}">
              <c16:uniqueId val="{00000006-AE54-44E4-B8DD-732A18811C00}"/>
            </c:ext>
          </c:extLst>
        </c:ser>
        <c:dLbls>
          <c:showLegendKey val="0"/>
          <c:showVal val="0"/>
          <c:showCatName val="0"/>
          <c:showSerName val="0"/>
          <c:showPercent val="0"/>
          <c:showBubbleSize val="0"/>
        </c:dLbls>
        <c:gapWidth val="0"/>
        <c:axId val="205113984"/>
        <c:axId val="205119872"/>
      </c:barChart>
      <c:catAx>
        <c:axId val="205113984"/>
        <c:scaling>
          <c:orientation val="minMax"/>
        </c:scaling>
        <c:delete val="0"/>
        <c:axPos val="b"/>
        <c:numFmt formatCode="General" sourceLinked="1"/>
        <c:majorTickMark val="none"/>
        <c:minorTickMark val="none"/>
        <c:tickLblPos val="nextTo"/>
        <c:crossAx val="205119872"/>
        <c:crosses val="autoZero"/>
        <c:auto val="1"/>
        <c:lblAlgn val="ctr"/>
        <c:lblOffset val="100"/>
        <c:noMultiLvlLbl val="0"/>
      </c:catAx>
      <c:valAx>
        <c:axId val="205119872"/>
        <c:scaling>
          <c:orientation val="minMax"/>
        </c:scaling>
        <c:delete val="1"/>
        <c:axPos val="l"/>
        <c:majorGridlines/>
        <c:numFmt formatCode="General" sourceLinked="1"/>
        <c:majorTickMark val="none"/>
        <c:minorTickMark val="none"/>
        <c:tickLblPos val="none"/>
        <c:crossAx val="205113984"/>
        <c:crosses val="autoZero"/>
        <c:crossBetween val="between"/>
      </c:valAx>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rgbClr val="0099CC"/>
                </a:solidFill>
              </a:rPr>
              <a:t>D1.5</a:t>
            </a:r>
          </a:p>
        </c:rich>
      </c:tx>
      <c:layout>
        <c:manualLayout>
          <c:xMode val="edge"/>
          <c:yMode val="edge"/>
          <c:x val="0.86601227649915447"/>
          <c:y val="1.013941293597477E-2"/>
        </c:manualLayout>
      </c:layout>
      <c:overlay val="0"/>
    </c:title>
    <c:autoTitleDeleted val="0"/>
    <c:plotArea>
      <c:layout>
        <c:manualLayout>
          <c:layoutTarget val="inner"/>
          <c:xMode val="edge"/>
          <c:yMode val="edge"/>
          <c:x val="6.1058000291719181E-3"/>
          <c:y val="0"/>
          <c:w val="0.9190743557511345"/>
          <c:h val="0.75534394964464169"/>
        </c:manualLayout>
      </c:layout>
      <c:barChart>
        <c:barDir val="col"/>
        <c:grouping val="clustered"/>
        <c:varyColors val="0"/>
        <c:ser>
          <c:idx val="1"/>
          <c:order val="0"/>
          <c:spPr>
            <a:solidFill>
              <a:srgbClr val="0099CC"/>
            </a:solidFill>
            <a:ln>
              <a:solidFill>
                <a:schemeClr val="tx2">
                  <a:lumMod val="75000"/>
                </a:schemeClr>
              </a:solidFill>
            </a:ln>
          </c:spPr>
          <c:invertIfNegative val="0"/>
          <c:dPt>
            <c:idx val="1"/>
            <c:invertIfNegative val="0"/>
            <c:bubble3D val="0"/>
            <c:spPr>
              <a:solidFill>
                <a:srgbClr val="0099CC"/>
              </a:solidFill>
              <a:ln>
                <a:solidFill>
                  <a:schemeClr val="tx2">
                    <a:lumMod val="75000"/>
                  </a:schemeClr>
                </a:solidFill>
              </a:ln>
            </c:spPr>
            <c:extLst>
              <c:ext xmlns:c16="http://schemas.microsoft.com/office/drawing/2014/chart" uri="{C3380CC4-5D6E-409C-BE32-E72D297353CC}">
                <c16:uniqueId val="{00000001-FE48-402C-82AB-1C2C517998AB}"/>
              </c:ext>
            </c:extLst>
          </c:dPt>
          <c:dPt>
            <c:idx val="2"/>
            <c:invertIfNegative val="0"/>
            <c:bubble3D val="0"/>
            <c:spPr>
              <a:solidFill>
                <a:srgbClr val="0099CC"/>
              </a:solidFill>
              <a:ln>
                <a:solidFill>
                  <a:schemeClr val="tx2">
                    <a:lumMod val="75000"/>
                  </a:schemeClr>
                </a:solidFill>
              </a:ln>
            </c:spPr>
            <c:extLst>
              <c:ext xmlns:c16="http://schemas.microsoft.com/office/drawing/2014/chart" uri="{C3380CC4-5D6E-409C-BE32-E72D297353CC}">
                <c16:uniqueId val="{00000003-FE48-402C-82AB-1C2C517998AB}"/>
              </c:ext>
            </c:extLst>
          </c:dPt>
          <c:dPt>
            <c:idx val="3"/>
            <c:invertIfNegative val="0"/>
            <c:bubble3D val="0"/>
            <c:spPr>
              <a:solidFill>
                <a:srgbClr val="0099CC"/>
              </a:solidFill>
              <a:ln>
                <a:solidFill>
                  <a:schemeClr val="tx2">
                    <a:lumMod val="75000"/>
                  </a:schemeClr>
                </a:solidFill>
              </a:ln>
            </c:spPr>
            <c:extLst>
              <c:ext xmlns:c16="http://schemas.microsoft.com/office/drawing/2014/chart" uri="{C3380CC4-5D6E-409C-BE32-E72D297353CC}">
                <c16:uniqueId val="{00000005-FE48-402C-82AB-1C2C517998AB}"/>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Ex_3_class!$B$45:$B$48</c:f>
              <c:numCache>
                <c:formatCode>General</c:formatCode>
                <c:ptCount val="4"/>
                <c:pt idx="0">
                  <c:v>150</c:v>
                </c:pt>
                <c:pt idx="1">
                  <c:v>160</c:v>
                </c:pt>
                <c:pt idx="2">
                  <c:v>170</c:v>
                </c:pt>
                <c:pt idx="3">
                  <c:v>180</c:v>
                </c:pt>
              </c:numCache>
            </c:numRef>
          </c:cat>
          <c:val>
            <c:numRef>
              <c:f>Ex_3_class!$D$45:$D$48</c:f>
              <c:numCache>
                <c:formatCode>General</c:formatCode>
                <c:ptCount val="4"/>
                <c:pt idx="0">
                  <c:v>0.25</c:v>
                </c:pt>
                <c:pt idx="1">
                  <c:v>0.65</c:v>
                </c:pt>
                <c:pt idx="2">
                  <c:v>0.9</c:v>
                </c:pt>
                <c:pt idx="3">
                  <c:v>1</c:v>
                </c:pt>
              </c:numCache>
            </c:numRef>
          </c:val>
          <c:extLst>
            <c:ext xmlns:c16="http://schemas.microsoft.com/office/drawing/2014/chart" uri="{C3380CC4-5D6E-409C-BE32-E72D297353CC}">
              <c16:uniqueId val="{00000006-FE48-402C-82AB-1C2C517998AB}"/>
            </c:ext>
          </c:extLst>
        </c:ser>
        <c:dLbls>
          <c:showLegendKey val="0"/>
          <c:showVal val="0"/>
          <c:showCatName val="0"/>
          <c:showSerName val="0"/>
          <c:showPercent val="0"/>
          <c:showBubbleSize val="0"/>
        </c:dLbls>
        <c:gapWidth val="0"/>
        <c:axId val="205273728"/>
        <c:axId val="205275520"/>
      </c:barChart>
      <c:catAx>
        <c:axId val="205273728"/>
        <c:scaling>
          <c:orientation val="minMax"/>
        </c:scaling>
        <c:delete val="0"/>
        <c:axPos val="b"/>
        <c:numFmt formatCode="General" sourceLinked="1"/>
        <c:majorTickMark val="none"/>
        <c:minorTickMark val="none"/>
        <c:tickLblPos val="nextTo"/>
        <c:crossAx val="205275520"/>
        <c:crosses val="autoZero"/>
        <c:auto val="1"/>
        <c:lblAlgn val="ctr"/>
        <c:lblOffset val="100"/>
        <c:noMultiLvlLbl val="0"/>
      </c:catAx>
      <c:valAx>
        <c:axId val="205275520"/>
        <c:scaling>
          <c:orientation val="minMax"/>
        </c:scaling>
        <c:delete val="1"/>
        <c:axPos val="l"/>
        <c:majorGridlines/>
        <c:numFmt formatCode="General" sourceLinked="1"/>
        <c:majorTickMark val="none"/>
        <c:minorTickMark val="none"/>
        <c:tickLblPos val="none"/>
        <c:crossAx val="205273728"/>
        <c:crosses val="autoZero"/>
        <c:crossBetween val="between"/>
      </c:valAx>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chemeClr val="accent6"/>
                </a:solidFill>
              </a:rPr>
              <a:t>D2</a:t>
            </a:r>
          </a:p>
        </c:rich>
      </c:tx>
      <c:layout>
        <c:manualLayout>
          <c:xMode val="edge"/>
          <c:yMode val="edge"/>
          <c:x val="0.86601227649915447"/>
          <c:y val="1.013941293597477E-2"/>
        </c:manualLayout>
      </c:layout>
      <c:overlay val="0"/>
    </c:title>
    <c:autoTitleDeleted val="0"/>
    <c:plotArea>
      <c:layout>
        <c:manualLayout>
          <c:layoutTarget val="inner"/>
          <c:xMode val="edge"/>
          <c:yMode val="edge"/>
          <c:x val="1.0191800109498213E-2"/>
          <c:y val="1.1178902356655047E-2"/>
          <c:w val="0.9120009713371986"/>
          <c:h val="0.73506512377269151"/>
        </c:manualLayout>
      </c:layout>
      <c:barChart>
        <c:barDir val="col"/>
        <c:grouping val="clustered"/>
        <c:varyColors val="0"/>
        <c:ser>
          <c:idx val="1"/>
          <c:order val="0"/>
          <c:spPr>
            <a:solidFill>
              <a:schemeClr val="accent6"/>
            </a:solidFill>
            <a:ln>
              <a:solidFill>
                <a:schemeClr val="tx2">
                  <a:lumMod val="75000"/>
                </a:schemeClr>
              </a:solidFill>
            </a:ln>
          </c:spPr>
          <c:invertIfNegative val="0"/>
          <c:dPt>
            <c:idx val="1"/>
            <c:invertIfNegative val="0"/>
            <c:bubble3D val="0"/>
            <c:spPr>
              <a:solidFill>
                <a:schemeClr val="accent6"/>
              </a:solidFill>
              <a:ln>
                <a:solidFill>
                  <a:schemeClr val="tx2">
                    <a:lumMod val="75000"/>
                  </a:schemeClr>
                </a:solidFill>
              </a:ln>
            </c:spPr>
            <c:extLst>
              <c:ext xmlns:c16="http://schemas.microsoft.com/office/drawing/2014/chart" uri="{C3380CC4-5D6E-409C-BE32-E72D297353CC}">
                <c16:uniqueId val="{00000001-3185-49A8-8B9B-4174E5B544E7}"/>
              </c:ext>
            </c:extLst>
          </c:dPt>
          <c:dPt>
            <c:idx val="2"/>
            <c:invertIfNegative val="0"/>
            <c:bubble3D val="0"/>
            <c:spPr>
              <a:solidFill>
                <a:schemeClr val="accent6"/>
              </a:solidFill>
              <a:ln>
                <a:solidFill>
                  <a:schemeClr val="tx2">
                    <a:lumMod val="75000"/>
                  </a:schemeClr>
                </a:solidFill>
              </a:ln>
            </c:spPr>
            <c:extLst>
              <c:ext xmlns:c16="http://schemas.microsoft.com/office/drawing/2014/chart" uri="{C3380CC4-5D6E-409C-BE32-E72D297353CC}">
                <c16:uniqueId val="{00000003-3185-49A8-8B9B-4174E5B544E7}"/>
              </c:ext>
            </c:extLst>
          </c:dPt>
          <c:dPt>
            <c:idx val="3"/>
            <c:invertIfNegative val="0"/>
            <c:bubble3D val="0"/>
            <c:spPr>
              <a:solidFill>
                <a:schemeClr val="accent6"/>
              </a:solidFill>
              <a:ln>
                <a:solidFill>
                  <a:schemeClr val="tx2">
                    <a:lumMod val="75000"/>
                  </a:schemeClr>
                </a:solidFill>
              </a:ln>
            </c:spPr>
            <c:extLst>
              <c:ext xmlns:c16="http://schemas.microsoft.com/office/drawing/2014/chart" uri="{C3380CC4-5D6E-409C-BE32-E72D297353CC}">
                <c16:uniqueId val="{00000005-3185-49A8-8B9B-4174E5B544E7}"/>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Ex_3_class!$B$51:$B$53</c:f>
              <c:numCache>
                <c:formatCode>General</c:formatCode>
                <c:ptCount val="3"/>
                <c:pt idx="0">
                  <c:v>130</c:v>
                </c:pt>
                <c:pt idx="1">
                  <c:v>140</c:v>
                </c:pt>
                <c:pt idx="2">
                  <c:v>150</c:v>
                </c:pt>
              </c:numCache>
            </c:numRef>
          </c:cat>
          <c:val>
            <c:numRef>
              <c:f>Ex_3_class!$D$51:$D$53</c:f>
              <c:numCache>
                <c:formatCode>General</c:formatCode>
                <c:ptCount val="3"/>
                <c:pt idx="0">
                  <c:v>0.3</c:v>
                </c:pt>
                <c:pt idx="1">
                  <c:v>0.89999999999999991</c:v>
                </c:pt>
                <c:pt idx="2">
                  <c:v>0.99999999999999989</c:v>
                </c:pt>
              </c:numCache>
            </c:numRef>
          </c:val>
          <c:extLst>
            <c:ext xmlns:c16="http://schemas.microsoft.com/office/drawing/2014/chart" uri="{C3380CC4-5D6E-409C-BE32-E72D297353CC}">
              <c16:uniqueId val="{00000006-3185-49A8-8B9B-4174E5B544E7}"/>
            </c:ext>
          </c:extLst>
        </c:ser>
        <c:dLbls>
          <c:showLegendKey val="0"/>
          <c:showVal val="0"/>
          <c:showCatName val="0"/>
          <c:showSerName val="0"/>
          <c:showPercent val="0"/>
          <c:showBubbleSize val="0"/>
        </c:dLbls>
        <c:gapWidth val="0"/>
        <c:axId val="205310592"/>
        <c:axId val="205320576"/>
      </c:barChart>
      <c:catAx>
        <c:axId val="205310592"/>
        <c:scaling>
          <c:orientation val="minMax"/>
        </c:scaling>
        <c:delete val="0"/>
        <c:axPos val="b"/>
        <c:numFmt formatCode="General" sourceLinked="1"/>
        <c:majorTickMark val="none"/>
        <c:minorTickMark val="none"/>
        <c:tickLblPos val="nextTo"/>
        <c:crossAx val="205320576"/>
        <c:crosses val="autoZero"/>
        <c:auto val="1"/>
        <c:lblAlgn val="ctr"/>
        <c:lblOffset val="100"/>
        <c:noMultiLvlLbl val="0"/>
      </c:catAx>
      <c:valAx>
        <c:axId val="205320576"/>
        <c:scaling>
          <c:orientation val="minMax"/>
        </c:scaling>
        <c:delete val="1"/>
        <c:axPos val="l"/>
        <c:majorGridlines/>
        <c:numFmt formatCode="General" sourceLinked="1"/>
        <c:majorTickMark val="none"/>
        <c:minorTickMark val="none"/>
        <c:tickLblPos val="none"/>
        <c:crossAx val="205310592"/>
        <c:crosses val="autoZero"/>
        <c:crossBetween val="between"/>
      </c:valAx>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chemeClr val="accent4"/>
                </a:solidFill>
              </a:rPr>
              <a:t>D2.5</a:t>
            </a:r>
          </a:p>
        </c:rich>
      </c:tx>
      <c:layout>
        <c:manualLayout>
          <c:xMode val="edge"/>
          <c:yMode val="edge"/>
          <c:x val="0.86601227649915447"/>
          <c:y val="1.013941293597477E-2"/>
        </c:manualLayout>
      </c:layout>
      <c:overlay val="0"/>
    </c:title>
    <c:autoTitleDeleted val="0"/>
    <c:plotArea>
      <c:layout>
        <c:manualLayout>
          <c:layoutTarget val="inner"/>
          <c:xMode val="edge"/>
          <c:yMode val="edge"/>
          <c:x val="3.1184156955615292E-3"/>
          <c:y val="1.0394894206802539E-3"/>
          <c:w val="0.9190743557511345"/>
          <c:h val="0.74520453670866671"/>
        </c:manualLayout>
      </c:layout>
      <c:barChart>
        <c:barDir val="col"/>
        <c:grouping val="clustered"/>
        <c:varyColors val="0"/>
        <c:ser>
          <c:idx val="1"/>
          <c:order val="0"/>
          <c:spPr>
            <a:solidFill>
              <a:schemeClr val="accent4">
                <a:lumMod val="40000"/>
                <a:lumOff val="60000"/>
              </a:schemeClr>
            </a:solidFill>
            <a:ln>
              <a:solidFill>
                <a:schemeClr val="tx2">
                  <a:lumMod val="75000"/>
                </a:schemeClr>
              </a:solidFill>
            </a:ln>
          </c:spPr>
          <c:invertIfNegative val="0"/>
          <c:dPt>
            <c:idx val="1"/>
            <c:invertIfNegative val="0"/>
            <c:bubble3D val="0"/>
            <c:spPr>
              <a:solidFill>
                <a:schemeClr val="accent4">
                  <a:lumMod val="40000"/>
                  <a:lumOff val="60000"/>
                </a:schemeClr>
              </a:solidFill>
              <a:ln>
                <a:solidFill>
                  <a:schemeClr val="tx2">
                    <a:lumMod val="75000"/>
                  </a:schemeClr>
                </a:solidFill>
              </a:ln>
            </c:spPr>
            <c:extLst>
              <c:ext xmlns:c16="http://schemas.microsoft.com/office/drawing/2014/chart" uri="{C3380CC4-5D6E-409C-BE32-E72D297353CC}">
                <c16:uniqueId val="{00000001-43A0-4608-BE36-530879CEBD79}"/>
              </c:ext>
            </c:extLst>
          </c:dPt>
          <c:dPt>
            <c:idx val="2"/>
            <c:invertIfNegative val="0"/>
            <c:bubble3D val="0"/>
            <c:spPr>
              <a:solidFill>
                <a:schemeClr val="accent4">
                  <a:lumMod val="40000"/>
                  <a:lumOff val="60000"/>
                </a:schemeClr>
              </a:solidFill>
              <a:ln>
                <a:solidFill>
                  <a:schemeClr val="tx2">
                    <a:lumMod val="75000"/>
                  </a:schemeClr>
                </a:solidFill>
              </a:ln>
            </c:spPr>
            <c:extLst>
              <c:ext xmlns:c16="http://schemas.microsoft.com/office/drawing/2014/chart" uri="{C3380CC4-5D6E-409C-BE32-E72D297353CC}">
                <c16:uniqueId val="{00000003-43A0-4608-BE36-530879CEBD79}"/>
              </c:ext>
            </c:extLst>
          </c:dPt>
          <c:dPt>
            <c:idx val="3"/>
            <c:invertIfNegative val="0"/>
            <c:bubble3D val="0"/>
            <c:spPr>
              <a:solidFill>
                <a:schemeClr val="accent4">
                  <a:lumMod val="40000"/>
                  <a:lumOff val="60000"/>
                </a:schemeClr>
              </a:solidFill>
              <a:ln>
                <a:solidFill>
                  <a:schemeClr val="tx2">
                    <a:lumMod val="75000"/>
                  </a:schemeClr>
                </a:solidFill>
              </a:ln>
            </c:spPr>
            <c:extLst>
              <c:ext xmlns:c16="http://schemas.microsoft.com/office/drawing/2014/chart" uri="{C3380CC4-5D6E-409C-BE32-E72D297353CC}">
                <c16:uniqueId val="{00000005-43A0-4608-BE36-530879CEBD7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Ex_3_class!$B$56:$B$58</c:f>
              <c:numCache>
                <c:formatCode>General</c:formatCode>
                <c:ptCount val="3"/>
                <c:pt idx="0">
                  <c:v>110</c:v>
                </c:pt>
                <c:pt idx="1">
                  <c:v>120</c:v>
                </c:pt>
                <c:pt idx="2">
                  <c:v>130</c:v>
                </c:pt>
              </c:numCache>
            </c:numRef>
          </c:cat>
          <c:val>
            <c:numRef>
              <c:f>Ex_3_class!$D$56:$D$58</c:f>
              <c:numCache>
                <c:formatCode>General</c:formatCode>
                <c:ptCount val="3"/>
                <c:pt idx="0">
                  <c:v>0.25</c:v>
                </c:pt>
                <c:pt idx="1">
                  <c:v>0.75</c:v>
                </c:pt>
                <c:pt idx="2">
                  <c:v>1</c:v>
                </c:pt>
              </c:numCache>
            </c:numRef>
          </c:val>
          <c:extLst>
            <c:ext xmlns:c16="http://schemas.microsoft.com/office/drawing/2014/chart" uri="{C3380CC4-5D6E-409C-BE32-E72D297353CC}">
              <c16:uniqueId val="{00000006-43A0-4608-BE36-530879CEBD79}"/>
            </c:ext>
          </c:extLst>
        </c:ser>
        <c:dLbls>
          <c:showLegendKey val="0"/>
          <c:showVal val="0"/>
          <c:showCatName val="0"/>
          <c:showSerName val="0"/>
          <c:showPercent val="0"/>
          <c:showBubbleSize val="0"/>
        </c:dLbls>
        <c:gapWidth val="0"/>
        <c:axId val="205376128"/>
        <c:axId val="205386112"/>
      </c:barChart>
      <c:catAx>
        <c:axId val="205376128"/>
        <c:scaling>
          <c:orientation val="minMax"/>
        </c:scaling>
        <c:delete val="0"/>
        <c:axPos val="b"/>
        <c:numFmt formatCode="General" sourceLinked="1"/>
        <c:majorTickMark val="none"/>
        <c:minorTickMark val="none"/>
        <c:tickLblPos val="nextTo"/>
        <c:crossAx val="205386112"/>
        <c:crosses val="autoZero"/>
        <c:auto val="1"/>
        <c:lblAlgn val="ctr"/>
        <c:lblOffset val="100"/>
        <c:noMultiLvlLbl val="0"/>
      </c:catAx>
      <c:valAx>
        <c:axId val="205386112"/>
        <c:scaling>
          <c:orientation val="minMax"/>
        </c:scaling>
        <c:delete val="1"/>
        <c:axPos val="l"/>
        <c:majorGridlines/>
        <c:numFmt formatCode="General" sourceLinked="1"/>
        <c:majorTickMark val="none"/>
        <c:minorTickMark val="none"/>
        <c:tickLblPos val="none"/>
        <c:crossAx val="205376128"/>
        <c:crosses val="autoZero"/>
        <c:crossBetween val="between"/>
      </c:valAx>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rgbClr val="99CC00"/>
                </a:solidFill>
              </a:rPr>
              <a:t>S</a:t>
            </a:r>
          </a:p>
        </c:rich>
      </c:tx>
      <c:layout>
        <c:manualLayout>
          <c:xMode val="edge"/>
          <c:yMode val="edge"/>
          <c:x val="0.86601227649915447"/>
          <c:y val="1.013941293597477E-2"/>
        </c:manualLayout>
      </c:layout>
      <c:overlay val="0"/>
    </c:title>
    <c:autoTitleDeleted val="0"/>
    <c:plotArea>
      <c:layout>
        <c:manualLayout>
          <c:layoutTarget val="inner"/>
          <c:xMode val="edge"/>
          <c:yMode val="edge"/>
          <c:x val="0"/>
          <c:y val="0"/>
          <c:w val="0.92614774016507162"/>
          <c:h val="0.75534394964464169"/>
        </c:manualLayout>
      </c:layout>
      <c:barChart>
        <c:barDir val="col"/>
        <c:grouping val="clustered"/>
        <c:varyColors val="0"/>
        <c:ser>
          <c:idx val="1"/>
          <c:order val="0"/>
          <c:spPr>
            <a:ln>
              <a:solidFill>
                <a:schemeClr val="accent3">
                  <a:lumMod val="50000"/>
                </a:schemeClr>
              </a:solidFill>
            </a:ln>
          </c:spPr>
          <c:invertIfNegative val="0"/>
          <c:dPt>
            <c:idx val="0"/>
            <c:invertIfNegative val="0"/>
            <c:bubble3D val="0"/>
            <c:spPr>
              <a:solidFill>
                <a:srgbClr val="99CC00"/>
              </a:solidFill>
              <a:ln>
                <a:solidFill>
                  <a:schemeClr val="accent3">
                    <a:lumMod val="50000"/>
                  </a:schemeClr>
                </a:solidFill>
              </a:ln>
            </c:spPr>
            <c:extLst>
              <c:ext xmlns:c16="http://schemas.microsoft.com/office/drawing/2014/chart" uri="{C3380CC4-5D6E-409C-BE32-E72D297353CC}">
                <c16:uniqueId val="{00000000-CAD9-4783-9703-AE595078133F}"/>
              </c:ext>
            </c:extLst>
          </c:dPt>
          <c:dPt>
            <c:idx val="1"/>
            <c:invertIfNegative val="0"/>
            <c:bubble3D val="0"/>
            <c:spPr>
              <a:solidFill>
                <a:srgbClr val="0099CC"/>
              </a:solidFill>
              <a:ln>
                <a:solidFill>
                  <a:schemeClr val="accent5"/>
                </a:solidFill>
              </a:ln>
            </c:spPr>
            <c:extLst>
              <c:ext xmlns:c16="http://schemas.microsoft.com/office/drawing/2014/chart" uri="{C3380CC4-5D6E-409C-BE32-E72D297353CC}">
                <c16:uniqueId val="{00000001-CAD9-4783-9703-AE595078133F}"/>
              </c:ext>
            </c:extLst>
          </c:dPt>
          <c:dPt>
            <c:idx val="2"/>
            <c:invertIfNegative val="0"/>
            <c:bubble3D val="0"/>
            <c:spPr>
              <a:solidFill>
                <a:schemeClr val="accent6"/>
              </a:solidFill>
              <a:ln>
                <a:solidFill>
                  <a:schemeClr val="accent3">
                    <a:lumMod val="50000"/>
                  </a:schemeClr>
                </a:solidFill>
              </a:ln>
            </c:spPr>
            <c:extLst>
              <c:ext xmlns:c16="http://schemas.microsoft.com/office/drawing/2014/chart" uri="{C3380CC4-5D6E-409C-BE32-E72D297353CC}">
                <c16:uniqueId val="{00000002-CAD9-4783-9703-AE595078133F}"/>
              </c:ext>
            </c:extLst>
          </c:dPt>
          <c:dPt>
            <c:idx val="3"/>
            <c:invertIfNegative val="0"/>
            <c:bubble3D val="0"/>
            <c:spPr>
              <a:solidFill>
                <a:schemeClr val="accent4">
                  <a:lumMod val="40000"/>
                  <a:lumOff val="60000"/>
                </a:schemeClr>
              </a:solidFill>
              <a:ln>
                <a:solidFill>
                  <a:schemeClr val="accent3">
                    <a:lumMod val="50000"/>
                  </a:schemeClr>
                </a:solidFill>
              </a:ln>
            </c:spPr>
            <c:extLst>
              <c:ext xmlns:c16="http://schemas.microsoft.com/office/drawing/2014/chart" uri="{C3380CC4-5D6E-409C-BE32-E72D297353CC}">
                <c16:uniqueId val="{00000003-CAD9-4783-9703-AE595078133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Ex_3!$B$34:$B$37</c:f>
              <c:numCache>
                <c:formatCode>General</c:formatCode>
                <c:ptCount val="4"/>
                <c:pt idx="0">
                  <c:v>1</c:v>
                </c:pt>
                <c:pt idx="1">
                  <c:v>1.5</c:v>
                </c:pt>
                <c:pt idx="2">
                  <c:v>2</c:v>
                </c:pt>
                <c:pt idx="3">
                  <c:v>2.5</c:v>
                </c:pt>
              </c:numCache>
            </c:numRef>
          </c:cat>
          <c:val>
            <c:numRef>
              <c:f>Ex_3!$C$34:$C$37</c:f>
              <c:numCache>
                <c:formatCode>General</c:formatCode>
                <c:ptCount val="4"/>
                <c:pt idx="0">
                  <c:v>0.1</c:v>
                </c:pt>
                <c:pt idx="1">
                  <c:v>0.3</c:v>
                </c:pt>
                <c:pt idx="2">
                  <c:v>0.4</c:v>
                </c:pt>
                <c:pt idx="3">
                  <c:v>0.2</c:v>
                </c:pt>
              </c:numCache>
            </c:numRef>
          </c:val>
          <c:extLst>
            <c:ext xmlns:c16="http://schemas.microsoft.com/office/drawing/2014/chart" uri="{C3380CC4-5D6E-409C-BE32-E72D297353CC}">
              <c16:uniqueId val="{00000004-CAD9-4783-9703-AE595078133F}"/>
            </c:ext>
          </c:extLst>
        </c:ser>
        <c:dLbls>
          <c:showLegendKey val="0"/>
          <c:showVal val="0"/>
          <c:showCatName val="0"/>
          <c:showSerName val="0"/>
          <c:showPercent val="0"/>
          <c:showBubbleSize val="0"/>
        </c:dLbls>
        <c:gapWidth val="0"/>
        <c:axId val="204838784"/>
        <c:axId val="204840320"/>
      </c:barChart>
      <c:catAx>
        <c:axId val="204838784"/>
        <c:scaling>
          <c:orientation val="minMax"/>
        </c:scaling>
        <c:delete val="0"/>
        <c:axPos val="b"/>
        <c:numFmt formatCode="General" sourceLinked="1"/>
        <c:majorTickMark val="none"/>
        <c:minorTickMark val="none"/>
        <c:tickLblPos val="nextTo"/>
        <c:crossAx val="204840320"/>
        <c:crosses val="autoZero"/>
        <c:auto val="1"/>
        <c:lblAlgn val="ctr"/>
        <c:lblOffset val="100"/>
        <c:noMultiLvlLbl val="0"/>
      </c:catAx>
      <c:valAx>
        <c:axId val="204840320"/>
        <c:scaling>
          <c:orientation val="minMax"/>
        </c:scaling>
        <c:delete val="1"/>
        <c:axPos val="l"/>
        <c:majorGridlines/>
        <c:numFmt formatCode="General" sourceLinked="1"/>
        <c:majorTickMark val="none"/>
        <c:minorTickMark val="none"/>
        <c:tickLblPos val="none"/>
        <c:crossAx val="204838784"/>
        <c:crosses val="autoZero"/>
        <c:crossBetween val="between"/>
      </c:valAx>
      <c:spPr>
        <a:ln>
          <a:noFill/>
        </a:ln>
      </c:spPr>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rgbClr val="99CC00"/>
                </a:solidFill>
              </a:rPr>
              <a:t>D1</a:t>
            </a:r>
          </a:p>
        </c:rich>
      </c:tx>
      <c:layout>
        <c:manualLayout>
          <c:xMode val="edge"/>
          <c:yMode val="edge"/>
          <c:x val="0.86601227649915447"/>
          <c:y val="1.013941293597477E-2"/>
        </c:manualLayout>
      </c:layout>
      <c:overlay val="0"/>
    </c:title>
    <c:autoTitleDeleted val="0"/>
    <c:plotArea>
      <c:layout>
        <c:manualLayout>
          <c:layoutTarget val="inner"/>
          <c:xMode val="edge"/>
          <c:yMode val="edge"/>
          <c:x val="3.1184156955615292E-3"/>
          <c:y val="1.0394894206802539E-3"/>
          <c:w val="0.9190743557511345"/>
          <c:h val="0.74520453670866671"/>
        </c:manualLayout>
      </c:layout>
      <c:barChart>
        <c:barDir val="col"/>
        <c:grouping val="clustered"/>
        <c:varyColors val="0"/>
        <c:ser>
          <c:idx val="1"/>
          <c:order val="0"/>
          <c:spPr>
            <a:solidFill>
              <a:srgbClr val="99CC00"/>
            </a:solidFill>
            <a:ln>
              <a:solidFill>
                <a:schemeClr val="tx2">
                  <a:lumMod val="75000"/>
                </a:schemeClr>
              </a:solidFill>
            </a:ln>
          </c:spPr>
          <c:invertIfNegative val="0"/>
          <c:dPt>
            <c:idx val="1"/>
            <c:invertIfNegative val="0"/>
            <c:bubble3D val="0"/>
            <c:spPr>
              <a:solidFill>
                <a:srgbClr val="99CC00"/>
              </a:solidFill>
              <a:ln>
                <a:solidFill>
                  <a:schemeClr val="tx2">
                    <a:lumMod val="75000"/>
                  </a:schemeClr>
                </a:solidFill>
              </a:ln>
            </c:spPr>
            <c:extLst>
              <c:ext xmlns:c16="http://schemas.microsoft.com/office/drawing/2014/chart" uri="{C3380CC4-5D6E-409C-BE32-E72D297353CC}">
                <c16:uniqueId val="{00000000-05BE-4055-B884-1D8A76B34236}"/>
              </c:ext>
            </c:extLst>
          </c:dPt>
          <c:dPt>
            <c:idx val="2"/>
            <c:invertIfNegative val="0"/>
            <c:bubble3D val="0"/>
            <c:spPr>
              <a:solidFill>
                <a:srgbClr val="99CC00"/>
              </a:solidFill>
              <a:ln>
                <a:solidFill>
                  <a:schemeClr val="tx2">
                    <a:lumMod val="75000"/>
                  </a:schemeClr>
                </a:solidFill>
              </a:ln>
            </c:spPr>
            <c:extLst>
              <c:ext xmlns:c16="http://schemas.microsoft.com/office/drawing/2014/chart" uri="{C3380CC4-5D6E-409C-BE32-E72D297353CC}">
                <c16:uniqueId val="{00000001-05BE-4055-B884-1D8A76B34236}"/>
              </c:ext>
            </c:extLst>
          </c:dPt>
          <c:dPt>
            <c:idx val="3"/>
            <c:invertIfNegative val="0"/>
            <c:bubble3D val="0"/>
            <c:spPr>
              <a:solidFill>
                <a:srgbClr val="99CC00"/>
              </a:solidFill>
              <a:ln>
                <a:solidFill>
                  <a:schemeClr val="tx2">
                    <a:lumMod val="75000"/>
                  </a:schemeClr>
                </a:solidFill>
              </a:ln>
            </c:spPr>
            <c:extLst>
              <c:ext xmlns:c16="http://schemas.microsoft.com/office/drawing/2014/chart" uri="{C3380CC4-5D6E-409C-BE32-E72D297353CC}">
                <c16:uniqueId val="{00000002-05BE-4055-B884-1D8A76B34236}"/>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Ex_3!$B$40:$B$42</c:f>
              <c:numCache>
                <c:formatCode>General</c:formatCode>
                <c:ptCount val="3"/>
                <c:pt idx="0">
                  <c:v>180</c:v>
                </c:pt>
                <c:pt idx="1">
                  <c:v>190</c:v>
                </c:pt>
                <c:pt idx="2">
                  <c:v>200</c:v>
                </c:pt>
              </c:numCache>
            </c:numRef>
          </c:cat>
          <c:val>
            <c:numRef>
              <c:f>Ex_3!$C$40:$C$42</c:f>
              <c:numCache>
                <c:formatCode>General</c:formatCode>
                <c:ptCount val="3"/>
                <c:pt idx="0">
                  <c:v>0.3</c:v>
                </c:pt>
                <c:pt idx="1">
                  <c:v>0.5</c:v>
                </c:pt>
                <c:pt idx="2">
                  <c:v>0.2</c:v>
                </c:pt>
              </c:numCache>
            </c:numRef>
          </c:val>
          <c:extLst>
            <c:ext xmlns:c16="http://schemas.microsoft.com/office/drawing/2014/chart" uri="{C3380CC4-5D6E-409C-BE32-E72D297353CC}">
              <c16:uniqueId val="{00000003-05BE-4055-B884-1D8A76B34236}"/>
            </c:ext>
          </c:extLst>
        </c:ser>
        <c:dLbls>
          <c:showLegendKey val="0"/>
          <c:showVal val="0"/>
          <c:showCatName val="0"/>
          <c:showSerName val="0"/>
          <c:showPercent val="0"/>
          <c:showBubbleSize val="0"/>
        </c:dLbls>
        <c:gapWidth val="0"/>
        <c:axId val="204961664"/>
        <c:axId val="204963200"/>
      </c:barChart>
      <c:catAx>
        <c:axId val="204961664"/>
        <c:scaling>
          <c:orientation val="minMax"/>
        </c:scaling>
        <c:delete val="0"/>
        <c:axPos val="b"/>
        <c:numFmt formatCode="General" sourceLinked="1"/>
        <c:majorTickMark val="none"/>
        <c:minorTickMark val="none"/>
        <c:tickLblPos val="nextTo"/>
        <c:crossAx val="204963200"/>
        <c:crosses val="autoZero"/>
        <c:auto val="1"/>
        <c:lblAlgn val="ctr"/>
        <c:lblOffset val="100"/>
        <c:noMultiLvlLbl val="0"/>
      </c:catAx>
      <c:valAx>
        <c:axId val="204963200"/>
        <c:scaling>
          <c:orientation val="minMax"/>
        </c:scaling>
        <c:delete val="1"/>
        <c:axPos val="l"/>
        <c:majorGridlines/>
        <c:numFmt formatCode="General" sourceLinked="1"/>
        <c:majorTickMark val="none"/>
        <c:minorTickMark val="none"/>
        <c:tickLblPos val="none"/>
        <c:crossAx val="204961664"/>
        <c:crosses val="autoZero"/>
        <c:crossBetween val="between"/>
      </c:valAx>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rgbClr val="0099CC"/>
                </a:solidFill>
              </a:rPr>
              <a:t>D1.5</a:t>
            </a:r>
          </a:p>
        </c:rich>
      </c:tx>
      <c:layout>
        <c:manualLayout>
          <c:xMode val="edge"/>
          <c:yMode val="edge"/>
          <c:x val="0.86601227649915447"/>
          <c:y val="1.013941293597477E-2"/>
        </c:manualLayout>
      </c:layout>
      <c:overlay val="0"/>
    </c:title>
    <c:autoTitleDeleted val="0"/>
    <c:plotArea>
      <c:layout>
        <c:manualLayout>
          <c:layoutTarget val="inner"/>
          <c:xMode val="edge"/>
          <c:yMode val="edge"/>
          <c:x val="6.1059459314951074E-3"/>
          <c:y val="0"/>
          <c:w val="0.9190743557511345"/>
          <c:h val="0.75534394964464169"/>
        </c:manualLayout>
      </c:layout>
      <c:barChart>
        <c:barDir val="col"/>
        <c:grouping val="clustered"/>
        <c:varyColors val="0"/>
        <c:ser>
          <c:idx val="1"/>
          <c:order val="0"/>
          <c:spPr>
            <a:solidFill>
              <a:srgbClr val="0099CC"/>
            </a:solidFill>
            <a:ln>
              <a:solidFill>
                <a:schemeClr val="tx2">
                  <a:lumMod val="75000"/>
                </a:schemeClr>
              </a:solidFill>
            </a:ln>
          </c:spPr>
          <c:invertIfNegative val="0"/>
          <c:dPt>
            <c:idx val="1"/>
            <c:invertIfNegative val="0"/>
            <c:bubble3D val="0"/>
            <c:spPr>
              <a:solidFill>
                <a:srgbClr val="0099CC"/>
              </a:solidFill>
              <a:ln>
                <a:solidFill>
                  <a:schemeClr val="tx2">
                    <a:lumMod val="75000"/>
                  </a:schemeClr>
                </a:solidFill>
              </a:ln>
            </c:spPr>
            <c:extLst>
              <c:ext xmlns:c16="http://schemas.microsoft.com/office/drawing/2014/chart" uri="{C3380CC4-5D6E-409C-BE32-E72D297353CC}">
                <c16:uniqueId val="{00000000-B358-4245-B93D-EBF0779F3DB1}"/>
              </c:ext>
            </c:extLst>
          </c:dPt>
          <c:dPt>
            <c:idx val="2"/>
            <c:invertIfNegative val="0"/>
            <c:bubble3D val="0"/>
            <c:spPr>
              <a:solidFill>
                <a:srgbClr val="0099CC"/>
              </a:solidFill>
              <a:ln>
                <a:solidFill>
                  <a:schemeClr val="tx2">
                    <a:lumMod val="75000"/>
                  </a:schemeClr>
                </a:solidFill>
              </a:ln>
            </c:spPr>
            <c:extLst>
              <c:ext xmlns:c16="http://schemas.microsoft.com/office/drawing/2014/chart" uri="{C3380CC4-5D6E-409C-BE32-E72D297353CC}">
                <c16:uniqueId val="{00000001-B358-4245-B93D-EBF0779F3DB1}"/>
              </c:ext>
            </c:extLst>
          </c:dPt>
          <c:dPt>
            <c:idx val="3"/>
            <c:invertIfNegative val="0"/>
            <c:bubble3D val="0"/>
            <c:spPr>
              <a:solidFill>
                <a:srgbClr val="0099CC"/>
              </a:solidFill>
              <a:ln>
                <a:solidFill>
                  <a:schemeClr val="tx2">
                    <a:lumMod val="75000"/>
                  </a:schemeClr>
                </a:solidFill>
              </a:ln>
            </c:spPr>
            <c:extLst>
              <c:ext xmlns:c16="http://schemas.microsoft.com/office/drawing/2014/chart" uri="{C3380CC4-5D6E-409C-BE32-E72D297353CC}">
                <c16:uniqueId val="{00000002-B358-4245-B93D-EBF0779F3DB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Ex_3!$B$45:$B$48</c:f>
              <c:numCache>
                <c:formatCode>General</c:formatCode>
                <c:ptCount val="4"/>
                <c:pt idx="0">
                  <c:v>150</c:v>
                </c:pt>
                <c:pt idx="1">
                  <c:v>160</c:v>
                </c:pt>
                <c:pt idx="2">
                  <c:v>170</c:v>
                </c:pt>
                <c:pt idx="3">
                  <c:v>180</c:v>
                </c:pt>
              </c:numCache>
            </c:numRef>
          </c:cat>
          <c:val>
            <c:numRef>
              <c:f>Ex_3!$C$45:$C$48</c:f>
              <c:numCache>
                <c:formatCode>General</c:formatCode>
                <c:ptCount val="4"/>
                <c:pt idx="0">
                  <c:v>0.25</c:v>
                </c:pt>
                <c:pt idx="1">
                  <c:v>0.4</c:v>
                </c:pt>
                <c:pt idx="2">
                  <c:v>0.25</c:v>
                </c:pt>
                <c:pt idx="3">
                  <c:v>0.1</c:v>
                </c:pt>
              </c:numCache>
            </c:numRef>
          </c:val>
          <c:extLst>
            <c:ext xmlns:c16="http://schemas.microsoft.com/office/drawing/2014/chart" uri="{C3380CC4-5D6E-409C-BE32-E72D297353CC}">
              <c16:uniqueId val="{00000003-B358-4245-B93D-EBF0779F3DB1}"/>
            </c:ext>
          </c:extLst>
        </c:ser>
        <c:dLbls>
          <c:showLegendKey val="0"/>
          <c:showVal val="0"/>
          <c:showCatName val="0"/>
          <c:showSerName val="0"/>
          <c:showPercent val="0"/>
          <c:showBubbleSize val="0"/>
        </c:dLbls>
        <c:gapWidth val="0"/>
        <c:axId val="205002624"/>
        <c:axId val="205004160"/>
      </c:barChart>
      <c:catAx>
        <c:axId val="205002624"/>
        <c:scaling>
          <c:orientation val="minMax"/>
        </c:scaling>
        <c:delete val="0"/>
        <c:axPos val="b"/>
        <c:numFmt formatCode="General" sourceLinked="1"/>
        <c:majorTickMark val="none"/>
        <c:minorTickMark val="none"/>
        <c:tickLblPos val="nextTo"/>
        <c:crossAx val="205004160"/>
        <c:crosses val="autoZero"/>
        <c:auto val="1"/>
        <c:lblAlgn val="ctr"/>
        <c:lblOffset val="100"/>
        <c:noMultiLvlLbl val="0"/>
      </c:catAx>
      <c:valAx>
        <c:axId val="205004160"/>
        <c:scaling>
          <c:orientation val="minMax"/>
        </c:scaling>
        <c:delete val="1"/>
        <c:axPos val="l"/>
        <c:majorGridlines/>
        <c:numFmt formatCode="General" sourceLinked="1"/>
        <c:majorTickMark val="none"/>
        <c:minorTickMark val="none"/>
        <c:tickLblPos val="none"/>
        <c:crossAx val="205002624"/>
        <c:crosses val="autoZero"/>
        <c:crossBetween val="between"/>
      </c:valAx>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chemeClr val="accent6"/>
                </a:solidFill>
              </a:rPr>
              <a:t>D2</a:t>
            </a:r>
          </a:p>
        </c:rich>
      </c:tx>
      <c:layout>
        <c:manualLayout>
          <c:xMode val="edge"/>
          <c:yMode val="edge"/>
          <c:x val="0.86601227649915447"/>
          <c:y val="1.013941293597477E-2"/>
        </c:manualLayout>
      </c:layout>
      <c:overlay val="0"/>
    </c:title>
    <c:autoTitleDeleted val="0"/>
    <c:plotArea>
      <c:layout>
        <c:manualLayout>
          <c:layoutTarget val="inner"/>
          <c:xMode val="edge"/>
          <c:yMode val="edge"/>
          <c:x val="1.0191800109498213E-2"/>
          <c:y val="1.1178902356655047E-2"/>
          <c:w val="0.9120009713371986"/>
          <c:h val="0.73506512377269151"/>
        </c:manualLayout>
      </c:layout>
      <c:barChart>
        <c:barDir val="col"/>
        <c:grouping val="clustered"/>
        <c:varyColors val="0"/>
        <c:ser>
          <c:idx val="1"/>
          <c:order val="0"/>
          <c:spPr>
            <a:solidFill>
              <a:schemeClr val="accent6"/>
            </a:solidFill>
            <a:ln>
              <a:solidFill>
                <a:schemeClr val="tx2">
                  <a:lumMod val="75000"/>
                </a:schemeClr>
              </a:solidFill>
            </a:ln>
          </c:spPr>
          <c:invertIfNegative val="0"/>
          <c:dPt>
            <c:idx val="1"/>
            <c:invertIfNegative val="0"/>
            <c:bubble3D val="0"/>
            <c:spPr>
              <a:solidFill>
                <a:schemeClr val="accent6"/>
              </a:solidFill>
              <a:ln>
                <a:solidFill>
                  <a:schemeClr val="tx2">
                    <a:lumMod val="75000"/>
                  </a:schemeClr>
                </a:solidFill>
              </a:ln>
            </c:spPr>
            <c:extLst>
              <c:ext xmlns:c16="http://schemas.microsoft.com/office/drawing/2014/chart" uri="{C3380CC4-5D6E-409C-BE32-E72D297353CC}">
                <c16:uniqueId val="{00000000-C359-4874-A0C6-61089585D205}"/>
              </c:ext>
            </c:extLst>
          </c:dPt>
          <c:dPt>
            <c:idx val="2"/>
            <c:invertIfNegative val="0"/>
            <c:bubble3D val="0"/>
            <c:spPr>
              <a:solidFill>
                <a:schemeClr val="accent6"/>
              </a:solidFill>
              <a:ln>
                <a:solidFill>
                  <a:schemeClr val="tx2">
                    <a:lumMod val="75000"/>
                  </a:schemeClr>
                </a:solidFill>
              </a:ln>
            </c:spPr>
            <c:extLst>
              <c:ext xmlns:c16="http://schemas.microsoft.com/office/drawing/2014/chart" uri="{C3380CC4-5D6E-409C-BE32-E72D297353CC}">
                <c16:uniqueId val="{00000001-C359-4874-A0C6-61089585D205}"/>
              </c:ext>
            </c:extLst>
          </c:dPt>
          <c:dPt>
            <c:idx val="3"/>
            <c:invertIfNegative val="0"/>
            <c:bubble3D val="0"/>
            <c:spPr>
              <a:solidFill>
                <a:schemeClr val="accent6"/>
              </a:solidFill>
              <a:ln>
                <a:solidFill>
                  <a:schemeClr val="tx2">
                    <a:lumMod val="75000"/>
                  </a:schemeClr>
                </a:solidFill>
              </a:ln>
            </c:spPr>
            <c:extLst>
              <c:ext xmlns:c16="http://schemas.microsoft.com/office/drawing/2014/chart" uri="{C3380CC4-5D6E-409C-BE32-E72D297353CC}">
                <c16:uniqueId val="{00000002-C359-4874-A0C6-61089585D20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Ex_3!$B$51:$B$53</c:f>
              <c:numCache>
                <c:formatCode>General</c:formatCode>
                <c:ptCount val="3"/>
                <c:pt idx="0">
                  <c:v>130</c:v>
                </c:pt>
                <c:pt idx="1">
                  <c:v>140</c:v>
                </c:pt>
                <c:pt idx="2">
                  <c:v>150</c:v>
                </c:pt>
              </c:numCache>
            </c:numRef>
          </c:cat>
          <c:val>
            <c:numRef>
              <c:f>Ex_3!$C$51:$C$53</c:f>
              <c:numCache>
                <c:formatCode>General</c:formatCode>
                <c:ptCount val="3"/>
                <c:pt idx="0">
                  <c:v>0.3</c:v>
                </c:pt>
                <c:pt idx="1">
                  <c:v>0.6</c:v>
                </c:pt>
                <c:pt idx="2">
                  <c:v>0.1</c:v>
                </c:pt>
              </c:numCache>
            </c:numRef>
          </c:val>
          <c:extLst>
            <c:ext xmlns:c16="http://schemas.microsoft.com/office/drawing/2014/chart" uri="{C3380CC4-5D6E-409C-BE32-E72D297353CC}">
              <c16:uniqueId val="{00000003-C359-4874-A0C6-61089585D205}"/>
            </c:ext>
          </c:extLst>
        </c:ser>
        <c:dLbls>
          <c:showLegendKey val="0"/>
          <c:showVal val="0"/>
          <c:showCatName val="0"/>
          <c:showSerName val="0"/>
          <c:showPercent val="0"/>
          <c:showBubbleSize val="0"/>
        </c:dLbls>
        <c:gapWidth val="0"/>
        <c:axId val="205027200"/>
        <c:axId val="205028736"/>
      </c:barChart>
      <c:catAx>
        <c:axId val="205027200"/>
        <c:scaling>
          <c:orientation val="minMax"/>
        </c:scaling>
        <c:delete val="0"/>
        <c:axPos val="b"/>
        <c:numFmt formatCode="General" sourceLinked="1"/>
        <c:majorTickMark val="none"/>
        <c:minorTickMark val="none"/>
        <c:tickLblPos val="nextTo"/>
        <c:crossAx val="205028736"/>
        <c:crosses val="autoZero"/>
        <c:auto val="1"/>
        <c:lblAlgn val="ctr"/>
        <c:lblOffset val="100"/>
        <c:noMultiLvlLbl val="0"/>
      </c:catAx>
      <c:valAx>
        <c:axId val="205028736"/>
        <c:scaling>
          <c:orientation val="minMax"/>
        </c:scaling>
        <c:delete val="1"/>
        <c:axPos val="l"/>
        <c:majorGridlines/>
        <c:numFmt formatCode="General" sourceLinked="1"/>
        <c:majorTickMark val="none"/>
        <c:minorTickMark val="none"/>
        <c:tickLblPos val="none"/>
        <c:crossAx val="205027200"/>
        <c:crosses val="autoZero"/>
        <c:crossBetween val="between"/>
      </c:valAx>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Ex_1_class!$A$14</c:f>
              <c:strCache>
                <c:ptCount val="1"/>
                <c:pt idx="0">
                  <c:v>nr of packs sold / week</c:v>
                </c:pt>
              </c:strCache>
            </c:strRef>
          </c:tx>
          <c:spPr>
            <a:solidFill>
              <a:schemeClr val="accent1"/>
            </a:solidFill>
            <a:ln>
              <a:noFill/>
            </a:ln>
            <a:effectLst/>
          </c:spPr>
          <c:invertIfNegative val="0"/>
          <c:cat>
            <c:numRef>
              <c:f>Ex_1_class!$A$15:$A$20</c:f>
              <c:numCache>
                <c:formatCode>General</c:formatCode>
                <c:ptCount val="6"/>
                <c:pt idx="0">
                  <c:v>0</c:v>
                </c:pt>
                <c:pt idx="1">
                  <c:v>1</c:v>
                </c:pt>
                <c:pt idx="2">
                  <c:v>2</c:v>
                </c:pt>
                <c:pt idx="3">
                  <c:v>3</c:v>
                </c:pt>
                <c:pt idx="4">
                  <c:v>4</c:v>
                </c:pt>
                <c:pt idx="5">
                  <c:v>5</c:v>
                </c:pt>
              </c:numCache>
            </c:numRef>
          </c:cat>
          <c:val>
            <c:numRef>
              <c:f>Ex_1_class!$C$15:$C$20</c:f>
              <c:numCache>
                <c:formatCode>General</c:formatCode>
                <c:ptCount val="6"/>
                <c:pt idx="0">
                  <c:v>0.05</c:v>
                </c:pt>
                <c:pt idx="1">
                  <c:v>0.1</c:v>
                </c:pt>
                <c:pt idx="2">
                  <c:v>0.2</c:v>
                </c:pt>
                <c:pt idx="3">
                  <c:v>0.3</c:v>
                </c:pt>
                <c:pt idx="4">
                  <c:v>0.2</c:v>
                </c:pt>
                <c:pt idx="5">
                  <c:v>0.15</c:v>
                </c:pt>
              </c:numCache>
            </c:numRef>
          </c:val>
          <c:extLst>
            <c:ext xmlns:c16="http://schemas.microsoft.com/office/drawing/2014/chart" uri="{C3380CC4-5D6E-409C-BE32-E72D297353CC}">
              <c16:uniqueId val="{00000000-1405-4D80-A6E4-2F5965114144}"/>
            </c:ext>
          </c:extLst>
        </c:ser>
        <c:dLbls>
          <c:showLegendKey val="0"/>
          <c:showVal val="0"/>
          <c:showCatName val="0"/>
          <c:showSerName val="0"/>
          <c:showPercent val="0"/>
          <c:showBubbleSize val="0"/>
        </c:dLbls>
        <c:gapWidth val="0"/>
        <c:overlap val="-27"/>
        <c:axId val="1440830832"/>
        <c:axId val="1440831248"/>
      </c:barChart>
      <c:catAx>
        <c:axId val="144083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0831248"/>
        <c:crosses val="autoZero"/>
        <c:auto val="1"/>
        <c:lblAlgn val="ctr"/>
        <c:lblOffset val="100"/>
        <c:noMultiLvlLbl val="0"/>
      </c:catAx>
      <c:valAx>
        <c:axId val="14408312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08308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chemeClr val="accent4"/>
                </a:solidFill>
              </a:rPr>
              <a:t>D2.5</a:t>
            </a:r>
          </a:p>
        </c:rich>
      </c:tx>
      <c:layout>
        <c:manualLayout>
          <c:xMode val="edge"/>
          <c:yMode val="edge"/>
          <c:x val="0.86601227649915447"/>
          <c:y val="1.013941293597477E-2"/>
        </c:manualLayout>
      </c:layout>
      <c:overlay val="0"/>
    </c:title>
    <c:autoTitleDeleted val="0"/>
    <c:plotArea>
      <c:layout>
        <c:manualLayout>
          <c:layoutTarget val="inner"/>
          <c:xMode val="edge"/>
          <c:yMode val="edge"/>
          <c:x val="3.1184156955615292E-3"/>
          <c:y val="1.0394894206802539E-3"/>
          <c:w val="0.9190743557511345"/>
          <c:h val="0.74520453670866671"/>
        </c:manualLayout>
      </c:layout>
      <c:barChart>
        <c:barDir val="col"/>
        <c:grouping val="clustered"/>
        <c:varyColors val="0"/>
        <c:ser>
          <c:idx val="1"/>
          <c:order val="0"/>
          <c:spPr>
            <a:solidFill>
              <a:schemeClr val="accent4">
                <a:lumMod val="40000"/>
                <a:lumOff val="60000"/>
              </a:schemeClr>
            </a:solidFill>
            <a:ln>
              <a:solidFill>
                <a:schemeClr val="tx2">
                  <a:lumMod val="75000"/>
                </a:schemeClr>
              </a:solidFill>
            </a:ln>
          </c:spPr>
          <c:invertIfNegative val="0"/>
          <c:dPt>
            <c:idx val="1"/>
            <c:invertIfNegative val="0"/>
            <c:bubble3D val="0"/>
            <c:spPr>
              <a:solidFill>
                <a:schemeClr val="accent4">
                  <a:lumMod val="40000"/>
                  <a:lumOff val="60000"/>
                </a:schemeClr>
              </a:solidFill>
              <a:ln>
                <a:solidFill>
                  <a:schemeClr val="tx2">
                    <a:lumMod val="75000"/>
                  </a:schemeClr>
                </a:solidFill>
              </a:ln>
            </c:spPr>
            <c:extLst>
              <c:ext xmlns:c16="http://schemas.microsoft.com/office/drawing/2014/chart" uri="{C3380CC4-5D6E-409C-BE32-E72D297353CC}">
                <c16:uniqueId val="{00000000-B32D-4DB8-9BDD-5000B7837CD1}"/>
              </c:ext>
            </c:extLst>
          </c:dPt>
          <c:dPt>
            <c:idx val="2"/>
            <c:invertIfNegative val="0"/>
            <c:bubble3D val="0"/>
            <c:spPr>
              <a:solidFill>
                <a:schemeClr val="accent4">
                  <a:lumMod val="40000"/>
                  <a:lumOff val="60000"/>
                </a:schemeClr>
              </a:solidFill>
              <a:ln>
                <a:solidFill>
                  <a:schemeClr val="tx2">
                    <a:lumMod val="75000"/>
                  </a:schemeClr>
                </a:solidFill>
              </a:ln>
            </c:spPr>
            <c:extLst>
              <c:ext xmlns:c16="http://schemas.microsoft.com/office/drawing/2014/chart" uri="{C3380CC4-5D6E-409C-BE32-E72D297353CC}">
                <c16:uniqueId val="{00000001-B32D-4DB8-9BDD-5000B7837CD1}"/>
              </c:ext>
            </c:extLst>
          </c:dPt>
          <c:dPt>
            <c:idx val="3"/>
            <c:invertIfNegative val="0"/>
            <c:bubble3D val="0"/>
            <c:spPr>
              <a:solidFill>
                <a:schemeClr val="accent4">
                  <a:lumMod val="40000"/>
                  <a:lumOff val="60000"/>
                </a:schemeClr>
              </a:solidFill>
              <a:ln>
                <a:solidFill>
                  <a:schemeClr val="tx2">
                    <a:lumMod val="75000"/>
                  </a:schemeClr>
                </a:solidFill>
              </a:ln>
            </c:spPr>
            <c:extLst>
              <c:ext xmlns:c16="http://schemas.microsoft.com/office/drawing/2014/chart" uri="{C3380CC4-5D6E-409C-BE32-E72D297353CC}">
                <c16:uniqueId val="{00000002-B32D-4DB8-9BDD-5000B7837CD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Ex_3!$B$56:$B$58</c:f>
              <c:numCache>
                <c:formatCode>General</c:formatCode>
                <c:ptCount val="3"/>
                <c:pt idx="0">
                  <c:v>110</c:v>
                </c:pt>
                <c:pt idx="1">
                  <c:v>120</c:v>
                </c:pt>
                <c:pt idx="2">
                  <c:v>130</c:v>
                </c:pt>
              </c:numCache>
            </c:numRef>
          </c:cat>
          <c:val>
            <c:numRef>
              <c:f>Ex_3!$C$56:$C$58</c:f>
              <c:numCache>
                <c:formatCode>General</c:formatCode>
                <c:ptCount val="3"/>
                <c:pt idx="0">
                  <c:v>0.25</c:v>
                </c:pt>
                <c:pt idx="1">
                  <c:v>0.5</c:v>
                </c:pt>
                <c:pt idx="2">
                  <c:v>0.25</c:v>
                </c:pt>
              </c:numCache>
            </c:numRef>
          </c:val>
          <c:extLst>
            <c:ext xmlns:c16="http://schemas.microsoft.com/office/drawing/2014/chart" uri="{C3380CC4-5D6E-409C-BE32-E72D297353CC}">
              <c16:uniqueId val="{00000003-B32D-4DB8-9BDD-5000B7837CD1}"/>
            </c:ext>
          </c:extLst>
        </c:ser>
        <c:dLbls>
          <c:showLegendKey val="0"/>
          <c:showVal val="0"/>
          <c:showCatName val="0"/>
          <c:showSerName val="0"/>
          <c:showPercent val="0"/>
          <c:showBubbleSize val="0"/>
        </c:dLbls>
        <c:gapWidth val="0"/>
        <c:axId val="205150080"/>
        <c:axId val="205151616"/>
      </c:barChart>
      <c:catAx>
        <c:axId val="205150080"/>
        <c:scaling>
          <c:orientation val="minMax"/>
        </c:scaling>
        <c:delete val="0"/>
        <c:axPos val="b"/>
        <c:numFmt formatCode="General" sourceLinked="1"/>
        <c:majorTickMark val="none"/>
        <c:minorTickMark val="none"/>
        <c:tickLblPos val="nextTo"/>
        <c:crossAx val="205151616"/>
        <c:crosses val="autoZero"/>
        <c:auto val="1"/>
        <c:lblAlgn val="ctr"/>
        <c:lblOffset val="100"/>
        <c:noMultiLvlLbl val="0"/>
      </c:catAx>
      <c:valAx>
        <c:axId val="205151616"/>
        <c:scaling>
          <c:orientation val="minMax"/>
        </c:scaling>
        <c:delete val="1"/>
        <c:axPos val="l"/>
        <c:majorGridlines/>
        <c:numFmt formatCode="General" sourceLinked="1"/>
        <c:majorTickMark val="none"/>
        <c:minorTickMark val="none"/>
        <c:tickLblPos val="none"/>
        <c:crossAx val="205150080"/>
        <c:crosses val="autoZero"/>
        <c:crossBetween val="between"/>
      </c:valAx>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rgbClr val="99CC00"/>
                </a:solidFill>
              </a:rPr>
              <a:t>S</a:t>
            </a:r>
          </a:p>
        </c:rich>
      </c:tx>
      <c:layout>
        <c:manualLayout>
          <c:xMode val="edge"/>
          <c:yMode val="edge"/>
          <c:x val="0.86601227649915447"/>
          <c:y val="1.013941293597477E-2"/>
        </c:manualLayout>
      </c:layout>
      <c:overlay val="0"/>
    </c:title>
    <c:autoTitleDeleted val="0"/>
    <c:plotArea>
      <c:layout>
        <c:manualLayout>
          <c:layoutTarget val="inner"/>
          <c:xMode val="edge"/>
          <c:yMode val="edge"/>
          <c:x val="4.2440306483620086E-2"/>
          <c:y val="2.6402631115743338E-2"/>
          <c:w val="0.92614774016507162"/>
          <c:h val="0.75534394964464169"/>
        </c:manualLayout>
      </c:layout>
      <c:barChart>
        <c:barDir val="col"/>
        <c:grouping val="clustered"/>
        <c:varyColors val="0"/>
        <c:ser>
          <c:idx val="1"/>
          <c:order val="0"/>
          <c:spPr>
            <a:ln>
              <a:solidFill>
                <a:schemeClr val="accent3">
                  <a:lumMod val="50000"/>
                </a:schemeClr>
              </a:solidFill>
            </a:ln>
          </c:spPr>
          <c:invertIfNegative val="0"/>
          <c:dPt>
            <c:idx val="0"/>
            <c:invertIfNegative val="0"/>
            <c:bubble3D val="0"/>
            <c:spPr>
              <a:solidFill>
                <a:srgbClr val="99CC00"/>
              </a:solidFill>
              <a:ln>
                <a:solidFill>
                  <a:schemeClr val="accent3">
                    <a:lumMod val="50000"/>
                  </a:schemeClr>
                </a:solidFill>
              </a:ln>
            </c:spPr>
            <c:extLst>
              <c:ext xmlns:c16="http://schemas.microsoft.com/office/drawing/2014/chart" uri="{C3380CC4-5D6E-409C-BE32-E72D297353CC}">
                <c16:uniqueId val="{00000000-9B35-457C-A557-639439D569DC}"/>
              </c:ext>
            </c:extLst>
          </c:dPt>
          <c:dPt>
            <c:idx val="1"/>
            <c:invertIfNegative val="0"/>
            <c:bubble3D val="0"/>
            <c:spPr>
              <a:solidFill>
                <a:srgbClr val="99CC00"/>
              </a:solidFill>
              <a:ln>
                <a:solidFill>
                  <a:schemeClr val="accent3">
                    <a:lumMod val="50000"/>
                  </a:schemeClr>
                </a:solidFill>
              </a:ln>
            </c:spPr>
            <c:extLst>
              <c:ext xmlns:c16="http://schemas.microsoft.com/office/drawing/2014/chart" uri="{C3380CC4-5D6E-409C-BE32-E72D297353CC}">
                <c16:uniqueId val="{00000001-9B35-457C-A557-639439D569DC}"/>
              </c:ext>
            </c:extLst>
          </c:dPt>
          <c:dPt>
            <c:idx val="2"/>
            <c:invertIfNegative val="0"/>
            <c:bubble3D val="0"/>
            <c:spPr>
              <a:solidFill>
                <a:srgbClr val="99CC00"/>
              </a:solidFill>
              <a:ln>
                <a:solidFill>
                  <a:schemeClr val="accent3">
                    <a:lumMod val="50000"/>
                  </a:schemeClr>
                </a:solidFill>
              </a:ln>
            </c:spPr>
            <c:extLst>
              <c:ext xmlns:c16="http://schemas.microsoft.com/office/drawing/2014/chart" uri="{C3380CC4-5D6E-409C-BE32-E72D297353CC}">
                <c16:uniqueId val="{00000002-9B35-457C-A557-639439D569DC}"/>
              </c:ext>
            </c:extLst>
          </c:dPt>
          <c:dPt>
            <c:idx val="3"/>
            <c:invertIfNegative val="0"/>
            <c:bubble3D val="0"/>
            <c:spPr>
              <a:solidFill>
                <a:srgbClr val="99CC00"/>
              </a:solidFill>
              <a:ln>
                <a:solidFill>
                  <a:schemeClr val="accent3">
                    <a:lumMod val="50000"/>
                  </a:schemeClr>
                </a:solidFill>
              </a:ln>
            </c:spPr>
            <c:extLst>
              <c:ext xmlns:c16="http://schemas.microsoft.com/office/drawing/2014/chart" uri="{C3380CC4-5D6E-409C-BE32-E72D297353CC}">
                <c16:uniqueId val="{00000003-9B35-457C-A557-639439D569D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Ex_3!$B$34:$B$37</c:f>
              <c:numCache>
                <c:formatCode>General</c:formatCode>
                <c:ptCount val="4"/>
                <c:pt idx="0">
                  <c:v>1</c:v>
                </c:pt>
                <c:pt idx="1">
                  <c:v>1.5</c:v>
                </c:pt>
                <c:pt idx="2">
                  <c:v>2</c:v>
                </c:pt>
                <c:pt idx="3">
                  <c:v>2.5</c:v>
                </c:pt>
              </c:numCache>
            </c:numRef>
          </c:cat>
          <c:val>
            <c:numRef>
              <c:f>Ex_3!$D$34:$D$37</c:f>
              <c:numCache>
                <c:formatCode>General</c:formatCode>
                <c:ptCount val="4"/>
                <c:pt idx="0">
                  <c:v>0.1</c:v>
                </c:pt>
                <c:pt idx="1">
                  <c:v>0.4</c:v>
                </c:pt>
                <c:pt idx="2">
                  <c:v>0.8</c:v>
                </c:pt>
                <c:pt idx="3">
                  <c:v>1</c:v>
                </c:pt>
              </c:numCache>
            </c:numRef>
          </c:val>
          <c:extLst>
            <c:ext xmlns:c16="http://schemas.microsoft.com/office/drawing/2014/chart" uri="{C3380CC4-5D6E-409C-BE32-E72D297353CC}">
              <c16:uniqueId val="{00000004-9B35-457C-A557-639439D569DC}"/>
            </c:ext>
          </c:extLst>
        </c:ser>
        <c:dLbls>
          <c:showLegendKey val="0"/>
          <c:showVal val="0"/>
          <c:showCatName val="0"/>
          <c:showSerName val="0"/>
          <c:showPercent val="0"/>
          <c:showBubbleSize val="0"/>
        </c:dLbls>
        <c:gapWidth val="0"/>
        <c:axId val="205064832"/>
        <c:axId val="205078912"/>
      </c:barChart>
      <c:catAx>
        <c:axId val="205064832"/>
        <c:scaling>
          <c:orientation val="minMax"/>
        </c:scaling>
        <c:delete val="0"/>
        <c:axPos val="b"/>
        <c:numFmt formatCode="General" sourceLinked="1"/>
        <c:majorTickMark val="none"/>
        <c:minorTickMark val="none"/>
        <c:tickLblPos val="nextTo"/>
        <c:crossAx val="205078912"/>
        <c:crosses val="autoZero"/>
        <c:auto val="1"/>
        <c:lblAlgn val="ctr"/>
        <c:lblOffset val="100"/>
        <c:noMultiLvlLbl val="0"/>
      </c:catAx>
      <c:valAx>
        <c:axId val="205078912"/>
        <c:scaling>
          <c:orientation val="minMax"/>
        </c:scaling>
        <c:delete val="1"/>
        <c:axPos val="l"/>
        <c:numFmt formatCode="General" sourceLinked="1"/>
        <c:majorTickMark val="none"/>
        <c:minorTickMark val="none"/>
        <c:tickLblPos val="none"/>
        <c:crossAx val="205064832"/>
        <c:crosses val="autoZero"/>
        <c:crossBetween val="between"/>
      </c:valAx>
      <c:spPr>
        <a:ln>
          <a:noFill/>
        </a:ln>
      </c:spPr>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rgbClr val="0099CC"/>
                </a:solidFill>
              </a:rPr>
              <a:t>D1</a:t>
            </a:r>
          </a:p>
        </c:rich>
      </c:tx>
      <c:layout>
        <c:manualLayout>
          <c:xMode val="edge"/>
          <c:yMode val="edge"/>
          <c:x val="0.86601227649915447"/>
          <c:y val="1.013941293597477E-2"/>
        </c:manualLayout>
      </c:layout>
      <c:overlay val="0"/>
    </c:title>
    <c:autoTitleDeleted val="0"/>
    <c:plotArea>
      <c:layout>
        <c:manualLayout>
          <c:layoutTarget val="inner"/>
          <c:xMode val="edge"/>
          <c:yMode val="edge"/>
          <c:x val="3.1184156955615292E-3"/>
          <c:y val="1.0394894206802539E-3"/>
          <c:w val="0.9190743557511345"/>
          <c:h val="0.74520453670866671"/>
        </c:manualLayout>
      </c:layout>
      <c:barChart>
        <c:barDir val="col"/>
        <c:grouping val="clustered"/>
        <c:varyColors val="0"/>
        <c:ser>
          <c:idx val="1"/>
          <c:order val="0"/>
          <c:spPr>
            <a:solidFill>
              <a:srgbClr val="99CC00"/>
            </a:solidFill>
            <a:ln>
              <a:solidFill>
                <a:schemeClr val="tx2">
                  <a:lumMod val="75000"/>
                </a:schemeClr>
              </a:solidFill>
            </a:ln>
          </c:spPr>
          <c:invertIfNegative val="0"/>
          <c:dPt>
            <c:idx val="1"/>
            <c:invertIfNegative val="0"/>
            <c:bubble3D val="0"/>
            <c:spPr>
              <a:solidFill>
                <a:srgbClr val="99CC00"/>
              </a:solidFill>
              <a:ln>
                <a:solidFill>
                  <a:schemeClr val="tx2">
                    <a:lumMod val="75000"/>
                  </a:schemeClr>
                </a:solidFill>
              </a:ln>
            </c:spPr>
            <c:extLst>
              <c:ext xmlns:c16="http://schemas.microsoft.com/office/drawing/2014/chart" uri="{C3380CC4-5D6E-409C-BE32-E72D297353CC}">
                <c16:uniqueId val="{00000000-E657-4136-8A69-F85C783FBBF8}"/>
              </c:ext>
            </c:extLst>
          </c:dPt>
          <c:dPt>
            <c:idx val="2"/>
            <c:invertIfNegative val="0"/>
            <c:bubble3D val="0"/>
            <c:spPr>
              <a:solidFill>
                <a:srgbClr val="99CC00"/>
              </a:solidFill>
              <a:ln>
                <a:solidFill>
                  <a:schemeClr val="tx2">
                    <a:lumMod val="75000"/>
                  </a:schemeClr>
                </a:solidFill>
              </a:ln>
            </c:spPr>
            <c:extLst>
              <c:ext xmlns:c16="http://schemas.microsoft.com/office/drawing/2014/chart" uri="{C3380CC4-5D6E-409C-BE32-E72D297353CC}">
                <c16:uniqueId val="{00000001-E657-4136-8A69-F85C783FBBF8}"/>
              </c:ext>
            </c:extLst>
          </c:dPt>
          <c:dPt>
            <c:idx val="3"/>
            <c:invertIfNegative val="0"/>
            <c:bubble3D val="0"/>
            <c:spPr>
              <a:solidFill>
                <a:srgbClr val="99CC00"/>
              </a:solidFill>
              <a:ln>
                <a:solidFill>
                  <a:schemeClr val="tx2">
                    <a:lumMod val="75000"/>
                  </a:schemeClr>
                </a:solidFill>
              </a:ln>
            </c:spPr>
            <c:extLst>
              <c:ext xmlns:c16="http://schemas.microsoft.com/office/drawing/2014/chart" uri="{C3380CC4-5D6E-409C-BE32-E72D297353CC}">
                <c16:uniqueId val="{00000002-E657-4136-8A69-F85C783FBBF8}"/>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Ex_3!$B$40:$B$42</c:f>
              <c:numCache>
                <c:formatCode>General</c:formatCode>
                <c:ptCount val="3"/>
                <c:pt idx="0">
                  <c:v>180</c:v>
                </c:pt>
                <c:pt idx="1">
                  <c:v>190</c:v>
                </c:pt>
                <c:pt idx="2">
                  <c:v>200</c:v>
                </c:pt>
              </c:numCache>
            </c:numRef>
          </c:cat>
          <c:val>
            <c:numRef>
              <c:f>Ex_3!$D$40:$D$42</c:f>
              <c:numCache>
                <c:formatCode>General</c:formatCode>
                <c:ptCount val="3"/>
                <c:pt idx="0">
                  <c:v>0.3</c:v>
                </c:pt>
                <c:pt idx="1">
                  <c:v>0.8</c:v>
                </c:pt>
                <c:pt idx="2">
                  <c:v>1</c:v>
                </c:pt>
              </c:numCache>
            </c:numRef>
          </c:val>
          <c:extLst>
            <c:ext xmlns:c16="http://schemas.microsoft.com/office/drawing/2014/chart" uri="{C3380CC4-5D6E-409C-BE32-E72D297353CC}">
              <c16:uniqueId val="{00000003-E657-4136-8A69-F85C783FBBF8}"/>
            </c:ext>
          </c:extLst>
        </c:ser>
        <c:dLbls>
          <c:showLegendKey val="0"/>
          <c:showVal val="0"/>
          <c:showCatName val="0"/>
          <c:showSerName val="0"/>
          <c:showPercent val="0"/>
          <c:showBubbleSize val="0"/>
        </c:dLbls>
        <c:gapWidth val="0"/>
        <c:axId val="205113984"/>
        <c:axId val="205119872"/>
      </c:barChart>
      <c:catAx>
        <c:axId val="205113984"/>
        <c:scaling>
          <c:orientation val="minMax"/>
        </c:scaling>
        <c:delete val="0"/>
        <c:axPos val="b"/>
        <c:numFmt formatCode="General" sourceLinked="1"/>
        <c:majorTickMark val="none"/>
        <c:minorTickMark val="none"/>
        <c:tickLblPos val="nextTo"/>
        <c:crossAx val="205119872"/>
        <c:crosses val="autoZero"/>
        <c:auto val="1"/>
        <c:lblAlgn val="ctr"/>
        <c:lblOffset val="100"/>
        <c:noMultiLvlLbl val="0"/>
      </c:catAx>
      <c:valAx>
        <c:axId val="205119872"/>
        <c:scaling>
          <c:orientation val="minMax"/>
        </c:scaling>
        <c:delete val="1"/>
        <c:axPos val="l"/>
        <c:majorGridlines/>
        <c:numFmt formatCode="General" sourceLinked="1"/>
        <c:majorTickMark val="none"/>
        <c:minorTickMark val="none"/>
        <c:tickLblPos val="none"/>
        <c:crossAx val="205113984"/>
        <c:crosses val="autoZero"/>
        <c:crossBetween val="between"/>
      </c:valAx>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rgbClr val="0099CC"/>
                </a:solidFill>
              </a:rPr>
              <a:t>D1.5</a:t>
            </a:r>
          </a:p>
        </c:rich>
      </c:tx>
      <c:layout>
        <c:manualLayout>
          <c:xMode val="edge"/>
          <c:yMode val="edge"/>
          <c:x val="0.86601227649915447"/>
          <c:y val="1.013941293597477E-2"/>
        </c:manualLayout>
      </c:layout>
      <c:overlay val="0"/>
    </c:title>
    <c:autoTitleDeleted val="0"/>
    <c:plotArea>
      <c:layout>
        <c:manualLayout>
          <c:layoutTarget val="inner"/>
          <c:xMode val="edge"/>
          <c:yMode val="edge"/>
          <c:x val="6.1058000291719181E-3"/>
          <c:y val="0"/>
          <c:w val="0.9190743557511345"/>
          <c:h val="0.75534394964464169"/>
        </c:manualLayout>
      </c:layout>
      <c:barChart>
        <c:barDir val="col"/>
        <c:grouping val="clustered"/>
        <c:varyColors val="0"/>
        <c:ser>
          <c:idx val="1"/>
          <c:order val="0"/>
          <c:spPr>
            <a:solidFill>
              <a:srgbClr val="0099CC"/>
            </a:solidFill>
            <a:ln>
              <a:solidFill>
                <a:schemeClr val="tx2">
                  <a:lumMod val="75000"/>
                </a:schemeClr>
              </a:solidFill>
            </a:ln>
          </c:spPr>
          <c:invertIfNegative val="0"/>
          <c:dPt>
            <c:idx val="1"/>
            <c:invertIfNegative val="0"/>
            <c:bubble3D val="0"/>
            <c:spPr>
              <a:solidFill>
                <a:srgbClr val="0099CC"/>
              </a:solidFill>
              <a:ln>
                <a:solidFill>
                  <a:schemeClr val="tx2">
                    <a:lumMod val="75000"/>
                  </a:schemeClr>
                </a:solidFill>
              </a:ln>
            </c:spPr>
            <c:extLst>
              <c:ext xmlns:c16="http://schemas.microsoft.com/office/drawing/2014/chart" uri="{C3380CC4-5D6E-409C-BE32-E72D297353CC}">
                <c16:uniqueId val="{00000000-6ABF-469E-98D8-9BB5073B8B9B}"/>
              </c:ext>
            </c:extLst>
          </c:dPt>
          <c:dPt>
            <c:idx val="2"/>
            <c:invertIfNegative val="0"/>
            <c:bubble3D val="0"/>
            <c:spPr>
              <a:solidFill>
                <a:srgbClr val="0099CC"/>
              </a:solidFill>
              <a:ln>
                <a:solidFill>
                  <a:schemeClr val="tx2">
                    <a:lumMod val="75000"/>
                  </a:schemeClr>
                </a:solidFill>
              </a:ln>
            </c:spPr>
            <c:extLst>
              <c:ext xmlns:c16="http://schemas.microsoft.com/office/drawing/2014/chart" uri="{C3380CC4-5D6E-409C-BE32-E72D297353CC}">
                <c16:uniqueId val="{00000001-6ABF-469E-98D8-9BB5073B8B9B}"/>
              </c:ext>
            </c:extLst>
          </c:dPt>
          <c:dPt>
            <c:idx val="3"/>
            <c:invertIfNegative val="0"/>
            <c:bubble3D val="0"/>
            <c:spPr>
              <a:solidFill>
                <a:srgbClr val="0099CC"/>
              </a:solidFill>
              <a:ln>
                <a:solidFill>
                  <a:schemeClr val="tx2">
                    <a:lumMod val="75000"/>
                  </a:schemeClr>
                </a:solidFill>
              </a:ln>
            </c:spPr>
            <c:extLst>
              <c:ext xmlns:c16="http://schemas.microsoft.com/office/drawing/2014/chart" uri="{C3380CC4-5D6E-409C-BE32-E72D297353CC}">
                <c16:uniqueId val="{00000002-6ABF-469E-98D8-9BB5073B8B9B}"/>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Ex_3!$B$45:$B$48</c:f>
              <c:numCache>
                <c:formatCode>General</c:formatCode>
                <c:ptCount val="4"/>
                <c:pt idx="0">
                  <c:v>150</c:v>
                </c:pt>
                <c:pt idx="1">
                  <c:v>160</c:v>
                </c:pt>
                <c:pt idx="2">
                  <c:v>170</c:v>
                </c:pt>
                <c:pt idx="3">
                  <c:v>180</c:v>
                </c:pt>
              </c:numCache>
            </c:numRef>
          </c:cat>
          <c:val>
            <c:numRef>
              <c:f>Ex_3!$D$45:$D$48</c:f>
              <c:numCache>
                <c:formatCode>General</c:formatCode>
                <c:ptCount val="4"/>
                <c:pt idx="0">
                  <c:v>0.25</c:v>
                </c:pt>
                <c:pt idx="1">
                  <c:v>0.65</c:v>
                </c:pt>
                <c:pt idx="2">
                  <c:v>0.9</c:v>
                </c:pt>
                <c:pt idx="3">
                  <c:v>1</c:v>
                </c:pt>
              </c:numCache>
            </c:numRef>
          </c:val>
          <c:extLst>
            <c:ext xmlns:c16="http://schemas.microsoft.com/office/drawing/2014/chart" uri="{C3380CC4-5D6E-409C-BE32-E72D297353CC}">
              <c16:uniqueId val="{00000003-6ABF-469E-98D8-9BB5073B8B9B}"/>
            </c:ext>
          </c:extLst>
        </c:ser>
        <c:dLbls>
          <c:showLegendKey val="0"/>
          <c:showVal val="0"/>
          <c:showCatName val="0"/>
          <c:showSerName val="0"/>
          <c:showPercent val="0"/>
          <c:showBubbleSize val="0"/>
        </c:dLbls>
        <c:gapWidth val="0"/>
        <c:axId val="205273728"/>
        <c:axId val="205275520"/>
      </c:barChart>
      <c:catAx>
        <c:axId val="205273728"/>
        <c:scaling>
          <c:orientation val="minMax"/>
        </c:scaling>
        <c:delete val="0"/>
        <c:axPos val="b"/>
        <c:numFmt formatCode="General" sourceLinked="1"/>
        <c:majorTickMark val="none"/>
        <c:minorTickMark val="none"/>
        <c:tickLblPos val="nextTo"/>
        <c:crossAx val="205275520"/>
        <c:crosses val="autoZero"/>
        <c:auto val="1"/>
        <c:lblAlgn val="ctr"/>
        <c:lblOffset val="100"/>
        <c:noMultiLvlLbl val="0"/>
      </c:catAx>
      <c:valAx>
        <c:axId val="205275520"/>
        <c:scaling>
          <c:orientation val="minMax"/>
        </c:scaling>
        <c:delete val="1"/>
        <c:axPos val="l"/>
        <c:majorGridlines/>
        <c:numFmt formatCode="General" sourceLinked="1"/>
        <c:majorTickMark val="none"/>
        <c:minorTickMark val="none"/>
        <c:tickLblPos val="none"/>
        <c:crossAx val="205273728"/>
        <c:crosses val="autoZero"/>
        <c:crossBetween val="between"/>
      </c:valAx>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chemeClr val="accent6"/>
                </a:solidFill>
              </a:rPr>
              <a:t>D2</a:t>
            </a:r>
          </a:p>
        </c:rich>
      </c:tx>
      <c:layout>
        <c:manualLayout>
          <c:xMode val="edge"/>
          <c:yMode val="edge"/>
          <c:x val="0.86601227649915447"/>
          <c:y val="1.013941293597477E-2"/>
        </c:manualLayout>
      </c:layout>
      <c:overlay val="0"/>
    </c:title>
    <c:autoTitleDeleted val="0"/>
    <c:plotArea>
      <c:layout>
        <c:manualLayout>
          <c:layoutTarget val="inner"/>
          <c:xMode val="edge"/>
          <c:yMode val="edge"/>
          <c:x val="1.0191800109498213E-2"/>
          <c:y val="1.1178902356655047E-2"/>
          <c:w val="0.9120009713371986"/>
          <c:h val="0.73506512377269151"/>
        </c:manualLayout>
      </c:layout>
      <c:barChart>
        <c:barDir val="col"/>
        <c:grouping val="clustered"/>
        <c:varyColors val="0"/>
        <c:ser>
          <c:idx val="1"/>
          <c:order val="0"/>
          <c:spPr>
            <a:solidFill>
              <a:schemeClr val="accent6"/>
            </a:solidFill>
            <a:ln>
              <a:solidFill>
                <a:schemeClr val="tx2">
                  <a:lumMod val="75000"/>
                </a:schemeClr>
              </a:solidFill>
            </a:ln>
          </c:spPr>
          <c:invertIfNegative val="0"/>
          <c:dPt>
            <c:idx val="1"/>
            <c:invertIfNegative val="0"/>
            <c:bubble3D val="0"/>
            <c:spPr>
              <a:solidFill>
                <a:schemeClr val="accent6"/>
              </a:solidFill>
              <a:ln>
                <a:solidFill>
                  <a:schemeClr val="tx2">
                    <a:lumMod val="75000"/>
                  </a:schemeClr>
                </a:solidFill>
              </a:ln>
            </c:spPr>
            <c:extLst>
              <c:ext xmlns:c16="http://schemas.microsoft.com/office/drawing/2014/chart" uri="{C3380CC4-5D6E-409C-BE32-E72D297353CC}">
                <c16:uniqueId val="{00000000-E7DD-486F-AE62-1549263D7C5A}"/>
              </c:ext>
            </c:extLst>
          </c:dPt>
          <c:dPt>
            <c:idx val="2"/>
            <c:invertIfNegative val="0"/>
            <c:bubble3D val="0"/>
            <c:spPr>
              <a:solidFill>
                <a:schemeClr val="accent6"/>
              </a:solidFill>
              <a:ln>
                <a:solidFill>
                  <a:schemeClr val="tx2">
                    <a:lumMod val="75000"/>
                  </a:schemeClr>
                </a:solidFill>
              </a:ln>
            </c:spPr>
            <c:extLst>
              <c:ext xmlns:c16="http://schemas.microsoft.com/office/drawing/2014/chart" uri="{C3380CC4-5D6E-409C-BE32-E72D297353CC}">
                <c16:uniqueId val="{00000001-E7DD-486F-AE62-1549263D7C5A}"/>
              </c:ext>
            </c:extLst>
          </c:dPt>
          <c:dPt>
            <c:idx val="3"/>
            <c:invertIfNegative val="0"/>
            <c:bubble3D val="0"/>
            <c:spPr>
              <a:solidFill>
                <a:schemeClr val="accent6"/>
              </a:solidFill>
              <a:ln>
                <a:solidFill>
                  <a:schemeClr val="tx2">
                    <a:lumMod val="75000"/>
                  </a:schemeClr>
                </a:solidFill>
              </a:ln>
            </c:spPr>
            <c:extLst>
              <c:ext xmlns:c16="http://schemas.microsoft.com/office/drawing/2014/chart" uri="{C3380CC4-5D6E-409C-BE32-E72D297353CC}">
                <c16:uniqueId val="{00000002-E7DD-486F-AE62-1549263D7C5A}"/>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Ex_3!$B$51:$B$53</c:f>
              <c:numCache>
                <c:formatCode>General</c:formatCode>
                <c:ptCount val="3"/>
                <c:pt idx="0">
                  <c:v>130</c:v>
                </c:pt>
                <c:pt idx="1">
                  <c:v>140</c:v>
                </c:pt>
                <c:pt idx="2">
                  <c:v>150</c:v>
                </c:pt>
              </c:numCache>
            </c:numRef>
          </c:cat>
          <c:val>
            <c:numRef>
              <c:f>Ex_3!$D$51:$D$53</c:f>
              <c:numCache>
                <c:formatCode>General</c:formatCode>
                <c:ptCount val="3"/>
                <c:pt idx="0">
                  <c:v>0.3</c:v>
                </c:pt>
                <c:pt idx="1">
                  <c:v>0.89999999999999991</c:v>
                </c:pt>
                <c:pt idx="2">
                  <c:v>0.99999999999999989</c:v>
                </c:pt>
              </c:numCache>
            </c:numRef>
          </c:val>
          <c:extLst>
            <c:ext xmlns:c16="http://schemas.microsoft.com/office/drawing/2014/chart" uri="{C3380CC4-5D6E-409C-BE32-E72D297353CC}">
              <c16:uniqueId val="{00000003-E7DD-486F-AE62-1549263D7C5A}"/>
            </c:ext>
          </c:extLst>
        </c:ser>
        <c:dLbls>
          <c:showLegendKey val="0"/>
          <c:showVal val="0"/>
          <c:showCatName val="0"/>
          <c:showSerName val="0"/>
          <c:showPercent val="0"/>
          <c:showBubbleSize val="0"/>
        </c:dLbls>
        <c:gapWidth val="0"/>
        <c:axId val="205310592"/>
        <c:axId val="205320576"/>
      </c:barChart>
      <c:catAx>
        <c:axId val="205310592"/>
        <c:scaling>
          <c:orientation val="minMax"/>
        </c:scaling>
        <c:delete val="0"/>
        <c:axPos val="b"/>
        <c:numFmt formatCode="General" sourceLinked="1"/>
        <c:majorTickMark val="none"/>
        <c:minorTickMark val="none"/>
        <c:tickLblPos val="nextTo"/>
        <c:crossAx val="205320576"/>
        <c:crosses val="autoZero"/>
        <c:auto val="1"/>
        <c:lblAlgn val="ctr"/>
        <c:lblOffset val="100"/>
        <c:noMultiLvlLbl val="0"/>
      </c:catAx>
      <c:valAx>
        <c:axId val="205320576"/>
        <c:scaling>
          <c:orientation val="minMax"/>
        </c:scaling>
        <c:delete val="1"/>
        <c:axPos val="l"/>
        <c:majorGridlines/>
        <c:numFmt formatCode="General" sourceLinked="1"/>
        <c:majorTickMark val="none"/>
        <c:minorTickMark val="none"/>
        <c:tickLblPos val="none"/>
        <c:crossAx val="205310592"/>
        <c:crosses val="autoZero"/>
        <c:crossBetween val="between"/>
      </c:valAx>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chemeClr val="accent4"/>
                </a:solidFill>
              </a:rPr>
              <a:t>D2.5</a:t>
            </a:r>
          </a:p>
        </c:rich>
      </c:tx>
      <c:layout>
        <c:manualLayout>
          <c:xMode val="edge"/>
          <c:yMode val="edge"/>
          <c:x val="0.86601227649915447"/>
          <c:y val="1.013941293597477E-2"/>
        </c:manualLayout>
      </c:layout>
      <c:overlay val="0"/>
    </c:title>
    <c:autoTitleDeleted val="0"/>
    <c:plotArea>
      <c:layout>
        <c:manualLayout>
          <c:layoutTarget val="inner"/>
          <c:xMode val="edge"/>
          <c:yMode val="edge"/>
          <c:x val="3.1184156955615292E-3"/>
          <c:y val="1.0394894206802539E-3"/>
          <c:w val="0.9190743557511345"/>
          <c:h val="0.74520453670866671"/>
        </c:manualLayout>
      </c:layout>
      <c:barChart>
        <c:barDir val="col"/>
        <c:grouping val="clustered"/>
        <c:varyColors val="0"/>
        <c:ser>
          <c:idx val="1"/>
          <c:order val="0"/>
          <c:spPr>
            <a:solidFill>
              <a:schemeClr val="accent4">
                <a:lumMod val="40000"/>
                <a:lumOff val="60000"/>
              </a:schemeClr>
            </a:solidFill>
            <a:ln>
              <a:solidFill>
                <a:schemeClr val="tx2">
                  <a:lumMod val="75000"/>
                </a:schemeClr>
              </a:solidFill>
            </a:ln>
          </c:spPr>
          <c:invertIfNegative val="0"/>
          <c:dPt>
            <c:idx val="1"/>
            <c:invertIfNegative val="0"/>
            <c:bubble3D val="0"/>
            <c:spPr>
              <a:solidFill>
                <a:schemeClr val="accent4">
                  <a:lumMod val="40000"/>
                  <a:lumOff val="60000"/>
                </a:schemeClr>
              </a:solidFill>
              <a:ln>
                <a:solidFill>
                  <a:schemeClr val="tx2">
                    <a:lumMod val="75000"/>
                  </a:schemeClr>
                </a:solidFill>
              </a:ln>
            </c:spPr>
            <c:extLst>
              <c:ext xmlns:c16="http://schemas.microsoft.com/office/drawing/2014/chart" uri="{C3380CC4-5D6E-409C-BE32-E72D297353CC}">
                <c16:uniqueId val="{00000000-A378-4882-AD3D-8EAEB6EAF030}"/>
              </c:ext>
            </c:extLst>
          </c:dPt>
          <c:dPt>
            <c:idx val="2"/>
            <c:invertIfNegative val="0"/>
            <c:bubble3D val="0"/>
            <c:spPr>
              <a:solidFill>
                <a:schemeClr val="accent4">
                  <a:lumMod val="40000"/>
                  <a:lumOff val="60000"/>
                </a:schemeClr>
              </a:solidFill>
              <a:ln>
                <a:solidFill>
                  <a:schemeClr val="tx2">
                    <a:lumMod val="75000"/>
                  </a:schemeClr>
                </a:solidFill>
              </a:ln>
            </c:spPr>
            <c:extLst>
              <c:ext xmlns:c16="http://schemas.microsoft.com/office/drawing/2014/chart" uri="{C3380CC4-5D6E-409C-BE32-E72D297353CC}">
                <c16:uniqueId val="{00000001-A378-4882-AD3D-8EAEB6EAF030}"/>
              </c:ext>
            </c:extLst>
          </c:dPt>
          <c:dPt>
            <c:idx val="3"/>
            <c:invertIfNegative val="0"/>
            <c:bubble3D val="0"/>
            <c:spPr>
              <a:solidFill>
                <a:schemeClr val="accent4">
                  <a:lumMod val="40000"/>
                  <a:lumOff val="60000"/>
                </a:schemeClr>
              </a:solidFill>
              <a:ln>
                <a:solidFill>
                  <a:schemeClr val="tx2">
                    <a:lumMod val="75000"/>
                  </a:schemeClr>
                </a:solidFill>
              </a:ln>
            </c:spPr>
            <c:extLst>
              <c:ext xmlns:c16="http://schemas.microsoft.com/office/drawing/2014/chart" uri="{C3380CC4-5D6E-409C-BE32-E72D297353CC}">
                <c16:uniqueId val="{00000002-A378-4882-AD3D-8EAEB6EAF030}"/>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Ex_3!$B$56:$B$58</c:f>
              <c:numCache>
                <c:formatCode>General</c:formatCode>
                <c:ptCount val="3"/>
                <c:pt idx="0">
                  <c:v>110</c:v>
                </c:pt>
                <c:pt idx="1">
                  <c:v>120</c:v>
                </c:pt>
                <c:pt idx="2">
                  <c:v>130</c:v>
                </c:pt>
              </c:numCache>
            </c:numRef>
          </c:cat>
          <c:val>
            <c:numRef>
              <c:f>Ex_3!$D$56:$D$58</c:f>
              <c:numCache>
                <c:formatCode>General</c:formatCode>
                <c:ptCount val="3"/>
                <c:pt idx="0">
                  <c:v>0.25</c:v>
                </c:pt>
                <c:pt idx="1">
                  <c:v>0.75</c:v>
                </c:pt>
                <c:pt idx="2">
                  <c:v>1</c:v>
                </c:pt>
              </c:numCache>
            </c:numRef>
          </c:val>
          <c:extLst>
            <c:ext xmlns:c16="http://schemas.microsoft.com/office/drawing/2014/chart" uri="{C3380CC4-5D6E-409C-BE32-E72D297353CC}">
              <c16:uniqueId val="{00000003-A378-4882-AD3D-8EAEB6EAF030}"/>
            </c:ext>
          </c:extLst>
        </c:ser>
        <c:dLbls>
          <c:showLegendKey val="0"/>
          <c:showVal val="0"/>
          <c:showCatName val="0"/>
          <c:showSerName val="0"/>
          <c:showPercent val="0"/>
          <c:showBubbleSize val="0"/>
        </c:dLbls>
        <c:gapWidth val="0"/>
        <c:axId val="205376128"/>
        <c:axId val="205386112"/>
      </c:barChart>
      <c:catAx>
        <c:axId val="205376128"/>
        <c:scaling>
          <c:orientation val="minMax"/>
        </c:scaling>
        <c:delete val="0"/>
        <c:axPos val="b"/>
        <c:numFmt formatCode="General" sourceLinked="1"/>
        <c:majorTickMark val="none"/>
        <c:minorTickMark val="none"/>
        <c:tickLblPos val="nextTo"/>
        <c:crossAx val="205386112"/>
        <c:crosses val="autoZero"/>
        <c:auto val="1"/>
        <c:lblAlgn val="ctr"/>
        <c:lblOffset val="100"/>
        <c:noMultiLvlLbl val="0"/>
      </c:catAx>
      <c:valAx>
        <c:axId val="205386112"/>
        <c:scaling>
          <c:orientation val="minMax"/>
        </c:scaling>
        <c:delete val="1"/>
        <c:axPos val="l"/>
        <c:majorGridlines/>
        <c:numFmt formatCode="General" sourceLinked="1"/>
        <c:majorTickMark val="none"/>
        <c:minorTickMark val="none"/>
        <c:tickLblPos val="none"/>
        <c:crossAx val="205376128"/>
        <c:crosses val="autoZero"/>
        <c:crossBetween val="between"/>
      </c:valAx>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Ex_4_d_dist!$C$42:$C$49</c:f>
              <c:numCache>
                <c:formatCode>General</c:formatCode>
                <c:ptCount val="8"/>
                <c:pt idx="0">
                  <c:v>5</c:v>
                </c:pt>
                <c:pt idx="1">
                  <c:v>10</c:v>
                </c:pt>
                <c:pt idx="2">
                  <c:v>15</c:v>
                </c:pt>
                <c:pt idx="3">
                  <c:v>20</c:v>
                </c:pt>
                <c:pt idx="4">
                  <c:v>25</c:v>
                </c:pt>
                <c:pt idx="5">
                  <c:v>30</c:v>
                </c:pt>
                <c:pt idx="6">
                  <c:v>35</c:v>
                </c:pt>
                <c:pt idx="7">
                  <c:v>40</c:v>
                </c:pt>
              </c:numCache>
            </c:numRef>
          </c:xVal>
          <c:yVal>
            <c:numRef>
              <c:f>Ex_4_d_dist!$E$42:$E$49</c:f>
              <c:numCache>
                <c:formatCode>0.000</c:formatCode>
                <c:ptCount val="8"/>
                <c:pt idx="0">
                  <c:v>3.6866364424146258E-3</c:v>
                </c:pt>
                <c:pt idx="1">
                  <c:v>6.6791864204335361E-2</c:v>
                </c:pt>
                <c:pt idx="2">
                  <c:v>0.28834109988029077</c:v>
                </c:pt>
                <c:pt idx="3">
                  <c:v>0.64035289640977511</c:v>
                </c:pt>
                <c:pt idx="4">
                  <c:v>0.90680557614401025</c:v>
                </c:pt>
                <c:pt idx="5">
                  <c:v>0.99083654083863726</c:v>
                </c:pt>
                <c:pt idx="6">
                  <c:v>0.99975702806668976</c:v>
                </c:pt>
                <c:pt idx="7" formatCode="General">
                  <c:v>0.99999881073551433</c:v>
                </c:pt>
              </c:numCache>
            </c:numRef>
          </c:yVal>
          <c:smooth val="1"/>
          <c:extLst>
            <c:ext xmlns:c16="http://schemas.microsoft.com/office/drawing/2014/chart" uri="{C3380CC4-5D6E-409C-BE32-E72D297353CC}">
              <c16:uniqueId val="{00000000-4316-4BAE-A49B-30A9ECF5A55E}"/>
            </c:ext>
          </c:extLst>
        </c:ser>
        <c:ser>
          <c:idx val="1"/>
          <c:order val="1"/>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Ex_4_d_dist!$C$42:$C$49</c:f>
              <c:numCache>
                <c:formatCode>General</c:formatCode>
                <c:ptCount val="8"/>
                <c:pt idx="0">
                  <c:v>5</c:v>
                </c:pt>
                <c:pt idx="1">
                  <c:v>10</c:v>
                </c:pt>
                <c:pt idx="2">
                  <c:v>15</c:v>
                </c:pt>
                <c:pt idx="3">
                  <c:v>20</c:v>
                </c:pt>
                <c:pt idx="4">
                  <c:v>25</c:v>
                </c:pt>
                <c:pt idx="5">
                  <c:v>30</c:v>
                </c:pt>
                <c:pt idx="6">
                  <c:v>35</c:v>
                </c:pt>
                <c:pt idx="7">
                  <c:v>40</c:v>
                </c:pt>
              </c:numCache>
            </c:numRef>
          </c:xVal>
          <c:yVal>
            <c:numRef>
              <c:f>Ex_4_d_dist!$F$42:$F$49</c:f>
              <c:numCache>
                <c:formatCode>0.000</c:formatCode>
                <c:ptCount val="8"/>
                <c:pt idx="0">
                  <c:v>3.3855537934667473E-2</c:v>
                </c:pt>
                <c:pt idx="1">
                  <c:v>0.19819310290440617</c:v>
                </c:pt>
                <c:pt idx="2">
                  <c:v>0.52662966538623035</c:v>
                </c:pt>
                <c:pt idx="3">
                  <c:v>0.8438155766501112</c:v>
                </c:pt>
                <c:pt idx="4">
                  <c:v>0.97839669399510598</c:v>
                </c:pt>
                <c:pt idx="5">
                  <c:v>0.99909860465662714</c:v>
                </c:pt>
                <c:pt idx="6">
                  <c:v>0.99999214325594632</c:v>
                </c:pt>
                <c:pt idx="7">
                  <c:v>0.99999999044197152</c:v>
                </c:pt>
              </c:numCache>
            </c:numRef>
          </c:yVal>
          <c:smooth val="1"/>
          <c:extLst>
            <c:ext xmlns:c16="http://schemas.microsoft.com/office/drawing/2014/chart" uri="{C3380CC4-5D6E-409C-BE32-E72D297353CC}">
              <c16:uniqueId val="{00000001-4316-4BAE-A49B-30A9ECF5A55E}"/>
            </c:ext>
          </c:extLst>
        </c:ser>
        <c:dLbls>
          <c:showLegendKey val="0"/>
          <c:showVal val="0"/>
          <c:showCatName val="0"/>
          <c:showSerName val="0"/>
          <c:showPercent val="0"/>
          <c:showBubbleSize val="0"/>
        </c:dLbls>
        <c:axId val="317022991"/>
        <c:axId val="317024655"/>
      </c:scatterChart>
      <c:valAx>
        <c:axId val="3170229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7024655"/>
        <c:crosses val="autoZero"/>
        <c:crossBetween val="midCat"/>
      </c:valAx>
      <c:valAx>
        <c:axId val="317024655"/>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7022991"/>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smoothMarker"/>
        <c:varyColors val="0"/>
        <c:ser>
          <c:idx val="0"/>
          <c:order val="0"/>
          <c:spPr>
            <a:ln w="19050" cap="rnd">
              <a:solidFill>
                <a:schemeClr val="accent3"/>
              </a:solidFill>
              <a:round/>
            </a:ln>
            <a:effectLst/>
          </c:spPr>
          <c:marker>
            <c:symbol val="none"/>
          </c:marker>
          <c:xVal>
            <c:numRef>
              <c:f>Ex_5!$D$41:$D$47</c:f>
              <c:numCache>
                <c:formatCode>General</c:formatCode>
                <c:ptCount val="7"/>
                <c:pt idx="0">
                  <c:v>75</c:v>
                </c:pt>
                <c:pt idx="1">
                  <c:v>125</c:v>
                </c:pt>
                <c:pt idx="2">
                  <c:v>175</c:v>
                </c:pt>
                <c:pt idx="3">
                  <c:v>225</c:v>
                </c:pt>
                <c:pt idx="4">
                  <c:v>275</c:v>
                </c:pt>
                <c:pt idx="5">
                  <c:v>325</c:v>
                </c:pt>
                <c:pt idx="6">
                  <c:v>375</c:v>
                </c:pt>
              </c:numCache>
            </c:numRef>
          </c:xVal>
          <c:yVal>
            <c:numRef>
              <c:f>Ex_5!$F$41:$F$47</c:f>
              <c:numCache>
                <c:formatCode>0.00000</c:formatCode>
                <c:ptCount val="7"/>
                <c:pt idx="0">
                  <c:v>6.2096653257761331E-3</c:v>
                </c:pt>
                <c:pt idx="1">
                  <c:v>6.6807201268858057E-2</c:v>
                </c:pt>
                <c:pt idx="2">
                  <c:v>0.30853753872598688</c:v>
                </c:pt>
                <c:pt idx="3">
                  <c:v>0.69146246127401312</c:v>
                </c:pt>
                <c:pt idx="4">
                  <c:v>0.93319279873114191</c:v>
                </c:pt>
                <c:pt idx="5">
                  <c:v>0.99379033467422384</c:v>
                </c:pt>
                <c:pt idx="6">
                  <c:v>0.99976737092096446</c:v>
                </c:pt>
              </c:numCache>
            </c:numRef>
          </c:yVal>
          <c:smooth val="1"/>
          <c:extLst>
            <c:ext xmlns:c16="http://schemas.microsoft.com/office/drawing/2014/chart" uri="{C3380CC4-5D6E-409C-BE32-E72D297353CC}">
              <c16:uniqueId val="{00000000-E0CD-452B-9878-8D2E993FEDBC}"/>
            </c:ext>
          </c:extLst>
        </c:ser>
        <c:dLbls>
          <c:showLegendKey val="0"/>
          <c:showVal val="0"/>
          <c:showCatName val="0"/>
          <c:showSerName val="0"/>
          <c:showPercent val="0"/>
          <c:showBubbleSize val="0"/>
        </c:dLbls>
        <c:axId val="885789584"/>
        <c:axId val="885790832"/>
      </c:scatterChart>
      <c:valAx>
        <c:axId val="8857895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5790832"/>
        <c:crosses val="autoZero"/>
        <c:crossBetween val="midCat"/>
      </c:valAx>
      <c:valAx>
        <c:axId val="885790832"/>
        <c:scaling>
          <c:orientation val="minMax"/>
        </c:scaling>
        <c:delete val="0"/>
        <c:axPos val="l"/>
        <c:majorGridlines>
          <c:spPr>
            <a:ln w="9525" cap="flat" cmpd="sng" algn="ctr">
              <a:solidFill>
                <a:schemeClr val="tx1">
                  <a:lumMod val="15000"/>
                  <a:lumOff val="85000"/>
                </a:schemeClr>
              </a:solidFill>
              <a:round/>
            </a:ln>
            <a:effectLst/>
          </c:spPr>
        </c:majorGridlines>
        <c:numFmt formatCode="0.0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578958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PT"/>
              <a:t>1981_before</a:t>
            </a:r>
            <a:r>
              <a:rPr lang="pt-PT" baseline="0"/>
              <a:t> death</a:t>
            </a:r>
            <a:endParaRPr lang="pt-PT"/>
          </a:p>
        </c:rich>
      </c:tx>
      <c:layout/>
      <c:overlay val="0"/>
    </c:title>
    <c:autoTitleDeleted val="0"/>
    <c:plotArea>
      <c:layout/>
      <c:scatterChart>
        <c:scatterStyle val="lineMarker"/>
        <c:varyColors val="0"/>
        <c:ser>
          <c:idx val="0"/>
          <c:order val="0"/>
          <c:spPr>
            <a:ln w="28575">
              <a:noFill/>
            </a:ln>
          </c:spPr>
          <c:marker>
            <c:symbol val="circle"/>
            <c:size val="4"/>
            <c:spPr>
              <a:solidFill>
                <a:srgbClr val="99CC00"/>
              </a:solidFill>
              <a:ln>
                <a:solidFill>
                  <a:schemeClr val="accent3">
                    <a:lumMod val="50000"/>
                  </a:schemeClr>
                </a:solidFill>
              </a:ln>
            </c:spPr>
          </c:marker>
          <c:xVal>
            <c:numRef>
              <c:f>Ex_6_Pdeath_class!$F$42:$F$305</c:f>
              <c:numCache>
                <c:formatCode>General</c:formatCode>
                <c:ptCount val="264"/>
                <c:pt idx="0">
                  <c:v>1.5</c:v>
                </c:pt>
                <c:pt idx="1">
                  <c:v>4.5</c:v>
                </c:pt>
                <c:pt idx="2">
                  <c:v>7.5</c:v>
                </c:pt>
                <c:pt idx="3">
                  <c:v>10.5</c:v>
                </c:pt>
                <c:pt idx="4">
                  <c:v>13.5</c:v>
                </c:pt>
                <c:pt idx="5">
                  <c:v>16.5</c:v>
                </c:pt>
                <c:pt idx="6">
                  <c:v>19.5</c:v>
                </c:pt>
                <c:pt idx="7">
                  <c:v>22.5</c:v>
                </c:pt>
                <c:pt idx="8">
                  <c:v>25.5</c:v>
                </c:pt>
                <c:pt idx="9">
                  <c:v>28.5</c:v>
                </c:pt>
                <c:pt idx="10">
                  <c:v>31.5</c:v>
                </c:pt>
                <c:pt idx="11">
                  <c:v>34.5</c:v>
                </c:pt>
                <c:pt idx="12">
                  <c:v>37.5</c:v>
                </c:pt>
                <c:pt idx="13">
                  <c:v>40.5</c:v>
                </c:pt>
                <c:pt idx="14">
                  <c:v>43.5</c:v>
                </c:pt>
                <c:pt idx="15">
                  <c:v>46.5</c:v>
                </c:pt>
                <c:pt idx="16">
                  <c:v>49.5</c:v>
                </c:pt>
                <c:pt idx="17">
                  <c:v>52.5</c:v>
                </c:pt>
                <c:pt idx="18">
                  <c:v>55.5</c:v>
                </c:pt>
                <c:pt idx="19">
                  <c:v>58.5</c:v>
                </c:pt>
                <c:pt idx="20">
                  <c:v>61.5</c:v>
                </c:pt>
                <c:pt idx="21">
                  <c:v>64.5</c:v>
                </c:pt>
                <c:pt idx="22">
                  <c:v>67.5</c:v>
                </c:pt>
                <c:pt idx="23">
                  <c:v>70.5</c:v>
                </c:pt>
                <c:pt idx="24">
                  <c:v>70.5</c:v>
                </c:pt>
                <c:pt idx="25">
                  <c:v>67.5</c:v>
                </c:pt>
                <c:pt idx="26">
                  <c:v>64.5</c:v>
                </c:pt>
                <c:pt idx="27">
                  <c:v>61.5</c:v>
                </c:pt>
                <c:pt idx="28">
                  <c:v>58.5</c:v>
                </c:pt>
                <c:pt idx="29">
                  <c:v>55.5</c:v>
                </c:pt>
                <c:pt idx="30">
                  <c:v>52.5</c:v>
                </c:pt>
                <c:pt idx="31">
                  <c:v>49.5</c:v>
                </c:pt>
                <c:pt idx="32">
                  <c:v>46.5</c:v>
                </c:pt>
                <c:pt idx="33">
                  <c:v>43.5</c:v>
                </c:pt>
                <c:pt idx="34">
                  <c:v>40.5</c:v>
                </c:pt>
                <c:pt idx="35">
                  <c:v>37.5</c:v>
                </c:pt>
                <c:pt idx="36">
                  <c:v>34.5</c:v>
                </c:pt>
                <c:pt idx="37">
                  <c:v>31.5</c:v>
                </c:pt>
                <c:pt idx="38">
                  <c:v>28.5</c:v>
                </c:pt>
                <c:pt idx="39">
                  <c:v>25.5</c:v>
                </c:pt>
                <c:pt idx="40">
                  <c:v>22.5</c:v>
                </c:pt>
                <c:pt idx="41">
                  <c:v>19.5</c:v>
                </c:pt>
                <c:pt idx="42">
                  <c:v>16.5</c:v>
                </c:pt>
                <c:pt idx="43">
                  <c:v>13.5</c:v>
                </c:pt>
                <c:pt idx="44">
                  <c:v>10.5</c:v>
                </c:pt>
                <c:pt idx="45">
                  <c:v>7.5</c:v>
                </c:pt>
                <c:pt idx="46">
                  <c:v>4.5</c:v>
                </c:pt>
                <c:pt idx="47">
                  <c:v>1.5</c:v>
                </c:pt>
                <c:pt idx="48">
                  <c:v>1.5</c:v>
                </c:pt>
                <c:pt idx="49">
                  <c:v>4.5</c:v>
                </c:pt>
                <c:pt idx="50">
                  <c:v>7.5</c:v>
                </c:pt>
                <c:pt idx="51">
                  <c:v>10.5</c:v>
                </c:pt>
                <c:pt idx="52">
                  <c:v>13.5</c:v>
                </c:pt>
                <c:pt idx="53">
                  <c:v>16.5</c:v>
                </c:pt>
                <c:pt idx="54">
                  <c:v>19.5</c:v>
                </c:pt>
                <c:pt idx="55">
                  <c:v>22.5</c:v>
                </c:pt>
                <c:pt idx="56">
                  <c:v>25.5</c:v>
                </c:pt>
                <c:pt idx="57">
                  <c:v>28.5</c:v>
                </c:pt>
                <c:pt idx="58">
                  <c:v>31.5</c:v>
                </c:pt>
                <c:pt idx="59">
                  <c:v>34.5</c:v>
                </c:pt>
                <c:pt idx="60">
                  <c:v>37.5</c:v>
                </c:pt>
                <c:pt idx="61">
                  <c:v>40.5</c:v>
                </c:pt>
                <c:pt idx="62">
                  <c:v>43.5</c:v>
                </c:pt>
                <c:pt idx="63">
                  <c:v>46.5</c:v>
                </c:pt>
                <c:pt idx="64">
                  <c:v>49.5</c:v>
                </c:pt>
                <c:pt idx="65">
                  <c:v>52.5</c:v>
                </c:pt>
                <c:pt idx="66">
                  <c:v>55.5</c:v>
                </c:pt>
                <c:pt idx="67">
                  <c:v>58.5</c:v>
                </c:pt>
                <c:pt idx="68">
                  <c:v>61.5</c:v>
                </c:pt>
                <c:pt idx="69">
                  <c:v>64.5</c:v>
                </c:pt>
                <c:pt idx="70">
                  <c:v>67.5</c:v>
                </c:pt>
                <c:pt idx="71">
                  <c:v>70.5</c:v>
                </c:pt>
                <c:pt idx="72">
                  <c:v>70.5</c:v>
                </c:pt>
                <c:pt idx="73">
                  <c:v>67.5</c:v>
                </c:pt>
                <c:pt idx="74">
                  <c:v>64.5</c:v>
                </c:pt>
                <c:pt idx="75">
                  <c:v>61.5</c:v>
                </c:pt>
                <c:pt idx="76">
                  <c:v>58.5</c:v>
                </c:pt>
                <c:pt idx="77">
                  <c:v>55.5</c:v>
                </c:pt>
                <c:pt idx="78">
                  <c:v>52.5</c:v>
                </c:pt>
                <c:pt idx="79">
                  <c:v>49.5</c:v>
                </c:pt>
                <c:pt idx="80">
                  <c:v>46.5</c:v>
                </c:pt>
                <c:pt idx="81">
                  <c:v>43.5</c:v>
                </c:pt>
                <c:pt idx="82">
                  <c:v>40.5</c:v>
                </c:pt>
                <c:pt idx="83">
                  <c:v>37.5</c:v>
                </c:pt>
                <c:pt idx="84">
                  <c:v>34.5</c:v>
                </c:pt>
                <c:pt idx="85">
                  <c:v>31.5</c:v>
                </c:pt>
                <c:pt idx="86">
                  <c:v>28.5</c:v>
                </c:pt>
                <c:pt idx="87">
                  <c:v>25.5</c:v>
                </c:pt>
                <c:pt idx="88">
                  <c:v>22.5</c:v>
                </c:pt>
                <c:pt idx="89">
                  <c:v>19.5</c:v>
                </c:pt>
                <c:pt idx="90">
                  <c:v>16.5</c:v>
                </c:pt>
                <c:pt idx="91">
                  <c:v>13.5</c:v>
                </c:pt>
                <c:pt idx="92">
                  <c:v>10.5</c:v>
                </c:pt>
                <c:pt idx="93">
                  <c:v>7.5</c:v>
                </c:pt>
                <c:pt idx="94">
                  <c:v>4.5</c:v>
                </c:pt>
                <c:pt idx="95">
                  <c:v>1.5</c:v>
                </c:pt>
                <c:pt idx="96">
                  <c:v>1.5</c:v>
                </c:pt>
                <c:pt idx="97">
                  <c:v>4.5</c:v>
                </c:pt>
                <c:pt idx="98">
                  <c:v>7.5</c:v>
                </c:pt>
                <c:pt idx="99">
                  <c:v>10.5</c:v>
                </c:pt>
                <c:pt idx="100">
                  <c:v>13.5</c:v>
                </c:pt>
                <c:pt idx="101">
                  <c:v>16.5</c:v>
                </c:pt>
                <c:pt idx="102">
                  <c:v>19.5</c:v>
                </c:pt>
                <c:pt idx="103">
                  <c:v>22.5</c:v>
                </c:pt>
                <c:pt idx="104">
                  <c:v>25.5</c:v>
                </c:pt>
                <c:pt idx="105">
                  <c:v>28.5</c:v>
                </c:pt>
                <c:pt idx="106">
                  <c:v>31.5</c:v>
                </c:pt>
                <c:pt idx="107">
                  <c:v>34.5</c:v>
                </c:pt>
                <c:pt idx="108">
                  <c:v>37.5</c:v>
                </c:pt>
                <c:pt idx="109">
                  <c:v>40.5</c:v>
                </c:pt>
                <c:pt idx="110">
                  <c:v>43.5</c:v>
                </c:pt>
                <c:pt idx="111">
                  <c:v>46.5</c:v>
                </c:pt>
                <c:pt idx="112">
                  <c:v>49.5</c:v>
                </c:pt>
                <c:pt idx="113">
                  <c:v>52.5</c:v>
                </c:pt>
                <c:pt idx="114">
                  <c:v>55.5</c:v>
                </c:pt>
                <c:pt idx="115">
                  <c:v>58.5</c:v>
                </c:pt>
                <c:pt idx="116">
                  <c:v>61.5</c:v>
                </c:pt>
                <c:pt idx="117">
                  <c:v>64.5</c:v>
                </c:pt>
                <c:pt idx="118">
                  <c:v>67.5</c:v>
                </c:pt>
                <c:pt idx="119">
                  <c:v>70.5</c:v>
                </c:pt>
                <c:pt idx="120">
                  <c:v>70.5</c:v>
                </c:pt>
                <c:pt idx="121">
                  <c:v>67.5</c:v>
                </c:pt>
                <c:pt idx="122">
                  <c:v>64.5</c:v>
                </c:pt>
                <c:pt idx="123">
                  <c:v>61.5</c:v>
                </c:pt>
                <c:pt idx="124">
                  <c:v>58.5</c:v>
                </c:pt>
                <c:pt idx="125">
                  <c:v>55.5</c:v>
                </c:pt>
                <c:pt idx="126">
                  <c:v>52.5</c:v>
                </c:pt>
                <c:pt idx="127">
                  <c:v>49.5</c:v>
                </c:pt>
                <c:pt idx="128">
                  <c:v>46.5</c:v>
                </c:pt>
                <c:pt idx="129">
                  <c:v>43.5</c:v>
                </c:pt>
                <c:pt idx="130">
                  <c:v>40.5</c:v>
                </c:pt>
                <c:pt idx="131">
                  <c:v>37.5</c:v>
                </c:pt>
                <c:pt idx="132">
                  <c:v>34.5</c:v>
                </c:pt>
                <c:pt idx="133">
                  <c:v>31.5</c:v>
                </c:pt>
                <c:pt idx="134">
                  <c:v>28.5</c:v>
                </c:pt>
                <c:pt idx="135">
                  <c:v>25.5</c:v>
                </c:pt>
                <c:pt idx="136">
                  <c:v>22.5</c:v>
                </c:pt>
                <c:pt idx="137">
                  <c:v>19.5</c:v>
                </c:pt>
                <c:pt idx="138">
                  <c:v>16.5</c:v>
                </c:pt>
                <c:pt idx="139">
                  <c:v>13.5</c:v>
                </c:pt>
                <c:pt idx="140">
                  <c:v>10.5</c:v>
                </c:pt>
                <c:pt idx="141">
                  <c:v>7.5</c:v>
                </c:pt>
                <c:pt idx="142">
                  <c:v>4.5</c:v>
                </c:pt>
                <c:pt idx="143">
                  <c:v>1.5</c:v>
                </c:pt>
                <c:pt idx="144">
                  <c:v>1.5</c:v>
                </c:pt>
                <c:pt idx="145">
                  <c:v>4.5</c:v>
                </c:pt>
                <c:pt idx="146">
                  <c:v>7.5</c:v>
                </c:pt>
                <c:pt idx="147">
                  <c:v>10.5</c:v>
                </c:pt>
                <c:pt idx="148">
                  <c:v>13.5</c:v>
                </c:pt>
                <c:pt idx="149">
                  <c:v>16.5</c:v>
                </c:pt>
                <c:pt idx="150">
                  <c:v>19.5</c:v>
                </c:pt>
                <c:pt idx="151">
                  <c:v>22.5</c:v>
                </c:pt>
                <c:pt idx="152">
                  <c:v>25.5</c:v>
                </c:pt>
                <c:pt idx="153">
                  <c:v>28.5</c:v>
                </c:pt>
                <c:pt idx="154">
                  <c:v>31.5</c:v>
                </c:pt>
                <c:pt idx="155">
                  <c:v>34.5</c:v>
                </c:pt>
                <c:pt idx="156">
                  <c:v>37.5</c:v>
                </c:pt>
                <c:pt idx="157">
                  <c:v>40.5</c:v>
                </c:pt>
                <c:pt idx="158">
                  <c:v>43.5</c:v>
                </c:pt>
                <c:pt idx="159">
                  <c:v>46.5</c:v>
                </c:pt>
                <c:pt idx="160">
                  <c:v>49.5</c:v>
                </c:pt>
                <c:pt idx="161">
                  <c:v>52.5</c:v>
                </c:pt>
                <c:pt idx="162">
                  <c:v>55.5</c:v>
                </c:pt>
                <c:pt idx="163">
                  <c:v>58.5</c:v>
                </c:pt>
                <c:pt idx="164">
                  <c:v>61.5</c:v>
                </c:pt>
                <c:pt idx="165">
                  <c:v>64.5</c:v>
                </c:pt>
                <c:pt idx="166">
                  <c:v>67.5</c:v>
                </c:pt>
                <c:pt idx="167">
                  <c:v>70.5</c:v>
                </c:pt>
                <c:pt idx="168">
                  <c:v>70.5</c:v>
                </c:pt>
                <c:pt idx="169">
                  <c:v>67.5</c:v>
                </c:pt>
                <c:pt idx="170">
                  <c:v>64.5</c:v>
                </c:pt>
                <c:pt idx="171">
                  <c:v>61.5</c:v>
                </c:pt>
                <c:pt idx="172">
                  <c:v>58.5</c:v>
                </c:pt>
                <c:pt idx="173">
                  <c:v>55.5</c:v>
                </c:pt>
                <c:pt idx="174">
                  <c:v>52.5</c:v>
                </c:pt>
                <c:pt idx="175">
                  <c:v>49.5</c:v>
                </c:pt>
                <c:pt idx="176">
                  <c:v>46.5</c:v>
                </c:pt>
                <c:pt idx="177">
                  <c:v>43.5</c:v>
                </c:pt>
                <c:pt idx="178">
                  <c:v>40.5</c:v>
                </c:pt>
                <c:pt idx="179">
                  <c:v>37.5</c:v>
                </c:pt>
                <c:pt idx="180">
                  <c:v>34.5</c:v>
                </c:pt>
                <c:pt idx="181">
                  <c:v>31.5</c:v>
                </c:pt>
                <c:pt idx="182">
                  <c:v>28.5</c:v>
                </c:pt>
                <c:pt idx="183">
                  <c:v>25.5</c:v>
                </c:pt>
                <c:pt idx="184">
                  <c:v>22.5</c:v>
                </c:pt>
                <c:pt idx="185">
                  <c:v>19.5</c:v>
                </c:pt>
                <c:pt idx="186">
                  <c:v>16.5</c:v>
                </c:pt>
                <c:pt idx="187">
                  <c:v>13.5</c:v>
                </c:pt>
                <c:pt idx="188">
                  <c:v>10.5</c:v>
                </c:pt>
                <c:pt idx="189">
                  <c:v>7.5</c:v>
                </c:pt>
                <c:pt idx="190">
                  <c:v>4.5</c:v>
                </c:pt>
                <c:pt idx="191">
                  <c:v>1.5</c:v>
                </c:pt>
                <c:pt idx="192">
                  <c:v>1.5</c:v>
                </c:pt>
                <c:pt idx="193">
                  <c:v>4.5</c:v>
                </c:pt>
                <c:pt idx="194">
                  <c:v>7.5</c:v>
                </c:pt>
                <c:pt idx="195">
                  <c:v>10.5</c:v>
                </c:pt>
                <c:pt idx="196">
                  <c:v>13.5</c:v>
                </c:pt>
                <c:pt idx="197">
                  <c:v>16.5</c:v>
                </c:pt>
                <c:pt idx="198">
                  <c:v>19.5</c:v>
                </c:pt>
                <c:pt idx="199">
                  <c:v>22.5</c:v>
                </c:pt>
                <c:pt idx="200">
                  <c:v>25.5</c:v>
                </c:pt>
                <c:pt idx="201">
                  <c:v>28.5</c:v>
                </c:pt>
                <c:pt idx="202">
                  <c:v>31.5</c:v>
                </c:pt>
                <c:pt idx="203">
                  <c:v>34.5</c:v>
                </c:pt>
                <c:pt idx="204">
                  <c:v>37.5</c:v>
                </c:pt>
                <c:pt idx="205">
                  <c:v>40.5</c:v>
                </c:pt>
                <c:pt idx="206">
                  <c:v>43.5</c:v>
                </c:pt>
                <c:pt idx="207">
                  <c:v>46.5</c:v>
                </c:pt>
                <c:pt idx="208">
                  <c:v>49.5</c:v>
                </c:pt>
                <c:pt idx="209">
                  <c:v>52.5</c:v>
                </c:pt>
                <c:pt idx="210">
                  <c:v>55.5</c:v>
                </c:pt>
                <c:pt idx="211">
                  <c:v>58.5</c:v>
                </c:pt>
                <c:pt idx="212">
                  <c:v>61.5</c:v>
                </c:pt>
                <c:pt idx="213">
                  <c:v>64.5</c:v>
                </c:pt>
                <c:pt idx="214">
                  <c:v>67.5</c:v>
                </c:pt>
                <c:pt idx="215">
                  <c:v>70.5</c:v>
                </c:pt>
                <c:pt idx="216">
                  <c:v>70.5</c:v>
                </c:pt>
                <c:pt idx="217">
                  <c:v>67.5</c:v>
                </c:pt>
                <c:pt idx="218">
                  <c:v>64.5</c:v>
                </c:pt>
                <c:pt idx="219">
                  <c:v>61.5</c:v>
                </c:pt>
                <c:pt idx="220">
                  <c:v>58.5</c:v>
                </c:pt>
                <c:pt idx="221">
                  <c:v>55.5</c:v>
                </c:pt>
                <c:pt idx="222">
                  <c:v>52.5</c:v>
                </c:pt>
                <c:pt idx="223">
                  <c:v>49.5</c:v>
                </c:pt>
                <c:pt idx="224">
                  <c:v>46.5</c:v>
                </c:pt>
                <c:pt idx="225">
                  <c:v>43.5</c:v>
                </c:pt>
                <c:pt idx="226">
                  <c:v>40.5</c:v>
                </c:pt>
                <c:pt idx="227">
                  <c:v>37.5</c:v>
                </c:pt>
                <c:pt idx="228">
                  <c:v>34.5</c:v>
                </c:pt>
                <c:pt idx="229">
                  <c:v>31.5</c:v>
                </c:pt>
                <c:pt idx="230">
                  <c:v>28.5</c:v>
                </c:pt>
                <c:pt idx="231">
                  <c:v>25.5</c:v>
                </c:pt>
                <c:pt idx="232">
                  <c:v>22.5</c:v>
                </c:pt>
                <c:pt idx="233">
                  <c:v>19.5</c:v>
                </c:pt>
                <c:pt idx="234">
                  <c:v>16.5</c:v>
                </c:pt>
                <c:pt idx="235">
                  <c:v>13.5</c:v>
                </c:pt>
                <c:pt idx="236">
                  <c:v>10.5</c:v>
                </c:pt>
                <c:pt idx="237">
                  <c:v>7.5</c:v>
                </c:pt>
                <c:pt idx="238">
                  <c:v>4.5</c:v>
                </c:pt>
                <c:pt idx="239">
                  <c:v>1.5</c:v>
                </c:pt>
                <c:pt idx="240">
                  <c:v>1.5</c:v>
                </c:pt>
                <c:pt idx="241">
                  <c:v>4.5</c:v>
                </c:pt>
                <c:pt idx="242">
                  <c:v>7.5</c:v>
                </c:pt>
                <c:pt idx="243">
                  <c:v>10.5</c:v>
                </c:pt>
                <c:pt idx="244">
                  <c:v>13.5</c:v>
                </c:pt>
                <c:pt idx="245">
                  <c:v>16.5</c:v>
                </c:pt>
                <c:pt idx="246">
                  <c:v>19.5</c:v>
                </c:pt>
                <c:pt idx="247">
                  <c:v>22.5</c:v>
                </c:pt>
                <c:pt idx="248">
                  <c:v>25.5</c:v>
                </c:pt>
                <c:pt idx="249">
                  <c:v>28.5</c:v>
                </c:pt>
                <c:pt idx="250">
                  <c:v>31.5</c:v>
                </c:pt>
                <c:pt idx="251">
                  <c:v>34.5</c:v>
                </c:pt>
                <c:pt idx="252">
                  <c:v>37.5</c:v>
                </c:pt>
                <c:pt idx="253">
                  <c:v>40.5</c:v>
                </c:pt>
                <c:pt idx="254">
                  <c:v>43.5</c:v>
                </c:pt>
                <c:pt idx="255">
                  <c:v>46.5</c:v>
                </c:pt>
                <c:pt idx="256">
                  <c:v>49.5</c:v>
                </c:pt>
                <c:pt idx="257">
                  <c:v>52.5</c:v>
                </c:pt>
                <c:pt idx="258">
                  <c:v>55.5</c:v>
                </c:pt>
                <c:pt idx="259">
                  <c:v>58.5</c:v>
                </c:pt>
                <c:pt idx="260">
                  <c:v>61.5</c:v>
                </c:pt>
                <c:pt idx="261">
                  <c:v>64.5</c:v>
                </c:pt>
                <c:pt idx="262">
                  <c:v>67.5</c:v>
                </c:pt>
                <c:pt idx="263">
                  <c:v>70.5</c:v>
                </c:pt>
              </c:numCache>
            </c:numRef>
          </c:xVal>
          <c:yVal>
            <c:numRef>
              <c:f>Ex_6_Pdeath_class!$G$42:$G$305</c:f>
              <c:numCache>
                <c:formatCode>General</c:formatCode>
                <c:ptCount val="26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5</c:v>
                </c:pt>
                <c:pt idx="49">
                  <c:v>5</c:v>
                </c:pt>
                <c:pt idx="50">
                  <c:v>5</c:v>
                </c:pt>
                <c:pt idx="51">
                  <c:v>5</c:v>
                </c:pt>
                <c:pt idx="52">
                  <c:v>5</c:v>
                </c:pt>
                <c:pt idx="53">
                  <c:v>5</c:v>
                </c:pt>
                <c:pt idx="54">
                  <c:v>5</c:v>
                </c:pt>
                <c:pt idx="55">
                  <c:v>5</c:v>
                </c:pt>
                <c:pt idx="56">
                  <c:v>5</c:v>
                </c:pt>
                <c:pt idx="57">
                  <c:v>5</c:v>
                </c:pt>
                <c:pt idx="58">
                  <c:v>5</c:v>
                </c:pt>
                <c:pt idx="59">
                  <c:v>5</c:v>
                </c:pt>
                <c:pt idx="60">
                  <c:v>5</c:v>
                </c:pt>
                <c:pt idx="61">
                  <c:v>5</c:v>
                </c:pt>
                <c:pt idx="62">
                  <c:v>5</c:v>
                </c:pt>
                <c:pt idx="63">
                  <c:v>5</c:v>
                </c:pt>
                <c:pt idx="64">
                  <c:v>5</c:v>
                </c:pt>
                <c:pt idx="65">
                  <c:v>5</c:v>
                </c:pt>
                <c:pt idx="66">
                  <c:v>5</c:v>
                </c:pt>
                <c:pt idx="67">
                  <c:v>5</c:v>
                </c:pt>
                <c:pt idx="68">
                  <c:v>5</c:v>
                </c:pt>
                <c:pt idx="69">
                  <c:v>5</c:v>
                </c:pt>
                <c:pt idx="70">
                  <c:v>5</c:v>
                </c:pt>
                <c:pt idx="71">
                  <c:v>5</c:v>
                </c:pt>
                <c:pt idx="72">
                  <c:v>7</c:v>
                </c:pt>
                <c:pt idx="73">
                  <c:v>7</c:v>
                </c:pt>
                <c:pt idx="74">
                  <c:v>7</c:v>
                </c:pt>
                <c:pt idx="75">
                  <c:v>7</c:v>
                </c:pt>
                <c:pt idx="76">
                  <c:v>7</c:v>
                </c:pt>
                <c:pt idx="77">
                  <c:v>7</c:v>
                </c:pt>
                <c:pt idx="78">
                  <c:v>7</c:v>
                </c:pt>
                <c:pt idx="79">
                  <c:v>7</c:v>
                </c:pt>
                <c:pt idx="80">
                  <c:v>7</c:v>
                </c:pt>
                <c:pt idx="81">
                  <c:v>7</c:v>
                </c:pt>
                <c:pt idx="82">
                  <c:v>7</c:v>
                </c:pt>
                <c:pt idx="83">
                  <c:v>7</c:v>
                </c:pt>
                <c:pt idx="84">
                  <c:v>7</c:v>
                </c:pt>
                <c:pt idx="85">
                  <c:v>7</c:v>
                </c:pt>
                <c:pt idx="86">
                  <c:v>7</c:v>
                </c:pt>
                <c:pt idx="87">
                  <c:v>7</c:v>
                </c:pt>
                <c:pt idx="88">
                  <c:v>7</c:v>
                </c:pt>
                <c:pt idx="89">
                  <c:v>7</c:v>
                </c:pt>
                <c:pt idx="90">
                  <c:v>7</c:v>
                </c:pt>
                <c:pt idx="91">
                  <c:v>7</c:v>
                </c:pt>
                <c:pt idx="92">
                  <c:v>7</c:v>
                </c:pt>
                <c:pt idx="93">
                  <c:v>7</c:v>
                </c:pt>
                <c:pt idx="94">
                  <c:v>7</c:v>
                </c:pt>
                <c:pt idx="95">
                  <c:v>7</c:v>
                </c:pt>
                <c:pt idx="96">
                  <c:v>9</c:v>
                </c:pt>
                <c:pt idx="97">
                  <c:v>9</c:v>
                </c:pt>
                <c:pt idx="98">
                  <c:v>9</c:v>
                </c:pt>
                <c:pt idx="99">
                  <c:v>9</c:v>
                </c:pt>
                <c:pt idx="100">
                  <c:v>9</c:v>
                </c:pt>
                <c:pt idx="101">
                  <c:v>9</c:v>
                </c:pt>
                <c:pt idx="102">
                  <c:v>9</c:v>
                </c:pt>
                <c:pt idx="103">
                  <c:v>9</c:v>
                </c:pt>
                <c:pt idx="104">
                  <c:v>9</c:v>
                </c:pt>
                <c:pt idx="105">
                  <c:v>9</c:v>
                </c:pt>
                <c:pt idx="106">
                  <c:v>9</c:v>
                </c:pt>
                <c:pt idx="107">
                  <c:v>9</c:v>
                </c:pt>
                <c:pt idx="108">
                  <c:v>9</c:v>
                </c:pt>
                <c:pt idx="109">
                  <c:v>9</c:v>
                </c:pt>
                <c:pt idx="110">
                  <c:v>9</c:v>
                </c:pt>
                <c:pt idx="111">
                  <c:v>9</c:v>
                </c:pt>
                <c:pt idx="112">
                  <c:v>9</c:v>
                </c:pt>
                <c:pt idx="113">
                  <c:v>9</c:v>
                </c:pt>
                <c:pt idx="114">
                  <c:v>9</c:v>
                </c:pt>
                <c:pt idx="115">
                  <c:v>9</c:v>
                </c:pt>
                <c:pt idx="116">
                  <c:v>9</c:v>
                </c:pt>
                <c:pt idx="117">
                  <c:v>9</c:v>
                </c:pt>
                <c:pt idx="118">
                  <c:v>9</c:v>
                </c:pt>
                <c:pt idx="119">
                  <c:v>9</c:v>
                </c:pt>
                <c:pt idx="120">
                  <c:v>11</c:v>
                </c:pt>
                <c:pt idx="121">
                  <c:v>11</c:v>
                </c:pt>
                <c:pt idx="122">
                  <c:v>11</c:v>
                </c:pt>
                <c:pt idx="123">
                  <c:v>11</c:v>
                </c:pt>
                <c:pt idx="124">
                  <c:v>11</c:v>
                </c:pt>
                <c:pt idx="125">
                  <c:v>11</c:v>
                </c:pt>
                <c:pt idx="126">
                  <c:v>11</c:v>
                </c:pt>
                <c:pt idx="127">
                  <c:v>11</c:v>
                </c:pt>
                <c:pt idx="128">
                  <c:v>11</c:v>
                </c:pt>
                <c:pt idx="129">
                  <c:v>11</c:v>
                </c:pt>
                <c:pt idx="130">
                  <c:v>11</c:v>
                </c:pt>
                <c:pt idx="131">
                  <c:v>11</c:v>
                </c:pt>
                <c:pt idx="132">
                  <c:v>11</c:v>
                </c:pt>
                <c:pt idx="133">
                  <c:v>11</c:v>
                </c:pt>
                <c:pt idx="134">
                  <c:v>11</c:v>
                </c:pt>
                <c:pt idx="135">
                  <c:v>11</c:v>
                </c:pt>
                <c:pt idx="136">
                  <c:v>11</c:v>
                </c:pt>
                <c:pt idx="137">
                  <c:v>11</c:v>
                </c:pt>
                <c:pt idx="138">
                  <c:v>11</c:v>
                </c:pt>
                <c:pt idx="139">
                  <c:v>11</c:v>
                </c:pt>
                <c:pt idx="140">
                  <c:v>11</c:v>
                </c:pt>
                <c:pt idx="141">
                  <c:v>11</c:v>
                </c:pt>
                <c:pt idx="142">
                  <c:v>11</c:v>
                </c:pt>
                <c:pt idx="143">
                  <c:v>11</c:v>
                </c:pt>
                <c:pt idx="144">
                  <c:v>13</c:v>
                </c:pt>
                <c:pt idx="145">
                  <c:v>13</c:v>
                </c:pt>
                <c:pt idx="146">
                  <c:v>13</c:v>
                </c:pt>
                <c:pt idx="147">
                  <c:v>13</c:v>
                </c:pt>
                <c:pt idx="148">
                  <c:v>13</c:v>
                </c:pt>
                <c:pt idx="149">
                  <c:v>13</c:v>
                </c:pt>
                <c:pt idx="150">
                  <c:v>13</c:v>
                </c:pt>
                <c:pt idx="151">
                  <c:v>13</c:v>
                </c:pt>
                <c:pt idx="152">
                  <c:v>13</c:v>
                </c:pt>
                <c:pt idx="153">
                  <c:v>13</c:v>
                </c:pt>
                <c:pt idx="154">
                  <c:v>13</c:v>
                </c:pt>
                <c:pt idx="155">
                  <c:v>13</c:v>
                </c:pt>
                <c:pt idx="156">
                  <c:v>13</c:v>
                </c:pt>
                <c:pt idx="157">
                  <c:v>13</c:v>
                </c:pt>
                <c:pt idx="158">
                  <c:v>13</c:v>
                </c:pt>
                <c:pt idx="159">
                  <c:v>13</c:v>
                </c:pt>
                <c:pt idx="160">
                  <c:v>13</c:v>
                </c:pt>
                <c:pt idx="161">
                  <c:v>13</c:v>
                </c:pt>
                <c:pt idx="162">
                  <c:v>13</c:v>
                </c:pt>
                <c:pt idx="163">
                  <c:v>13</c:v>
                </c:pt>
                <c:pt idx="164">
                  <c:v>13</c:v>
                </c:pt>
                <c:pt idx="165">
                  <c:v>13</c:v>
                </c:pt>
                <c:pt idx="166">
                  <c:v>13</c:v>
                </c:pt>
                <c:pt idx="167">
                  <c:v>13</c:v>
                </c:pt>
                <c:pt idx="168">
                  <c:v>15</c:v>
                </c:pt>
                <c:pt idx="169">
                  <c:v>15</c:v>
                </c:pt>
                <c:pt idx="170">
                  <c:v>15</c:v>
                </c:pt>
                <c:pt idx="171">
                  <c:v>15</c:v>
                </c:pt>
                <c:pt idx="172">
                  <c:v>15</c:v>
                </c:pt>
                <c:pt idx="173">
                  <c:v>15</c:v>
                </c:pt>
                <c:pt idx="174">
                  <c:v>15</c:v>
                </c:pt>
                <c:pt idx="175">
                  <c:v>15</c:v>
                </c:pt>
                <c:pt idx="176">
                  <c:v>15</c:v>
                </c:pt>
                <c:pt idx="177">
                  <c:v>15</c:v>
                </c:pt>
                <c:pt idx="178">
                  <c:v>15</c:v>
                </c:pt>
                <c:pt idx="179">
                  <c:v>15</c:v>
                </c:pt>
                <c:pt idx="180">
                  <c:v>15</c:v>
                </c:pt>
                <c:pt idx="181">
                  <c:v>15</c:v>
                </c:pt>
                <c:pt idx="182">
                  <c:v>15</c:v>
                </c:pt>
                <c:pt idx="183">
                  <c:v>15</c:v>
                </c:pt>
                <c:pt idx="184">
                  <c:v>15</c:v>
                </c:pt>
                <c:pt idx="185">
                  <c:v>15</c:v>
                </c:pt>
                <c:pt idx="186">
                  <c:v>15</c:v>
                </c:pt>
                <c:pt idx="187">
                  <c:v>15</c:v>
                </c:pt>
                <c:pt idx="188">
                  <c:v>15</c:v>
                </c:pt>
                <c:pt idx="189">
                  <c:v>15</c:v>
                </c:pt>
                <c:pt idx="190">
                  <c:v>15</c:v>
                </c:pt>
                <c:pt idx="191">
                  <c:v>15</c:v>
                </c:pt>
                <c:pt idx="192">
                  <c:v>17</c:v>
                </c:pt>
                <c:pt idx="193">
                  <c:v>17</c:v>
                </c:pt>
                <c:pt idx="194">
                  <c:v>17</c:v>
                </c:pt>
                <c:pt idx="195">
                  <c:v>17</c:v>
                </c:pt>
                <c:pt idx="196">
                  <c:v>17</c:v>
                </c:pt>
                <c:pt idx="197">
                  <c:v>17</c:v>
                </c:pt>
                <c:pt idx="198">
                  <c:v>17</c:v>
                </c:pt>
                <c:pt idx="199">
                  <c:v>17</c:v>
                </c:pt>
                <c:pt idx="200">
                  <c:v>17</c:v>
                </c:pt>
                <c:pt idx="201">
                  <c:v>17</c:v>
                </c:pt>
                <c:pt idx="202">
                  <c:v>17</c:v>
                </c:pt>
                <c:pt idx="203">
                  <c:v>17</c:v>
                </c:pt>
                <c:pt idx="204">
                  <c:v>17</c:v>
                </c:pt>
                <c:pt idx="205">
                  <c:v>17</c:v>
                </c:pt>
                <c:pt idx="206">
                  <c:v>17</c:v>
                </c:pt>
                <c:pt idx="207">
                  <c:v>17</c:v>
                </c:pt>
                <c:pt idx="208">
                  <c:v>17</c:v>
                </c:pt>
                <c:pt idx="209">
                  <c:v>17</c:v>
                </c:pt>
                <c:pt idx="210">
                  <c:v>17</c:v>
                </c:pt>
                <c:pt idx="211">
                  <c:v>17</c:v>
                </c:pt>
                <c:pt idx="212">
                  <c:v>17</c:v>
                </c:pt>
                <c:pt idx="213">
                  <c:v>17</c:v>
                </c:pt>
                <c:pt idx="214">
                  <c:v>17</c:v>
                </c:pt>
                <c:pt idx="215">
                  <c:v>17</c:v>
                </c:pt>
                <c:pt idx="216">
                  <c:v>19</c:v>
                </c:pt>
                <c:pt idx="217">
                  <c:v>19</c:v>
                </c:pt>
                <c:pt idx="218">
                  <c:v>19</c:v>
                </c:pt>
                <c:pt idx="219">
                  <c:v>19</c:v>
                </c:pt>
                <c:pt idx="220">
                  <c:v>19</c:v>
                </c:pt>
                <c:pt idx="221">
                  <c:v>19</c:v>
                </c:pt>
                <c:pt idx="222">
                  <c:v>19</c:v>
                </c:pt>
                <c:pt idx="223">
                  <c:v>19</c:v>
                </c:pt>
                <c:pt idx="224">
                  <c:v>19</c:v>
                </c:pt>
                <c:pt idx="225">
                  <c:v>19</c:v>
                </c:pt>
                <c:pt idx="226">
                  <c:v>19</c:v>
                </c:pt>
                <c:pt idx="227">
                  <c:v>19</c:v>
                </c:pt>
                <c:pt idx="228">
                  <c:v>19</c:v>
                </c:pt>
                <c:pt idx="229">
                  <c:v>19</c:v>
                </c:pt>
                <c:pt idx="230">
                  <c:v>19</c:v>
                </c:pt>
                <c:pt idx="231">
                  <c:v>19</c:v>
                </c:pt>
                <c:pt idx="232">
                  <c:v>19</c:v>
                </c:pt>
                <c:pt idx="233">
                  <c:v>19</c:v>
                </c:pt>
                <c:pt idx="234">
                  <c:v>19</c:v>
                </c:pt>
                <c:pt idx="235">
                  <c:v>19</c:v>
                </c:pt>
                <c:pt idx="236">
                  <c:v>19</c:v>
                </c:pt>
                <c:pt idx="237">
                  <c:v>19</c:v>
                </c:pt>
                <c:pt idx="238">
                  <c:v>19</c:v>
                </c:pt>
                <c:pt idx="239">
                  <c:v>19</c:v>
                </c:pt>
                <c:pt idx="240">
                  <c:v>21</c:v>
                </c:pt>
                <c:pt idx="241">
                  <c:v>21</c:v>
                </c:pt>
                <c:pt idx="242">
                  <c:v>21</c:v>
                </c:pt>
                <c:pt idx="243">
                  <c:v>21</c:v>
                </c:pt>
                <c:pt idx="244">
                  <c:v>21</c:v>
                </c:pt>
                <c:pt idx="245">
                  <c:v>21</c:v>
                </c:pt>
                <c:pt idx="246">
                  <c:v>21</c:v>
                </c:pt>
                <c:pt idx="247">
                  <c:v>21</c:v>
                </c:pt>
                <c:pt idx="248">
                  <c:v>21</c:v>
                </c:pt>
                <c:pt idx="249">
                  <c:v>21</c:v>
                </c:pt>
                <c:pt idx="250">
                  <c:v>21</c:v>
                </c:pt>
                <c:pt idx="251">
                  <c:v>21</c:v>
                </c:pt>
                <c:pt idx="252">
                  <c:v>21</c:v>
                </c:pt>
                <c:pt idx="253">
                  <c:v>21</c:v>
                </c:pt>
                <c:pt idx="254">
                  <c:v>21</c:v>
                </c:pt>
                <c:pt idx="255">
                  <c:v>21</c:v>
                </c:pt>
                <c:pt idx="256">
                  <c:v>21</c:v>
                </c:pt>
                <c:pt idx="257">
                  <c:v>21</c:v>
                </c:pt>
                <c:pt idx="258">
                  <c:v>21</c:v>
                </c:pt>
                <c:pt idx="259">
                  <c:v>21</c:v>
                </c:pt>
                <c:pt idx="260">
                  <c:v>21</c:v>
                </c:pt>
                <c:pt idx="261">
                  <c:v>21</c:v>
                </c:pt>
                <c:pt idx="262">
                  <c:v>21</c:v>
                </c:pt>
                <c:pt idx="263">
                  <c:v>21</c:v>
                </c:pt>
              </c:numCache>
            </c:numRef>
          </c:yVal>
          <c:smooth val="0"/>
          <c:extLst>
            <c:ext xmlns:c16="http://schemas.microsoft.com/office/drawing/2014/chart" uri="{C3380CC4-5D6E-409C-BE32-E72D297353CC}">
              <c16:uniqueId val="{00000000-EB72-4BF7-985B-26B19ECC75C2}"/>
            </c:ext>
          </c:extLst>
        </c:ser>
        <c:dLbls>
          <c:showLegendKey val="0"/>
          <c:showVal val="0"/>
          <c:showCatName val="0"/>
          <c:showSerName val="0"/>
          <c:showPercent val="0"/>
          <c:showBubbleSize val="0"/>
        </c:dLbls>
        <c:axId val="205719424"/>
        <c:axId val="205754368"/>
      </c:scatterChart>
      <c:valAx>
        <c:axId val="205719424"/>
        <c:scaling>
          <c:orientation val="minMax"/>
          <c:max val="70"/>
        </c:scaling>
        <c:delete val="0"/>
        <c:axPos val="b"/>
        <c:title>
          <c:tx>
            <c:rich>
              <a:bodyPr/>
              <a:lstStyle/>
              <a:p>
                <a:pPr>
                  <a:defRPr/>
                </a:pPr>
                <a:r>
                  <a:rPr lang="en-US"/>
                  <a:t>x</a:t>
                </a:r>
              </a:p>
            </c:rich>
          </c:tx>
          <c:layout/>
          <c:overlay val="0"/>
        </c:title>
        <c:numFmt formatCode="General" sourceLinked="1"/>
        <c:majorTickMark val="none"/>
        <c:minorTickMark val="none"/>
        <c:tickLblPos val="nextTo"/>
        <c:crossAx val="205754368"/>
        <c:crosses val="autoZero"/>
        <c:crossBetween val="midCat"/>
      </c:valAx>
      <c:valAx>
        <c:axId val="205754368"/>
        <c:scaling>
          <c:orientation val="minMax"/>
          <c:max val="22"/>
          <c:min val="0"/>
        </c:scaling>
        <c:delete val="0"/>
        <c:axPos val="l"/>
        <c:majorGridlines/>
        <c:title>
          <c:tx>
            <c:rich>
              <a:bodyPr/>
              <a:lstStyle/>
              <a:p>
                <a:pPr>
                  <a:defRPr/>
                </a:pPr>
                <a:r>
                  <a:rPr lang="en-US"/>
                  <a:t>y</a:t>
                </a:r>
              </a:p>
            </c:rich>
          </c:tx>
          <c:layout/>
          <c:overlay val="0"/>
        </c:title>
        <c:numFmt formatCode="General" sourceLinked="1"/>
        <c:majorTickMark val="none"/>
        <c:minorTickMark val="none"/>
        <c:tickLblPos val="nextTo"/>
        <c:crossAx val="205719424"/>
        <c:crosses val="autoZero"/>
        <c:crossBetween val="midCat"/>
        <c:majorUnit val="2"/>
      </c:valAx>
    </c:plotArea>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PT"/>
              <a:t>1981_after death</a:t>
            </a:r>
          </a:p>
        </c:rich>
      </c:tx>
      <c:overlay val="0"/>
    </c:title>
    <c:autoTitleDeleted val="0"/>
    <c:plotArea>
      <c:layout/>
      <c:scatterChart>
        <c:scatterStyle val="lineMarker"/>
        <c:varyColors val="0"/>
        <c:ser>
          <c:idx val="0"/>
          <c:order val="0"/>
          <c:spPr>
            <a:ln w="28575">
              <a:noFill/>
            </a:ln>
          </c:spPr>
          <c:marker>
            <c:symbol val="circle"/>
            <c:size val="4"/>
            <c:spPr>
              <a:solidFill>
                <a:srgbClr val="99CC00"/>
              </a:solidFill>
              <a:ln>
                <a:solidFill>
                  <a:schemeClr val="accent3">
                    <a:lumMod val="50000"/>
                  </a:schemeClr>
                </a:solidFill>
              </a:ln>
            </c:spPr>
          </c:marker>
          <c:xVal>
            <c:numRef>
              <c:f>Ex_6_Pdeath_class!$F$312:$F$571</c:f>
              <c:numCache>
                <c:formatCode>General</c:formatCode>
                <c:ptCount val="260"/>
                <c:pt idx="0">
                  <c:v>1.5</c:v>
                </c:pt>
                <c:pt idx="1">
                  <c:v>4.5</c:v>
                </c:pt>
                <c:pt idx="2">
                  <c:v>7.5</c:v>
                </c:pt>
                <c:pt idx="3">
                  <c:v>10.5</c:v>
                </c:pt>
                <c:pt idx="4">
                  <c:v>13.5</c:v>
                </c:pt>
                <c:pt idx="5">
                  <c:v>16.5</c:v>
                </c:pt>
                <c:pt idx="6">
                  <c:v>22.5</c:v>
                </c:pt>
                <c:pt idx="7">
                  <c:v>25.5</c:v>
                </c:pt>
                <c:pt idx="8">
                  <c:v>28.5</c:v>
                </c:pt>
                <c:pt idx="9">
                  <c:v>31.5</c:v>
                </c:pt>
                <c:pt idx="10">
                  <c:v>34.5</c:v>
                </c:pt>
                <c:pt idx="11">
                  <c:v>37.5</c:v>
                </c:pt>
                <c:pt idx="12">
                  <c:v>40.5</c:v>
                </c:pt>
                <c:pt idx="13">
                  <c:v>43.5</c:v>
                </c:pt>
                <c:pt idx="14">
                  <c:v>46.5</c:v>
                </c:pt>
                <c:pt idx="15">
                  <c:v>49.5</c:v>
                </c:pt>
                <c:pt idx="16">
                  <c:v>52.5</c:v>
                </c:pt>
                <c:pt idx="17">
                  <c:v>55.5</c:v>
                </c:pt>
                <c:pt idx="18">
                  <c:v>58.5</c:v>
                </c:pt>
                <c:pt idx="19">
                  <c:v>61.5</c:v>
                </c:pt>
                <c:pt idx="20">
                  <c:v>64.5</c:v>
                </c:pt>
                <c:pt idx="21">
                  <c:v>67.5</c:v>
                </c:pt>
                <c:pt idx="22">
                  <c:v>70.5</c:v>
                </c:pt>
                <c:pt idx="23">
                  <c:v>1.5</c:v>
                </c:pt>
                <c:pt idx="24">
                  <c:v>4.5</c:v>
                </c:pt>
                <c:pt idx="25">
                  <c:v>7.5</c:v>
                </c:pt>
                <c:pt idx="26">
                  <c:v>10.5</c:v>
                </c:pt>
                <c:pt idx="27">
                  <c:v>13.5</c:v>
                </c:pt>
                <c:pt idx="28">
                  <c:v>16.5</c:v>
                </c:pt>
                <c:pt idx="29">
                  <c:v>19.5</c:v>
                </c:pt>
                <c:pt idx="30">
                  <c:v>22.5</c:v>
                </c:pt>
                <c:pt idx="31">
                  <c:v>25.5</c:v>
                </c:pt>
                <c:pt idx="32">
                  <c:v>28.5</c:v>
                </c:pt>
                <c:pt idx="33">
                  <c:v>31.5</c:v>
                </c:pt>
                <c:pt idx="34">
                  <c:v>34.5</c:v>
                </c:pt>
                <c:pt idx="35">
                  <c:v>37.5</c:v>
                </c:pt>
                <c:pt idx="36">
                  <c:v>40.5</c:v>
                </c:pt>
                <c:pt idx="37">
                  <c:v>43.5</c:v>
                </c:pt>
                <c:pt idx="38">
                  <c:v>46.5</c:v>
                </c:pt>
                <c:pt idx="39">
                  <c:v>49.5</c:v>
                </c:pt>
                <c:pt idx="40">
                  <c:v>52.5</c:v>
                </c:pt>
                <c:pt idx="41">
                  <c:v>55.5</c:v>
                </c:pt>
                <c:pt idx="42">
                  <c:v>58.5</c:v>
                </c:pt>
                <c:pt idx="43">
                  <c:v>61.5</c:v>
                </c:pt>
                <c:pt idx="44">
                  <c:v>64.5</c:v>
                </c:pt>
                <c:pt idx="45">
                  <c:v>67.5</c:v>
                </c:pt>
                <c:pt idx="46">
                  <c:v>70.5</c:v>
                </c:pt>
                <c:pt idx="47">
                  <c:v>1.5</c:v>
                </c:pt>
                <c:pt idx="48">
                  <c:v>4.5</c:v>
                </c:pt>
                <c:pt idx="49">
                  <c:v>7.5</c:v>
                </c:pt>
                <c:pt idx="50">
                  <c:v>10.5</c:v>
                </c:pt>
                <c:pt idx="51">
                  <c:v>13.5</c:v>
                </c:pt>
                <c:pt idx="52">
                  <c:v>16.5</c:v>
                </c:pt>
                <c:pt idx="53">
                  <c:v>19.5</c:v>
                </c:pt>
                <c:pt idx="54">
                  <c:v>22.5</c:v>
                </c:pt>
                <c:pt idx="55">
                  <c:v>25.5</c:v>
                </c:pt>
                <c:pt idx="56">
                  <c:v>28.5</c:v>
                </c:pt>
                <c:pt idx="57">
                  <c:v>31.5</c:v>
                </c:pt>
                <c:pt idx="58">
                  <c:v>34.5</c:v>
                </c:pt>
                <c:pt idx="59">
                  <c:v>37.5</c:v>
                </c:pt>
                <c:pt idx="60">
                  <c:v>40.5</c:v>
                </c:pt>
                <c:pt idx="61">
                  <c:v>43.5</c:v>
                </c:pt>
                <c:pt idx="62">
                  <c:v>46.5</c:v>
                </c:pt>
                <c:pt idx="63">
                  <c:v>49.5</c:v>
                </c:pt>
                <c:pt idx="64">
                  <c:v>52.5</c:v>
                </c:pt>
                <c:pt idx="65">
                  <c:v>55.5</c:v>
                </c:pt>
                <c:pt idx="66">
                  <c:v>58.5</c:v>
                </c:pt>
                <c:pt idx="67">
                  <c:v>61.5</c:v>
                </c:pt>
                <c:pt idx="68">
                  <c:v>64.5</c:v>
                </c:pt>
                <c:pt idx="69">
                  <c:v>67.5</c:v>
                </c:pt>
                <c:pt idx="70">
                  <c:v>70.5</c:v>
                </c:pt>
                <c:pt idx="71">
                  <c:v>1.5</c:v>
                </c:pt>
                <c:pt idx="72">
                  <c:v>4.5</c:v>
                </c:pt>
                <c:pt idx="73">
                  <c:v>7.5</c:v>
                </c:pt>
                <c:pt idx="74">
                  <c:v>10.5</c:v>
                </c:pt>
                <c:pt idx="75">
                  <c:v>13.5</c:v>
                </c:pt>
                <c:pt idx="76">
                  <c:v>16.5</c:v>
                </c:pt>
                <c:pt idx="77">
                  <c:v>19.5</c:v>
                </c:pt>
                <c:pt idx="78">
                  <c:v>22.5</c:v>
                </c:pt>
                <c:pt idx="79">
                  <c:v>25.5</c:v>
                </c:pt>
                <c:pt idx="80">
                  <c:v>28.5</c:v>
                </c:pt>
                <c:pt idx="81">
                  <c:v>31.5</c:v>
                </c:pt>
                <c:pt idx="82">
                  <c:v>34.5</c:v>
                </c:pt>
                <c:pt idx="83">
                  <c:v>37.5</c:v>
                </c:pt>
                <c:pt idx="84">
                  <c:v>40.5</c:v>
                </c:pt>
                <c:pt idx="85">
                  <c:v>43.5</c:v>
                </c:pt>
                <c:pt idx="86">
                  <c:v>46.5</c:v>
                </c:pt>
                <c:pt idx="87">
                  <c:v>49.5</c:v>
                </c:pt>
                <c:pt idx="88">
                  <c:v>52.5</c:v>
                </c:pt>
                <c:pt idx="89">
                  <c:v>55.5</c:v>
                </c:pt>
                <c:pt idx="90">
                  <c:v>58.5</c:v>
                </c:pt>
                <c:pt idx="91">
                  <c:v>61.5</c:v>
                </c:pt>
                <c:pt idx="92">
                  <c:v>64.5</c:v>
                </c:pt>
                <c:pt idx="93">
                  <c:v>67.5</c:v>
                </c:pt>
                <c:pt idx="94">
                  <c:v>70.5</c:v>
                </c:pt>
                <c:pt idx="95">
                  <c:v>1.5</c:v>
                </c:pt>
                <c:pt idx="96">
                  <c:v>4.5</c:v>
                </c:pt>
                <c:pt idx="97">
                  <c:v>7.5</c:v>
                </c:pt>
                <c:pt idx="98">
                  <c:v>10.5</c:v>
                </c:pt>
                <c:pt idx="99">
                  <c:v>13.5</c:v>
                </c:pt>
                <c:pt idx="100">
                  <c:v>16.5</c:v>
                </c:pt>
                <c:pt idx="101">
                  <c:v>19.5</c:v>
                </c:pt>
                <c:pt idx="102">
                  <c:v>22.5</c:v>
                </c:pt>
                <c:pt idx="103">
                  <c:v>25.5</c:v>
                </c:pt>
                <c:pt idx="104">
                  <c:v>28.5</c:v>
                </c:pt>
                <c:pt idx="105">
                  <c:v>31.5</c:v>
                </c:pt>
                <c:pt idx="106">
                  <c:v>34.5</c:v>
                </c:pt>
                <c:pt idx="107">
                  <c:v>37.5</c:v>
                </c:pt>
                <c:pt idx="108">
                  <c:v>40.5</c:v>
                </c:pt>
                <c:pt idx="109">
                  <c:v>43.5</c:v>
                </c:pt>
                <c:pt idx="110">
                  <c:v>46.5</c:v>
                </c:pt>
                <c:pt idx="111">
                  <c:v>49.5</c:v>
                </c:pt>
                <c:pt idx="112">
                  <c:v>52.5</c:v>
                </c:pt>
                <c:pt idx="113">
                  <c:v>55.5</c:v>
                </c:pt>
                <c:pt idx="114">
                  <c:v>58.5</c:v>
                </c:pt>
                <c:pt idx="115">
                  <c:v>61.5</c:v>
                </c:pt>
                <c:pt idx="116">
                  <c:v>64.5</c:v>
                </c:pt>
                <c:pt idx="117">
                  <c:v>67.5</c:v>
                </c:pt>
                <c:pt idx="118">
                  <c:v>70.5</c:v>
                </c:pt>
                <c:pt idx="119">
                  <c:v>1.5</c:v>
                </c:pt>
                <c:pt idx="120">
                  <c:v>4.5</c:v>
                </c:pt>
                <c:pt idx="121">
                  <c:v>7.5</c:v>
                </c:pt>
                <c:pt idx="122">
                  <c:v>10.5</c:v>
                </c:pt>
                <c:pt idx="123">
                  <c:v>13.5</c:v>
                </c:pt>
                <c:pt idx="124">
                  <c:v>16.5</c:v>
                </c:pt>
                <c:pt idx="125">
                  <c:v>19.5</c:v>
                </c:pt>
                <c:pt idx="126">
                  <c:v>22.5</c:v>
                </c:pt>
                <c:pt idx="127">
                  <c:v>25.5</c:v>
                </c:pt>
                <c:pt idx="128">
                  <c:v>28.5</c:v>
                </c:pt>
                <c:pt idx="129">
                  <c:v>31.5</c:v>
                </c:pt>
                <c:pt idx="130">
                  <c:v>34.5</c:v>
                </c:pt>
                <c:pt idx="131">
                  <c:v>37.5</c:v>
                </c:pt>
                <c:pt idx="132">
                  <c:v>40.5</c:v>
                </c:pt>
                <c:pt idx="133">
                  <c:v>43.5</c:v>
                </c:pt>
                <c:pt idx="134">
                  <c:v>46.5</c:v>
                </c:pt>
                <c:pt idx="135">
                  <c:v>49.5</c:v>
                </c:pt>
                <c:pt idx="136">
                  <c:v>52.5</c:v>
                </c:pt>
                <c:pt idx="137">
                  <c:v>55.5</c:v>
                </c:pt>
                <c:pt idx="138">
                  <c:v>58.5</c:v>
                </c:pt>
                <c:pt idx="139">
                  <c:v>61.5</c:v>
                </c:pt>
                <c:pt idx="140">
                  <c:v>64.5</c:v>
                </c:pt>
                <c:pt idx="141">
                  <c:v>67.5</c:v>
                </c:pt>
                <c:pt idx="142">
                  <c:v>70.5</c:v>
                </c:pt>
                <c:pt idx="143">
                  <c:v>1.5</c:v>
                </c:pt>
                <c:pt idx="144">
                  <c:v>4.5</c:v>
                </c:pt>
                <c:pt idx="145">
                  <c:v>7.5</c:v>
                </c:pt>
                <c:pt idx="146">
                  <c:v>10.5</c:v>
                </c:pt>
                <c:pt idx="147">
                  <c:v>13.5</c:v>
                </c:pt>
                <c:pt idx="148">
                  <c:v>16.5</c:v>
                </c:pt>
                <c:pt idx="149">
                  <c:v>19.5</c:v>
                </c:pt>
                <c:pt idx="150">
                  <c:v>22.5</c:v>
                </c:pt>
                <c:pt idx="151">
                  <c:v>25.5</c:v>
                </c:pt>
                <c:pt idx="152">
                  <c:v>28.5</c:v>
                </c:pt>
                <c:pt idx="153">
                  <c:v>31.5</c:v>
                </c:pt>
                <c:pt idx="154">
                  <c:v>34.5</c:v>
                </c:pt>
                <c:pt idx="155">
                  <c:v>37.5</c:v>
                </c:pt>
                <c:pt idx="156">
                  <c:v>40.5</c:v>
                </c:pt>
                <c:pt idx="157">
                  <c:v>43.5</c:v>
                </c:pt>
                <c:pt idx="158">
                  <c:v>46.5</c:v>
                </c:pt>
                <c:pt idx="159">
                  <c:v>49.5</c:v>
                </c:pt>
                <c:pt idx="160">
                  <c:v>52.5</c:v>
                </c:pt>
                <c:pt idx="161">
                  <c:v>58.5</c:v>
                </c:pt>
                <c:pt idx="162">
                  <c:v>61.5</c:v>
                </c:pt>
                <c:pt idx="163">
                  <c:v>64.5</c:v>
                </c:pt>
                <c:pt idx="164">
                  <c:v>67.5</c:v>
                </c:pt>
                <c:pt idx="165">
                  <c:v>70.5</c:v>
                </c:pt>
                <c:pt idx="166">
                  <c:v>4.5</c:v>
                </c:pt>
                <c:pt idx="167">
                  <c:v>7.5</c:v>
                </c:pt>
                <c:pt idx="168">
                  <c:v>10.5</c:v>
                </c:pt>
                <c:pt idx="169">
                  <c:v>13.5</c:v>
                </c:pt>
                <c:pt idx="170">
                  <c:v>19.5</c:v>
                </c:pt>
                <c:pt idx="171">
                  <c:v>22.5</c:v>
                </c:pt>
                <c:pt idx="172">
                  <c:v>25.5</c:v>
                </c:pt>
                <c:pt idx="173">
                  <c:v>28.5</c:v>
                </c:pt>
                <c:pt idx="174">
                  <c:v>31.5</c:v>
                </c:pt>
                <c:pt idx="175">
                  <c:v>34.5</c:v>
                </c:pt>
                <c:pt idx="176">
                  <c:v>37.5</c:v>
                </c:pt>
                <c:pt idx="177">
                  <c:v>40.5</c:v>
                </c:pt>
                <c:pt idx="178">
                  <c:v>43.5</c:v>
                </c:pt>
                <c:pt idx="179">
                  <c:v>46.5</c:v>
                </c:pt>
                <c:pt idx="180">
                  <c:v>49.5</c:v>
                </c:pt>
                <c:pt idx="181">
                  <c:v>52.5</c:v>
                </c:pt>
                <c:pt idx="182">
                  <c:v>55.5</c:v>
                </c:pt>
                <c:pt idx="183">
                  <c:v>58.5</c:v>
                </c:pt>
                <c:pt idx="184">
                  <c:v>61.5</c:v>
                </c:pt>
                <c:pt idx="185">
                  <c:v>64.5</c:v>
                </c:pt>
                <c:pt idx="186">
                  <c:v>67.5</c:v>
                </c:pt>
                <c:pt idx="187">
                  <c:v>70.5</c:v>
                </c:pt>
                <c:pt idx="188">
                  <c:v>1.5</c:v>
                </c:pt>
                <c:pt idx="189">
                  <c:v>4.5</c:v>
                </c:pt>
                <c:pt idx="190">
                  <c:v>7.5</c:v>
                </c:pt>
                <c:pt idx="191">
                  <c:v>10.5</c:v>
                </c:pt>
                <c:pt idx="192">
                  <c:v>13.5</c:v>
                </c:pt>
                <c:pt idx="193">
                  <c:v>16.5</c:v>
                </c:pt>
                <c:pt idx="194">
                  <c:v>19.5</c:v>
                </c:pt>
                <c:pt idx="195">
                  <c:v>22.5</c:v>
                </c:pt>
                <c:pt idx="196">
                  <c:v>25.5</c:v>
                </c:pt>
                <c:pt idx="197">
                  <c:v>28.5</c:v>
                </c:pt>
                <c:pt idx="198">
                  <c:v>31.5</c:v>
                </c:pt>
                <c:pt idx="199">
                  <c:v>34.5</c:v>
                </c:pt>
                <c:pt idx="200">
                  <c:v>37.5</c:v>
                </c:pt>
                <c:pt idx="201">
                  <c:v>40.5</c:v>
                </c:pt>
                <c:pt idx="202">
                  <c:v>43.5</c:v>
                </c:pt>
                <c:pt idx="203">
                  <c:v>46.5</c:v>
                </c:pt>
                <c:pt idx="204">
                  <c:v>49.5</c:v>
                </c:pt>
                <c:pt idx="205">
                  <c:v>52.5</c:v>
                </c:pt>
                <c:pt idx="206">
                  <c:v>55.5</c:v>
                </c:pt>
                <c:pt idx="207">
                  <c:v>58.5</c:v>
                </c:pt>
                <c:pt idx="208">
                  <c:v>61.5</c:v>
                </c:pt>
                <c:pt idx="209">
                  <c:v>64.5</c:v>
                </c:pt>
                <c:pt idx="210">
                  <c:v>67.5</c:v>
                </c:pt>
                <c:pt idx="211">
                  <c:v>70.5</c:v>
                </c:pt>
                <c:pt idx="212">
                  <c:v>1.5</c:v>
                </c:pt>
                <c:pt idx="213">
                  <c:v>4.5</c:v>
                </c:pt>
                <c:pt idx="214">
                  <c:v>7.5</c:v>
                </c:pt>
                <c:pt idx="215">
                  <c:v>10.5</c:v>
                </c:pt>
                <c:pt idx="216">
                  <c:v>13.5</c:v>
                </c:pt>
                <c:pt idx="217">
                  <c:v>16.5</c:v>
                </c:pt>
                <c:pt idx="218">
                  <c:v>19.5</c:v>
                </c:pt>
                <c:pt idx="219">
                  <c:v>22.5</c:v>
                </c:pt>
                <c:pt idx="220">
                  <c:v>25.5</c:v>
                </c:pt>
                <c:pt idx="221">
                  <c:v>28.5</c:v>
                </c:pt>
                <c:pt idx="222">
                  <c:v>31.5</c:v>
                </c:pt>
                <c:pt idx="223">
                  <c:v>34.5</c:v>
                </c:pt>
                <c:pt idx="224">
                  <c:v>37.5</c:v>
                </c:pt>
                <c:pt idx="225">
                  <c:v>40.5</c:v>
                </c:pt>
                <c:pt idx="226">
                  <c:v>43.5</c:v>
                </c:pt>
                <c:pt idx="227">
                  <c:v>46.5</c:v>
                </c:pt>
                <c:pt idx="228">
                  <c:v>49.5</c:v>
                </c:pt>
                <c:pt idx="229">
                  <c:v>52.5</c:v>
                </c:pt>
                <c:pt idx="230">
                  <c:v>55.5</c:v>
                </c:pt>
                <c:pt idx="231">
                  <c:v>58.5</c:v>
                </c:pt>
                <c:pt idx="232">
                  <c:v>61.5</c:v>
                </c:pt>
                <c:pt idx="233">
                  <c:v>64.5</c:v>
                </c:pt>
                <c:pt idx="234">
                  <c:v>67.5</c:v>
                </c:pt>
                <c:pt idx="235">
                  <c:v>70.5</c:v>
                </c:pt>
                <c:pt idx="236">
                  <c:v>1.5</c:v>
                </c:pt>
                <c:pt idx="237">
                  <c:v>4.5</c:v>
                </c:pt>
                <c:pt idx="238">
                  <c:v>7.5</c:v>
                </c:pt>
                <c:pt idx="239">
                  <c:v>10.5</c:v>
                </c:pt>
                <c:pt idx="240">
                  <c:v>13.5</c:v>
                </c:pt>
                <c:pt idx="241">
                  <c:v>16.5</c:v>
                </c:pt>
                <c:pt idx="242">
                  <c:v>19.5</c:v>
                </c:pt>
                <c:pt idx="243">
                  <c:v>22.5</c:v>
                </c:pt>
                <c:pt idx="244">
                  <c:v>25.5</c:v>
                </c:pt>
                <c:pt idx="245">
                  <c:v>28.5</c:v>
                </c:pt>
                <c:pt idx="246">
                  <c:v>31.5</c:v>
                </c:pt>
                <c:pt idx="247">
                  <c:v>34.5</c:v>
                </c:pt>
                <c:pt idx="248">
                  <c:v>37.5</c:v>
                </c:pt>
                <c:pt idx="249">
                  <c:v>40.5</c:v>
                </c:pt>
                <c:pt idx="250">
                  <c:v>43.5</c:v>
                </c:pt>
                <c:pt idx="251">
                  <c:v>46.5</c:v>
                </c:pt>
                <c:pt idx="252">
                  <c:v>49.5</c:v>
                </c:pt>
                <c:pt idx="253">
                  <c:v>52.5</c:v>
                </c:pt>
                <c:pt idx="254">
                  <c:v>55.5</c:v>
                </c:pt>
                <c:pt idx="255">
                  <c:v>58.5</c:v>
                </c:pt>
                <c:pt idx="256">
                  <c:v>61.5</c:v>
                </c:pt>
                <c:pt idx="257">
                  <c:v>64.5</c:v>
                </c:pt>
                <c:pt idx="258">
                  <c:v>67.5</c:v>
                </c:pt>
                <c:pt idx="259">
                  <c:v>70.5</c:v>
                </c:pt>
              </c:numCache>
            </c:numRef>
          </c:xVal>
          <c:yVal>
            <c:numRef>
              <c:f>Ex_6_Pdeath_class!$G$312:$G$571</c:f>
              <c:numCache>
                <c:formatCode>General</c:formatCode>
                <c:ptCount val="26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5</c:v>
                </c:pt>
                <c:pt idx="48">
                  <c:v>5</c:v>
                </c:pt>
                <c:pt idx="49">
                  <c:v>5</c:v>
                </c:pt>
                <c:pt idx="50">
                  <c:v>5</c:v>
                </c:pt>
                <c:pt idx="51">
                  <c:v>5</c:v>
                </c:pt>
                <c:pt idx="52">
                  <c:v>5</c:v>
                </c:pt>
                <c:pt idx="53">
                  <c:v>5</c:v>
                </c:pt>
                <c:pt idx="54">
                  <c:v>5</c:v>
                </c:pt>
                <c:pt idx="55">
                  <c:v>5</c:v>
                </c:pt>
                <c:pt idx="56">
                  <c:v>5</c:v>
                </c:pt>
                <c:pt idx="57">
                  <c:v>5</c:v>
                </c:pt>
                <c:pt idx="58">
                  <c:v>5</c:v>
                </c:pt>
                <c:pt idx="59">
                  <c:v>5</c:v>
                </c:pt>
                <c:pt idx="60">
                  <c:v>5</c:v>
                </c:pt>
                <c:pt idx="61">
                  <c:v>5</c:v>
                </c:pt>
                <c:pt idx="62">
                  <c:v>5</c:v>
                </c:pt>
                <c:pt idx="63">
                  <c:v>5</c:v>
                </c:pt>
                <c:pt idx="64">
                  <c:v>5</c:v>
                </c:pt>
                <c:pt idx="65">
                  <c:v>5</c:v>
                </c:pt>
                <c:pt idx="66">
                  <c:v>5</c:v>
                </c:pt>
                <c:pt idx="67">
                  <c:v>5</c:v>
                </c:pt>
                <c:pt idx="68">
                  <c:v>5</c:v>
                </c:pt>
                <c:pt idx="69">
                  <c:v>5</c:v>
                </c:pt>
                <c:pt idx="70">
                  <c:v>5</c:v>
                </c:pt>
                <c:pt idx="71">
                  <c:v>7</c:v>
                </c:pt>
                <c:pt idx="72">
                  <c:v>7</c:v>
                </c:pt>
                <c:pt idx="73">
                  <c:v>7</c:v>
                </c:pt>
                <c:pt idx="74">
                  <c:v>7</c:v>
                </c:pt>
                <c:pt idx="75">
                  <c:v>7</c:v>
                </c:pt>
                <c:pt idx="76">
                  <c:v>7</c:v>
                </c:pt>
                <c:pt idx="77">
                  <c:v>7</c:v>
                </c:pt>
                <c:pt idx="78">
                  <c:v>7</c:v>
                </c:pt>
                <c:pt idx="79">
                  <c:v>7</c:v>
                </c:pt>
                <c:pt idx="80">
                  <c:v>7</c:v>
                </c:pt>
                <c:pt idx="81">
                  <c:v>7</c:v>
                </c:pt>
                <c:pt idx="82">
                  <c:v>7</c:v>
                </c:pt>
                <c:pt idx="83">
                  <c:v>7</c:v>
                </c:pt>
                <c:pt idx="84">
                  <c:v>7</c:v>
                </c:pt>
                <c:pt idx="85">
                  <c:v>7</c:v>
                </c:pt>
                <c:pt idx="86">
                  <c:v>7</c:v>
                </c:pt>
                <c:pt idx="87">
                  <c:v>7</c:v>
                </c:pt>
                <c:pt idx="88">
                  <c:v>7</c:v>
                </c:pt>
                <c:pt idx="89">
                  <c:v>7</c:v>
                </c:pt>
                <c:pt idx="90">
                  <c:v>7</c:v>
                </c:pt>
                <c:pt idx="91">
                  <c:v>7</c:v>
                </c:pt>
                <c:pt idx="92">
                  <c:v>7</c:v>
                </c:pt>
                <c:pt idx="93">
                  <c:v>7</c:v>
                </c:pt>
                <c:pt idx="94">
                  <c:v>7</c:v>
                </c:pt>
                <c:pt idx="95">
                  <c:v>9</c:v>
                </c:pt>
                <c:pt idx="96">
                  <c:v>9</c:v>
                </c:pt>
                <c:pt idx="97">
                  <c:v>9</c:v>
                </c:pt>
                <c:pt idx="98">
                  <c:v>9</c:v>
                </c:pt>
                <c:pt idx="99">
                  <c:v>9</c:v>
                </c:pt>
                <c:pt idx="100">
                  <c:v>9</c:v>
                </c:pt>
                <c:pt idx="101">
                  <c:v>9</c:v>
                </c:pt>
                <c:pt idx="102">
                  <c:v>9</c:v>
                </c:pt>
                <c:pt idx="103">
                  <c:v>9</c:v>
                </c:pt>
                <c:pt idx="104">
                  <c:v>9</c:v>
                </c:pt>
                <c:pt idx="105">
                  <c:v>9</c:v>
                </c:pt>
                <c:pt idx="106">
                  <c:v>9</c:v>
                </c:pt>
                <c:pt idx="107">
                  <c:v>9</c:v>
                </c:pt>
                <c:pt idx="108">
                  <c:v>9</c:v>
                </c:pt>
                <c:pt idx="109">
                  <c:v>9</c:v>
                </c:pt>
                <c:pt idx="110">
                  <c:v>9</c:v>
                </c:pt>
                <c:pt idx="111">
                  <c:v>9</c:v>
                </c:pt>
                <c:pt idx="112">
                  <c:v>9</c:v>
                </c:pt>
                <c:pt idx="113">
                  <c:v>9</c:v>
                </c:pt>
                <c:pt idx="114">
                  <c:v>9</c:v>
                </c:pt>
                <c:pt idx="115">
                  <c:v>9</c:v>
                </c:pt>
                <c:pt idx="116">
                  <c:v>9</c:v>
                </c:pt>
                <c:pt idx="117">
                  <c:v>9</c:v>
                </c:pt>
                <c:pt idx="118">
                  <c:v>9</c:v>
                </c:pt>
                <c:pt idx="119">
                  <c:v>11</c:v>
                </c:pt>
                <c:pt idx="120">
                  <c:v>11</c:v>
                </c:pt>
                <c:pt idx="121">
                  <c:v>11</c:v>
                </c:pt>
                <c:pt idx="122">
                  <c:v>11</c:v>
                </c:pt>
                <c:pt idx="123">
                  <c:v>11</c:v>
                </c:pt>
                <c:pt idx="124">
                  <c:v>11</c:v>
                </c:pt>
                <c:pt idx="125">
                  <c:v>11</c:v>
                </c:pt>
                <c:pt idx="126">
                  <c:v>11</c:v>
                </c:pt>
                <c:pt idx="127">
                  <c:v>11</c:v>
                </c:pt>
                <c:pt idx="128">
                  <c:v>11</c:v>
                </c:pt>
                <c:pt idx="129">
                  <c:v>11</c:v>
                </c:pt>
                <c:pt idx="130">
                  <c:v>11</c:v>
                </c:pt>
                <c:pt idx="131">
                  <c:v>11</c:v>
                </c:pt>
                <c:pt idx="132">
                  <c:v>11</c:v>
                </c:pt>
                <c:pt idx="133">
                  <c:v>11</c:v>
                </c:pt>
                <c:pt idx="134">
                  <c:v>11</c:v>
                </c:pt>
                <c:pt idx="135">
                  <c:v>11</c:v>
                </c:pt>
                <c:pt idx="136">
                  <c:v>11</c:v>
                </c:pt>
                <c:pt idx="137">
                  <c:v>11</c:v>
                </c:pt>
                <c:pt idx="138">
                  <c:v>11</c:v>
                </c:pt>
                <c:pt idx="139">
                  <c:v>11</c:v>
                </c:pt>
                <c:pt idx="140">
                  <c:v>11</c:v>
                </c:pt>
                <c:pt idx="141">
                  <c:v>11</c:v>
                </c:pt>
                <c:pt idx="142">
                  <c:v>11</c:v>
                </c:pt>
                <c:pt idx="143">
                  <c:v>13</c:v>
                </c:pt>
                <c:pt idx="144">
                  <c:v>13</c:v>
                </c:pt>
                <c:pt idx="145">
                  <c:v>13</c:v>
                </c:pt>
                <c:pt idx="146">
                  <c:v>13</c:v>
                </c:pt>
                <c:pt idx="147">
                  <c:v>13</c:v>
                </c:pt>
                <c:pt idx="148">
                  <c:v>13</c:v>
                </c:pt>
                <c:pt idx="149">
                  <c:v>13</c:v>
                </c:pt>
                <c:pt idx="150">
                  <c:v>13</c:v>
                </c:pt>
                <c:pt idx="151">
                  <c:v>13</c:v>
                </c:pt>
                <c:pt idx="152">
                  <c:v>13</c:v>
                </c:pt>
                <c:pt idx="153">
                  <c:v>13</c:v>
                </c:pt>
                <c:pt idx="154">
                  <c:v>13</c:v>
                </c:pt>
                <c:pt idx="155">
                  <c:v>13</c:v>
                </c:pt>
                <c:pt idx="156">
                  <c:v>13</c:v>
                </c:pt>
                <c:pt idx="157">
                  <c:v>13</c:v>
                </c:pt>
                <c:pt idx="158">
                  <c:v>13</c:v>
                </c:pt>
                <c:pt idx="159">
                  <c:v>13</c:v>
                </c:pt>
                <c:pt idx="160">
                  <c:v>13</c:v>
                </c:pt>
                <c:pt idx="161">
                  <c:v>13</c:v>
                </c:pt>
                <c:pt idx="162">
                  <c:v>13</c:v>
                </c:pt>
                <c:pt idx="163">
                  <c:v>13</c:v>
                </c:pt>
                <c:pt idx="164">
                  <c:v>13</c:v>
                </c:pt>
                <c:pt idx="165">
                  <c:v>13</c:v>
                </c:pt>
                <c:pt idx="166">
                  <c:v>15</c:v>
                </c:pt>
                <c:pt idx="167">
                  <c:v>15</c:v>
                </c:pt>
                <c:pt idx="168">
                  <c:v>15</c:v>
                </c:pt>
                <c:pt idx="169">
                  <c:v>15</c:v>
                </c:pt>
                <c:pt idx="170">
                  <c:v>15</c:v>
                </c:pt>
                <c:pt idx="171">
                  <c:v>15</c:v>
                </c:pt>
                <c:pt idx="172">
                  <c:v>15</c:v>
                </c:pt>
                <c:pt idx="173">
                  <c:v>15</c:v>
                </c:pt>
                <c:pt idx="174">
                  <c:v>15</c:v>
                </c:pt>
                <c:pt idx="175">
                  <c:v>15</c:v>
                </c:pt>
                <c:pt idx="176">
                  <c:v>15</c:v>
                </c:pt>
                <c:pt idx="177">
                  <c:v>15</c:v>
                </c:pt>
                <c:pt idx="178">
                  <c:v>15</c:v>
                </c:pt>
                <c:pt idx="179">
                  <c:v>15</c:v>
                </c:pt>
                <c:pt idx="180">
                  <c:v>15</c:v>
                </c:pt>
                <c:pt idx="181">
                  <c:v>15</c:v>
                </c:pt>
                <c:pt idx="182">
                  <c:v>15</c:v>
                </c:pt>
                <c:pt idx="183">
                  <c:v>15</c:v>
                </c:pt>
                <c:pt idx="184">
                  <c:v>15</c:v>
                </c:pt>
                <c:pt idx="185">
                  <c:v>15</c:v>
                </c:pt>
                <c:pt idx="186">
                  <c:v>15</c:v>
                </c:pt>
                <c:pt idx="187">
                  <c:v>15</c:v>
                </c:pt>
                <c:pt idx="188">
                  <c:v>17</c:v>
                </c:pt>
                <c:pt idx="189">
                  <c:v>17</c:v>
                </c:pt>
                <c:pt idx="190">
                  <c:v>17</c:v>
                </c:pt>
                <c:pt idx="191">
                  <c:v>17</c:v>
                </c:pt>
                <c:pt idx="192">
                  <c:v>17</c:v>
                </c:pt>
                <c:pt idx="193">
                  <c:v>17</c:v>
                </c:pt>
                <c:pt idx="194">
                  <c:v>17</c:v>
                </c:pt>
                <c:pt idx="195">
                  <c:v>17</c:v>
                </c:pt>
                <c:pt idx="196">
                  <c:v>17</c:v>
                </c:pt>
                <c:pt idx="197">
                  <c:v>17</c:v>
                </c:pt>
                <c:pt idx="198">
                  <c:v>17</c:v>
                </c:pt>
                <c:pt idx="199">
                  <c:v>17</c:v>
                </c:pt>
                <c:pt idx="200">
                  <c:v>17</c:v>
                </c:pt>
                <c:pt idx="201">
                  <c:v>17</c:v>
                </c:pt>
                <c:pt idx="202">
                  <c:v>17</c:v>
                </c:pt>
                <c:pt idx="203">
                  <c:v>17</c:v>
                </c:pt>
                <c:pt idx="204">
                  <c:v>17</c:v>
                </c:pt>
                <c:pt idx="205">
                  <c:v>17</c:v>
                </c:pt>
                <c:pt idx="206">
                  <c:v>17</c:v>
                </c:pt>
                <c:pt idx="207">
                  <c:v>17</c:v>
                </c:pt>
                <c:pt idx="208">
                  <c:v>17</c:v>
                </c:pt>
                <c:pt idx="209">
                  <c:v>17</c:v>
                </c:pt>
                <c:pt idx="210">
                  <c:v>17</c:v>
                </c:pt>
                <c:pt idx="211">
                  <c:v>17</c:v>
                </c:pt>
                <c:pt idx="212">
                  <c:v>19</c:v>
                </c:pt>
                <c:pt idx="213">
                  <c:v>19</c:v>
                </c:pt>
                <c:pt idx="214">
                  <c:v>19</c:v>
                </c:pt>
                <c:pt idx="215">
                  <c:v>19</c:v>
                </c:pt>
                <c:pt idx="216">
                  <c:v>19</c:v>
                </c:pt>
                <c:pt idx="217">
                  <c:v>19</c:v>
                </c:pt>
                <c:pt idx="218">
                  <c:v>19</c:v>
                </c:pt>
                <c:pt idx="219">
                  <c:v>19</c:v>
                </c:pt>
                <c:pt idx="220">
                  <c:v>19</c:v>
                </c:pt>
                <c:pt idx="221">
                  <c:v>19</c:v>
                </c:pt>
                <c:pt idx="222">
                  <c:v>19</c:v>
                </c:pt>
                <c:pt idx="223">
                  <c:v>19</c:v>
                </c:pt>
                <c:pt idx="224">
                  <c:v>19</c:v>
                </c:pt>
                <c:pt idx="225">
                  <c:v>19</c:v>
                </c:pt>
                <c:pt idx="226">
                  <c:v>19</c:v>
                </c:pt>
                <c:pt idx="227">
                  <c:v>19</c:v>
                </c:pt>
                <c:pt idx="228">
                  <c:v>19</c:v>
                </c:pt>
                <c:pt idx="229">
                  <c:v>19</c:v>
                </c:pt>
                <c:pt idx="230">
                  <c:v>19</c:v>
                </c:pt>
                <c:pt idx="231">
                  <c:v>19</c:v>
                </c:pt>
                <c:pt idx="232">
                  <c:v>19</c:v>
                </c:pt>
                <c:pt idx="233">
                  <c:v>19</c:v>
                </c:pt>
                <c:pt idx="234">
                  <c:v>19</c:v>
                </c:pt>
                <c:pt idx="235">
                  <c:v>19</c:v>
                </c:pt>
                <c:pt idx="236">
                  <c:v>21</c:v>
                </c:pt>
                <c:pt idx="237">
                  <c:v>21</c:v>
                </c:pt>
                <c:pt idx="238">
                  <c:v>21</c:v>
                </c:pt>
                <c:pt idx="239">
                  <c:v>21</c:v>
                </c:pt>
                <c:pt idx="240">
                  <c:v>21</c:v>
                </c:pt>
                <c:pt idx="241">
                  <c:v>21</c:v>
                </c:pt>
                <c:pt idx="242">
                  <c:v>21</c:v>
                </c:pt>
                <c:pt idx="243">
                  <c:v>21</c:v>
                </c:pt>
                <c:pt idx="244">
                  <c:v>21</c:v>
                </c:pt>
                <c:pt idx="245">
                  <c:v>21</c:v>
                </c:pt>
                <c:pt idx="246">
                  <c:v>21</c:v>
                </c:pt>
                <c:pt idx="247">
                  <c:v>21</c:v>
                </c:pt>
                <c:pt idx="248">
                  <c:v>21</c:v>
                </c:pt>
                <c:pt idx="249">
                  <c:v>21</c:v>
                </c:pt>
                <c:pt idx="250">
                  <c:v>21</c:v>
                </c:pt>
                <c:pt idx="251">
                  <c:v>21</c:v>
                </c:pt>
                <c:pt idx="252">
                  <c:v>21</c:v>
                </c:pt>
                <c:pt idx="253">
                  <c:v>21</c:v>
                </c:pt>
                <c:pt idx="254">
                  <c:v>21</c:v>
                </c:pt>
                <c:pt idx="255">
                  <c:v>21</c:v>
                </c:pt>
                <c:pt idx="256">
                  <c:v>21</c:v>
                </c:pt>
                <c:pt idx="257">
                  <c:v>21</c:v>
                </c:pt>
                <c:pt idx="258">
                  <c:v>21</c:v>
                </c:pt>
                <c:pt idx="259">
                  <c:v>21</c:v>
                </c:pt>
              </c:numCache>
            </c:numRef>
          </c:yVal>
          <c:smooth val="0"/>
          <c:extLst>
            <c:ext xmlns:c16="http://schemas.microsoft.com/office/drawing/2014/chart" uri="{C3380CC4-5D6E-409C-BE32-E72D297353CC}">
              <c16:uniqueId val="{00000000-2CAF-4677-BA0D-9E049BA38126}"/>
            </c:ext>
          </c:extLst>
        </c:ser>
        <c:dLbls>
          <c:showLegendKey val="0"/>
          <c:showVal val="0"/>
          <c:showCatName val="0"/>
          <c:showSerName val="0"/>
          <c:showPercent val="0"/>
          <c:showBubbleSize val="0"/>
        </c:dLbls>
        <c:axId val="206119296"/>
        <c:axId val="206121216"/>
      </c:scatterChart>
      <c:valAx>
        <c:axId val="206119296"/>
        <c:scaling>
          <c:orientation val="minMax"/>
          <c:max val="70"/>
        </c:scaling>
        <c:delete val="0"/>
        <c:axPos val="b"/>
        <c:title>
          <c:tx>
            <c:rich>
              <a:bodyPr/>
              <a:lstStyle/>
              <a:p>
                <a:pPr>
                  <a:defRPr/>
                </a:pPr>
                <a:r>
                  <a:rPr lang="en-US"/>
                  <a:t>x</a:t>
                </a:r>
              </a:p>
            </c:rich>
          </c:tx>
          <c:overlay val="0"/>
        </c:title>
        <c:numFmt formatCode="General" sourceLinked="1"/>
        <c:majorTickMark val="none"/>
        <c:minorTickMark val="none"/>
        <c:tickLblPos val="nextTo"/>
        <c:crossAx val="206121216"/>
        <c:crosses val="autoZero"/>
        <c:crossBetween val="midCat"/>
      </c:valAx>
      <c:valAx>
        <c:axId val="206121216"/>
        <c:scaling>
          <c:orientation val="minMax"/>
          <c:max val="22"/>
          <c:min val="0"/>
        </c:scaling>
        <c:delete val="0"/>
        <c:axPos val="l"/>
        <c:majorGridlines/>
        <c:title>
          <c:tx>
            <c:rich>
              <a:bodyPr/>
              <a:lstStyle/>
              <a:p>
                <a:pPr>
                  <a:defRPr/>
                </a:pPr>
                <a:r>
                  <a:rPr lang="en-US"/>
                  <a:t>y</a:t>
                </a:r>
              </a:p>
            </c:rich>
          </c:tx>
          <c:overlay val="0"/>
        </c:title>
        <c:numFmt formatCode="General" sourceLinked="1"/>
        <c:majorTickMark val="none"/>
        <c:minorTickMark val="none"/>
        <c:tickLblPos val="nextTo"/>
        <c:crossAx val="206119296"/>
        <c:crosses val="autoZero"/>
        <c:crossBetween val="midCat"/>
        <c:majorUnit val="2"/>
      </c:valAx>
    </c:plotArea>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frequency</c:v>
          </c:tx>
          <c:spPr>
            <a:solidFill>
              <a:schemeClr val="accent1"/>
            </a:solidFill>
            <a:ln>
              <a:noFill/>
            </a:ln>
            <a:effectLst/>
          </c:spPr>
          <c:invertIfNegative val="0"/>
          <c:cat>
            <c:numRef>
              <c:f>Ex_1!$Q$15:$Q$20</c:f>
              <c:numCache>
                <c:formatCode>General</c:formatCode>
                <c:ptCount val="6"/>
                <c:pt idx="0">
                  <c:v>0</c:v>
                </c:pt>
                <c:pt idx="1">
                  <c:v>1</c:v>
                </c:pt>
                <c:pt idx="2">
                  <c:v>2</c:v>
                </c:pt>
                <c:pt idx="3">
                  <c:v>3</c:v>
                </c:pt>
                <c:pt idx="4">
                  <c:v>4</c:v>
                </c:pt>
                <c:pt idx="5">
                  <c:v>5</c:v>
                </c:pt>
              </c:numCache>
            </c:numRef>
          </c:cat>
          <c:val>
            <c:numRef>
              <c:f>Ex_1!$R$15:$R$20</c:f>
              <c:numCache>
                <c:formatCode>General</c:formatCode>
                <c:ptCount val="6"/>
                <c:pt idx="0">
                  <c:v>0.05</c:v>
                </c:pt>
                <c:pt idx="1">
                  <c:v>0.1</c:v>
                </c:pt>
                <c:pt idx="2">
                  <c:v>0.15</c:v>
                </c:pt>
                <c:pt idx="3">
                  <c:v>0.3</c:v>
                </c:pt>
                <c:pt idx="4">
                  <c:v>0.25</c:v>
                </c:pt>
                <c:pt idx="5">
                  <c:v>0.15</c:v>
                </c:pt>
              </c:numCache>
            </c:numRef>
          </c:val>
          <c:extLst>
            <c:ext xmlns:c16="http://schemas.microsoft.com/office/drawing/2014/chart" uri="{C3380CC4-5D6E-409C-BE32-E72D297353CC}">
              <c16:uniqueId val="{00000000-62E4-4290-9C70-A84F0E3E2A65}"/>
            </c:ext>
          </c:extLst>
        </c:ser>
        <c:dLbls>
          <c:showLegendKey val="0"/>
          <c:showVal val="0"/>
          <c:showCatName val="0"/>
          <c:showSerName val="0"/>
          <c:showPercent val="0"/>
          <c:showBubbleSize val="0"/>
        </c:dLbls>
        <c:gapWidth val="0"/>
        <c:overlap val="-17"/>
        <c:axId val="2283872"/>
        <c:axId val="2285120"/>
      </c:barChart>
      <c:catAx>
        <c:axId val="2283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5120"/>
        <c:crosses val="autoZero"/>
        <c:auto val="1"/>
        <c:lblAlgn val="ctr"/>
        <c:lblOffset val="100"/>
        <c:noMultiLvlLbl val="0"/>
      </c:catAx>
      <c:valAx>
        <c:axId val="228512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38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PT"/>
              <a:t>1981_before</a:t>
            </a:r>
            <a:r>
              <a:rPr lang="pt-PT" baseline="0"/>
              <a:t> death</a:t>
            </a:r>
            <a:endParaRPr lang="pt-PT"/>
          </a:p>
        </c:rich>
      </c:tx>
      <c:overlay val="0"/>
    </c:title>
    <c:autoTitleDeleted val="0"/>
    <c:plotArea>
      <c:layout/>
      <c:scatterChart>
        <c:scatterStyle val="lineMarker"/>
        <c:varyColors val="0"/>
        <c:ser>
          <c:idx val="0"/>
          <c:order val="0"/>
          <c:spPr>
            <a:ln w="28575">
              <a:noFill/>
            </a:ln>
          </c:spPr>
          <c:marker>
            <c:symbol val="circle"/>
            <c:size val="4"/>
            <c:spPr>
              <a:solidFill>
                <a:srgbClr val="99CC00"/>
              </a:solidFill>
              <a:ln>
                <a:solidFill>
                  <a:schemeClr val="accent3">
                    <a:lumMod val="50000"/>
                  </a:schemeClr>
                </a:solidFill>
              </a:ln>
            </c:spPr>
          </c:marker>
          <c:xVal>
            <c:numRef>
              <c:f>Ex_6_Pdeath!$F$42:$F$305</c:f>
              <c:numCache>
                <c:formatCode>General</c:formatCode>
                <c:ptCount val="264"/>
                <c:pt idx="0">
                  <c:v>4.5</c:v>
                </c:pt>
                <c:pt idx="1">
                  <c:v>13.5</c:v>
                </c:pt>
                <c:pt idx="2">
                  <c:v>43.5</c:v>
                </c:pt>
                <c:pt idx="3">
                  <c:v>4.5</c:v>
                </c:pt>
                <c:pt idx="4">
                  <c:v>1.5</c:v>
                </c:pt>
                <c:pt idx="5">
                  <c:v>4.5</c:v>
                </c:pt>
                <c:pt idx="6">
                  <c:v>22.5</c:v>
                </c:pt>
                <c:pt idx="7">
                  <c:v>31.5</c:v>
                </c:pt>
                <c:pt idx="8">
                  <c:v>37.5</c:v>
                </c:pt>
                <c:pt idx="9">
                  <c:v>16.5</c:v>
                </c:pt>
                <c:pt idx="10">
                  <c:v>1.5</c:v>
                </c:pt>
                <c:pt idx="11">
                  <c:v>10.5</c:v>
                </c:pt>
                <c:pt idx="12">
                  <c:v>34.5</c:v>
                </c:pt>
                <c:pt idx="13">
                  <c:v>13.5</c:v>
                </c:pt>
                <c:pt idx="14">
                  <c:v>13.5</c:v>
                </c:pt>
                <c:pt idx="15">
                  <c:v>40.5</c:v>
                </c:pt>
                <c:pt idx="16">
                  <c:v>46.5</c:v>
                </c:pt>
                <c:pt idx="17">
                  <c:v>19.5</c:v>
                </c:pt>
                <c:pt idx="18">
                  <c:v>16.5</c:v>
                </c:pt>
                <c:pt idx="19">
                  <c:v>25.5</c:v>
                </c:pt>
                <c:pt idx="20">
                  <c:v>4.5</c:v>
                </c:pt>
                <c:pt idx="21">
                  <c:v>40.5</c:v>
                </c:pt>
                <c:pt idx="22">
                  <c:v>52.5</c:v>
                </c:pt>
                <c:pt idx="23">
                  <c:v>22.5</c:v>
                </c:pt>
                <c:pt idx="24">
                  <c:v>1.5</c:v>
                </c:pt>
                <c:pt idx="25">
                  <c:v>19.5</c:v>
                </c:pt>
                <c:pt idx="26">
                  <c:v>25.5</c:v>
                </c:pt>
                <c:pt idx="27">
                  <c:v>31.5</c:v>
                </c:pt>
                <c:pt idx="28">
                  <c:v>4.5</c:v>
                </c:pt>
                <c:pt idx="29">
                  <c:v>10.5</c:v>
                </c:pt>
                <c:pt idx="30">
                  <c:v>61.5</c:v>
                </c:pt>
                <c:pt idx="31">
                  <c:v>37.5</c:v>
                </c:pt>
                <c:pt idx="32">
                  <c:v>13.5</c:v>
                </c:pt>
                <c:pt idx="33">
                  <c:v>67.5</c:v>
                </c:pt>
                <c:pt idx="34">
                  <c:v>28.5</c:v>
                </c:pt>
                <c:pt idx="35">
                  <c:v>7.5</c:v>
                </c:pt>
                <c:pt idx="36">
                  <c:v>22.5</c:v>
                </c:pt>
                <c:pt idx="37">
                  <c:v>16.5</c:v>
                </c:pt>
                <c:pt idx="38">
                  <c:v>67.5</c:v>
                </c:pt>
                <c:pt idx="39">
                  <c:v>43.5</c:v>
                </c:pt>
                <c:pt idx="40">
                  <c:v>70.5</c:v>
                </c:pt>
                <c:pt idx="41">
                  <c:v>7.5</c:v>
                </c:pt>
                <c:pt idx="42">
                  <c:v>1.5</c:v>
                </c:pt>
                <c:pt idx="43">
                  <c:v>16.5</c:v>
                </c:pt>
                <c:pt idx="44">
                  <c:v>16.5</c:v>
                </c:pt>
                <c:pt idx="45">
                  <c:v>61.5</c:v>
                </c:pt>
                <c:pt idx="46">
                  <c:v>49.5</c:v>
                </c:pt>
                <c:pt idx="47">
                  <c:v>34.5</c:v>
                </c:pt>
                <c:pt idx="48">
                  <c:v>37.5</c:v>
                </c:pt>
                <c:pt idx="49">
                  <c:v>67.5</c:v>
                </c:pt>
                <c:pt idx="50">
                  <c:v>22.5</c:v>
                </c:pt>
                <c:pt idx="51">
                  <c:v>31.5</c:v>
                </c:pt>
                <c:pt idx="52">
                  <c:v>64.5</c:v>
                </c:pt>
                <c:pt idx="53">
                  <c:v>34.5</c:v>
                </c:pt>
                <c:pt idx="54">
                  <c:v>31.5</c:v>
                </c:pt>
                <c:pt idx="55">
                  <c:v>43.5</c:v>
                </c:pt>
                <c:pt idx="56">
                  <c:v>49.5</c:v>
                </c:pt>
                <c:pt idx="57">
                  <c:v>13.5</c:v>
                </c:pt>
                <c:pt idx="58">
                  <c:v>58.5</c:v>
                </c:pt>
                <c:pt idx="59">
                  <c:v>13.5</c:v>
                </c:pt>
                <c:pt idx="60">
                  <c:v>10.5</c:v>
                </c:pt>
                <c:pt idx="61">
                  <c:v>70.5</c:v>
                </c:pt>
                <c:pt idx="62">
                  <c:v>61.5</c:v>
                </c:pt>
                <c:pt idx="63">
                  <c:v>49.5</c:v>
                </c:pt>
                <c:pt idx="64">
                  <c:v>61.5</c:v>
                </c:pt>
                <c:pt idx="65">
                  <c:v>19.5</c:v>
                </c:pt>
                <c:pt idx="66">
                  <c:v>55.5</c:v>
                </c:pt>
                <c:pt idx="67">
                  <c:v>22.5</c:v>
                </c:pt>
                <c:pt idx="68">
                  <c:v>28.5</c:v>
                </c:pt>
                <c:pt idx="69">
                  <c:v>64.5</c:v>
                </c:pt>
                <c:pt idx="70">
                  <c:v>37.5</c:v>
                </c:pt>
                <c:pt idx="71">
                  <c:v>49.5</c:v>
                </c:pt>
                <c:pt idx="72">
                  <c:v>43.5</c:v>
                </c:pt>
                <c:pt idx="73">
                  <c:v>10.5</c:v>
                </c:pt>
                <c:pt idx="74">
                  <c:v>34.5</c:v>
                </c:pt>
                <c:pt idx="75">
                  <c:v>10.5</c:v>
                </c:pt>
                <c:pt idx="76">
                  <c:v>10.5</c:v>
                </c:pt>
                <c:pt idx="77">
                  <c:v>34.5</c:v>
                </c:pt>
                <c:pt idx="78">
                  <c:v>4.5</c:v>
                </c:pt>
                <c:pt idx="79">
                  <c:v>1.5</c:v>
                </c:pt>
                <c:pt idx="80">
                  <c:v>10.5</c:v>
                </c:pt>
                <c:pt idx="81">
                  <c:v>64.5</c:v>
                </c:pt>
                <c:pt idx="82">
                  <c:v>7.5</c:v>
                </c:pt>
                <c:pt idx="83">
                  <c:v>31.5</c:v>
                </c:pt>
                <c:pt idx="84">
                  <c:v>64.5</c:v>
                </c:pt>
                <c:pt idx="85">
                  <c:v>25.5</c:v>
                </c:pt>
                <c:pt idx="86">
                  <c:v>46.5</c:v>
                </c:pt>
                <c:pt idx="87">
                  <c:v>67.5</c:v>
                </c:pt>
                <c:pt idx="88">
                  <c:v>25.5</c:v>
                </c:pt>
                <c:pt idx="89">
                  <c:v>43.5</c:v>
                </c:pt>
                <c:pt idx="90">
                  <c:v>58.5</c:v>
                </c:pt>
                <c:pt idx="91">
                  <c:v>49.5</c:v>
                </c:pt>
                <c:pt idx="92">
                  <c:v>16.5</c:v>
                </c:pt>
                <c:pt idx="93">
                  <c:v>49.5</c:v>
                </c:pt>
                <c:pt idx="94">
                  <c:v>70.5</c:v>
                </c:pt>
                <c:pt idx="95">
                  <c:v>61.5</c:v>
                </c:pt>
                <c:pt idx="96">
                  <c:v>52.5</c:v>
                </c:pt>
                <c:pt idx="97">
                  <c:v>25.5</c:v>
                </c:pt>
                <c:pt idx="98">
                  <c:v>34.5</c:v>
                </c:pt>
                <c:pt idx="99">
                  <c:v>4.5</c:v>
                </c:pt>
                <c:pt idx="100">
                  <c:v>70.5</c:v>
                </c:pt>
                <c:pt idx="101">
                  <c:v>1.5</c:v>
                </c:pt>
                <c:pt idx="102">
                  <c:v>67.5</c:v>
                </c:pt>
                <c:pt idx="103">
                  <c:v>64.5</c:v>
                </c:pt>
                <c:pt idx="104">
                  <c:v>58.5</c:v>
                </c:pt>
                <c:pt idx="105">
                  <c:v>28.5</c:v>
                </c:pt>
                <c:pt idx="106">
                  <c:v>22.5</c:v>
                </c:pt>
                <c:pt idx="107">
                  <c:v>28.5</c:v>
                </c:pt>
                <c:pt idx="108">
                  <c:v>40.5</c:v>
                </c:pt>
                <c:pt idx="109">
                  <c:v>67.5</c:v>
                </c:pt>
                <c:pt idx="110">
                  <c:v>34.5</c:v>
                </c:pt>
                <c:pt idx="111">
                  <c:v>52.5</c:v>
                </c:pt>
                <c:pt idx="112">
                  <c:v>13.5</c:v>
                </c:pt>
                <c:pt idx="113">
                  <c:v>46.5</c:v>
                </c:pt>
                <c:pt idx="114">
                  <c:v>28.5</c:v>
                </c:pt>
                <c:pt idx="115">
                  <c:v>19.5</c:v>
                </c:pt>
                <c:pt idx="116">
                  <c:v>58.5</c:v>
                </c:pt>
                <c:pt idx="117">
                  <c:v>52.5</c:v>
                </c:pt>
                <c:pt idx="118">
                  <c:v>70.5</c:v>
                </c:pt>
                <c:pt idx="119">
                  <c:v>52.5</c:v>
                </c:pt>
                <c:pt idx="120">
                  <c:v>13.5</c:v>
                </c:pt>
                <c:pt idx="121">
                  <c:v>40.5</c:v>
                </c:pt>
                <c:pt idx="122">
                  <c:v>31.5</c:v>
                </c:pt>
                <c:pt idx="123">
                  <c:v>22.5</c:v>
                </c:pt>
                <c:pt idx="124">
                  <c:v>43.5</c:v>
                </c:pt>
                <c:pt idx="125">
                  <c:v>31.5</c:v>
                </c:pt>
                <c:pt idx="126">
                  <c:v>7.5</c:v>
                </c:pt>
                <c:pt idx="127">
                  <c:v>61.5</c:v>
                </c:pt>
                <c:pt idx="128">
                  <c:v>49.5</c:v>
                </c:pt>
                <c:pt idx="129">
                  <c:v>7.5</c:v>
                </c:pt>
                <c:pt idx="130">
                  <c:v>40.5</c:v>
                </c:pt>
                <c:pt idx="131">
                  <c:v>28.5</c:v>
                </c:pt>
                <c:pt idx="132">
                  <c:v>19.5</c:v>
                </c:pt>
                <c:pt idx="133">
                  <c:v>52.5</c:v>
                </c:pt>
                <c:pt idx="134">
                  <c:v>28.5</c:v>
                </c:pt>
                <c:pt idx="135">
                  <c:v>31.5</c:v>
                </c:pt>
                <c:pt idx="136">
                  <c:v>28.5</c:v>
                </c:pt>
                <c:pt idx="137">
                  <c:v>43.5</c:v>
                </c:pt>
                <c:pt idx="138">
                  <c:v>64.5</c:v>
                </c:pt>
                <c:pt idx="139">
                  <c:v>31.5</c:v>
                </c:pt>
                <c:pt idx="140">
                  <c:v>64.5</c:v>
                </c:pt>
                <c:pt idx="141">
                  <c:v>28.5</c:v>
                </c:pt>
                <c:pt idx="142">
                  <c:v>55.5</c:v>
                </c:pt>
                <c:pt idx="143">
                  <c:v>13.5</c:v>
                </c:pt>
                <c:pt idx="144">
                  <c:v>46.5</c:v>
                </c:pt>
                <c:pt idx="145">
                  <c:v>55.5</c:v>
                </c:pt>
                <c:pt idx="146">
                  <c:v>10.5</c:v>
                </c:pt>
                <c:pt idx="147">
                  <c:v>55.5</c:v>
                </c:pt>
                <c:pt idx="148">
                  <c:v>46.5</c:v>
                </c:pt>
                <c:pt idx="149">
                  <c:v>58.5</c:v>
                </c:pt>
                <c:pt idx="150">
                  <c:v>43.5</c:v>
                </c:pt>
                <c:pt idx="151">
                  <c:v>19.5</c:v>
                </c:pt>
                <c:pt idx="152">
                  <c:v>49.5</c:v>
                </c:pt>
                <c:pt idx="153">
                  <c:v>16.5</c:v>
                </c:pt>
                <c:pt idx="154">
                  <c:v>64.5</c:v>
                </c:pt>
                <c:pt idx="155">
                  <c:v>7.5</c:v>
                </c:pt>
                <c:pt idx="156">
                  <c:v>55.5</c:v>
                </c:pt>
                <c:pt idx="157">
                  <c:v>52.5</c:v>
                </c:pt>
                <c:pt idx="158">
                  <c:v>55.5</c:v>
                </c:pt>
                <c:pt idx="159">
                  <c:v>1.5</c:v>
                </c:pt>
                <c:pt idx="160">
                  <c:v>31.5</c:v>
                </c:pt>
                <c:pt idx="161">
                  <c:v>4.5</c:v>
                </c:pt>
                <c:pt idx="162">
                  <c:v>52.5</c:v>
                </c:pt>
                <c:pt idx="163">
                  <c:v>46.5</c:v>
                </c:pt>
                <c:pt idx="164">
                  <c:v>46.5</c:v>
                </c:pt>
                <c:pt idx="165">
                  <c:v>25.5</c:v>
                </c:pt>
                <c:pt idx="166">
                  <c:v>7.5</c:v>
                </c:pt>
                <c:pt idx="167">
                  <c:v>43.5</c:v>
                </c:pt>
                <c:pt idx="168">
                  <c:v>1.5</c:v>
                </c:pt>
                <c:pt idx="169">
                  <c:v>34.5</c:v>
                </c:pt>
                <c:pt idx="170">
                  <c:v>40.5</c:v>
                </c:pt>
                <c:pt idx="171">
                  <c:v>40.5</c:v>
                </c:pt>
                <c:pt idx="172">
                  <c:v>25.5</c:v>
                </c:pt>
                <c:pt idx="173">
                  <c:v>46.5</c:v>
                </c:pt>
                <c:pt idx="174">
                  <c:v>61.5</c:v>
                </c:pt>
                <c:pt idx="175">
                  <c:v>19.5</c:v>
                </c:pt>
                <c:pt idx="176">
                  <c:v>34.5</c:v>
                </c:pt>
                <c:pt idx="177">
                  <c:v>37.5</c:v>
                </c:pt>
                <c:pt idx="178">
                  <c:v>22.5</c:v>
                </c:pt>
                <c:pt idx="179">
                  <c:v>61.5</c:v>
                </c:pt>
                <c:pt idx="180">
                  <c:v>1.5</c:v>
                </c:pt>
                <c:pt idx="181">
                  <c:v>16.5</c:v>
                </c:pt>
                <c:pt idx="182">
                  <c:v>10.5</c:v>
                </c:pt>
                <c:pt idx="183">
                  <c:v>52.5</c:v>
                </c:pt>
                <c:pt idx="184">
                  <c:v>58.5</c:v>
                </c:pt>
                <c:pt idx="185">
                  <c:v>37.5</c:v>
                </c:pt>
                <c:pt idx="186">
                  <c:v>55.5</c:v>
                </c:pt>
                <c:pt idx="187">
                  <c:v>64.5</c:v>
                </c:pt>
                <c:pt idx="188">
                  <c:v>25.5</c:v>
                </c:pt>
                <c:pt idx="189">
                  <c:v>16.5</c:v>
                </c:pt>
                <c:pt idx="190">
                  <c:v>7.5</c:v>
                </c:pt>
                <c:pt idx="191">
                  <c:v>70.5</c:v>
                </c:pt>
                <c:pt idx="192">
                  <c:v>49.5</c:v>
                </c:pt>
                <c:pt idx="193">
                  <c:v>34.5</c:v>
                </c:pt>
                <c:pt idx="194">
                  <c:v>58.5</c:v>
                </c:pt>
                <c:pt idx="195">
                  <c:v>37.5</c:v>
                </c:pt>
                <c:pt idx="196">
                  <c:v>43.5</c:v>
                </c:pt>
                <c:pt idx="197">
                  <c:v>22.5</c:v>
                </c:pt>
                <c:pt idx="198">
                  <c:v>19.5</c:v>
                </c:pt>
                <c:pt idx="199">
                  <c:v>58.5</c:v>
                </c:pt>
                <c:pt idx="200">
                  <c:v>19.5</c:v>
                </c:pt>
                <c:pt idx="201">
                  <c:v>64.5</c:v>
                </c:pt>
                <c:pt idx="202">
                  <c:v>1.5</c:v>
                </c:pt>
                <c:pt idx="203">
                  <c:v>25.5</c:v>
                </c:pt>
                <c:pt idx="204">
                  <c:v>25.5</c:v>
                </c:pt>
                <c:pt idx="205">
                  <c:v>25.5</c:v>
                </c:pt>
                <c:pt idx="206">
                  <c:v>58.5</c:v>
                </c:pt>
                <c:pt idx="207">
                  <c:v>55.5</c:v>
                </c:pt>
                <c:pt idx="208">
                  <c:v>7.5</c:v>
                </c:pt>
                <c:pt idx="209">
                  <c:v>49.5</c:v>
                </c:pt>
                <c:pt idx="210">
                  <c:v>16.5</c:v>
                </c:pt>
                <c:pt idx="211">
                  <c:v>1.5</c:v>
                </c:pt>
                <c:pt idx="212">
                  <c:v>22.5</c:v>
                </c:pt>
                <c:pt idx="213">
                  <c:v>49.5</c:v>
                </c:pt>
                <c:pt idx="214">
                  <c:v>7.5</c:v>
                </c:pt>
                <c:pt idx="215">
                  <c:v>4.5</c:v>
                </c:pt>
                <c:pt idx="216">
                  <c:v>19.5</c:v>
                </c:pt>
                <c:pt idx="217">
                  <c:v>70.5</c:v>
                </c:pt>
                <c:pt idx="218">
                  <c:v>61.5</c:v>
                </c:pt>
                <c:pt idx="219">
                  <c:v>43.5</c:v>
                </c:pt>
                <c:pt idx="220">
                  <c:v>70.5</c:v>
                </c:pt>
                <c:pt idx="221">
                  <c:v>40.5</c:v>
                </c:pt>
                <c:pt idx="222">
                  <c:v>37.5</c:v>
                </c:pt>
                <c:pt idx="223">
                  <c:v>55.5</c:v>
                </c:pt>
                <c:pt idx="224">
                  <c:v>13.5</c:v>
                </c:pt>
                <c:pt idx="225">
                  <c:v>67.5</c:v>
                </c:pt>
                <c:pt idx="226">
                  <c:v>37.5</c:v>
                </c:pt>
                <c:pt idx="227">
                  <c:v>4.5</c:v>
                </c:pt>
                <c:pt idx="228">
                  <c:v>19.5</c:v>
                </c:pt>
                <c:pt idx="229">
                  <c:v>40.5</c:v>
                </c:pt>
                <c:pt idx="230">
                  <c:v>67.5</c:v>
                </c:pt>
                <c:pt idx="231">
                  <c:v>70.5</c:v>
                </c:pt>
                <c:pt idx="232">
                  <c:v>55.5</c:v>
                </c:pt>
                <c:pt idx="233">
                  <c:v>40.5</c:v>
                </c:pt>
                <c:pt idx="234">
                  <c:v>64.5</c:v>
                </c:pt>
                <c:pt idx="235">
                  <c:v>10.5</c:v>
                </c:pt>
                <c:pt idx="236">
                  <c:v>67.5</c:v>
                </c:pt>
                <c:pt idx="237">
                  <c:v>13.5</c:v>
                </c:pt>
                <c:pt idx="238">
                  <c:v>70.5</c:v>
                </c:pt>
                <c:pt idx="239">
                  <c:v>58.5</c:v>
                </c:pt>
                <c:pt idx="240">
                  <c:v>46.5</c:v>
                </c:pt>
                <c:pt idx="241">
                  <c:v>46.5</c:v>
                </c:pt>
                <c:pt idx="242">
                  <c:v>61.5</c:v>
                </c:pt>
                <c:pt idx="243">
                  <c:v>34.5</c:v>
                </c:pt>
                <c:pt idx="244">
                  <c:v>4.5</c:v>
                </c:pt>
                <c:pt idx="245">
                  <c:v>22.5</c:v>
                </c:pt>
                <c:pt idx="246">
                  <c:v>10.5</c:v>
                </c:pt>
                <c:pt idx="247">
                  <c:v>37.5</c:v>
                </c:pt>
                <c:pt idx="248">
                  <c:v>61.5</c:v>
                </c:pt>
                <c:pt idx="249">
                  <c:v>28.5</c:v>
                </c:pt>
                <c:pt idx="250">
                  <c:v>46.5</c:v>
                </c:pt>
                <c:pt idx="251">
                  <c:v>55.5</c:v>
                </c:pt>
                <c:pt idx="252">
                  <c:v>37.5</c:v>
                </c:pt>
                <c:pt idx="253">
                  <c:v>67.5</c:v>
                </c:pt>
                <c:pt idx="254">
                  <c:v>28.5</c:v>
                </c:pt>
                <c:pt idx="255">
                  <c:v>31.5</c:v>
                </c:pt>
                <c:pt idx="256">
                  <c:v>52.5</c:v>
                </c:pt>
                <c:pt idx="257">
                  <c:v>52.5</c:v>
                </c:pt>
                <c:pt idx="258">
                  <c:v>70.5</c:v>
                </c:pt>
                <c:pt idx="259">
                  <c:v>16.5</c:v>
                </c:pt>
                <c:pt idx="260">
                  <c:v>67.5</c:v>
                </c:pt>
                <c:pt idx="261">
                  <c:v>58.5</c:v>
                </c:pt>
                <c:pt idx="262">
                  <c:v>7.5</c:v>
                </c:pt>
                <c:pt idx="263">
                  <c:v>40.5</c:v>
                </c:pt>
              </c:numCache>
            </c:numRef>
          </c:xVal>
          <c:yVal>
            <c:numRef>
              <c:f>Ex_6_Pdeath!$G$42:$G$305</c:f>
              <c:numCache>
                <c:formatCode>General</c:formatCode>
                <c:ptCount val="264"/>
                <c:pt idx="0">
                  <c:v>1</c:v>
                </c:pt>
                <c:pt idx="1">
                  <c:v>1</c:v>
                </c:pt>
                <c:pt idx="2">
                  <c:v>1</c:v>
                </c:pt>
                <c:pt idx="3">
                  <c:v>3</c:v>
                </c:pt>
                <c:pt idx="4">
                  <c:v>5</c:v>
                </c:pt>
                <c:pt idx="5">
                  <c:v>5</c:v>
                </c:pt>
                <c:pt idx="6">
                  <c:v>5</c:v>
                </c:pt>
                <c:pt idx="7">
                  <c:v>5</c:v>
                </c:pt>
                <c:pt idx="8">
                  <c:v>7</c:v>
                </c:pt>
                <c:pt idx="9">
                  <c:v>7</c:v>
                </c:pt>
                <c:pt idx="10">
                  <c:v>9</c:v>
                </c:pt>
                <c:pt idx="11">
                  <c:v>9</c:v>
                </c:pt>
                <c:pt idx="12">
                  <c:v>11</c:v>
                </c:pt>
                <c:pt idx="13">
                  <c:v>11</c:v>
                </c:pt>
                <c:pt idx="14">
                  <c:v>13</c:v>
                </c:pt>
                <c:pt idx="15">
                  <c:v>13</c:v>
                </c:pt>
                <c:pt idx="16">
                  <c:v>15</c:v>
                </c:pt>
                <c:pt idx="17">
                  <c:v>15</c:v>
                </c:pt>
                <c:pt idx="18">
                  <c:v>17</c:v>
                </c:pt>
                <c:pt idx="19">
                  <c:v>19</c:v>
                </c:pt>
                <c:pt idx="20">
                  <c:v>21</c:v>
                </c:pt>
                <c:pt idx="21">
                  <c:v>21</c:v>
                </c:pt>
                <c:pt idx="22">
                  <c:v>5</c:v>
                </c:pt>
                <c:pt idx="23">
                  <c:v>7</c:v>
                </c:pt>
                <c:pt idx="24">
                  <c:v>15</c:v>
                </c:pt>
                <c:pt idx="25">
                  <c:v>1</c:v>
                </c:pt>
                <c:pt idx="26">
                  <c:v>3</c:v>
                </c:pt>
                <c:pt idx="27">
                  <c:v>15</c:v>
                </c:pt>
                <c:pt idx="28">
                  <c:v>9</c:v>
                </c:pt>
                <c:pt idx="29">
                  <c:v>17</c:v>
                </c:pt>
                <c:pt idx="30">
                  <c:v>3</c:v>
                </c:pt>
                <c:pt idx="31">
                  <c:v>3</c:v>
                </c:pt>
                <c:pt idx="32">
                  <c:v>17</c:v>
                </c:pt>
                <c:pt idx="33">
                  <c:v>7</c:v>
                </c:pt>
                <c:pt idx="34">
                  <c:v>1</c:v>
                </c:pt>
                <c:pt idx="35">
                  <c:v>15</c:v>
                </c:pt>
                <c:pt idx="36">
                  <c:v>15</c:v>
                </c:pt>
                <c:pt idx="37">
                  <c:v>5</c:v>
                </c:pt>
                <c:pt idx="38">
                  <c:v>17</c:v>
                </c:pt>
                <c:pt idx="39">
                  <c:v>7</c:v>
                </c:pt>
                <c:pt idx="40">
                  <c:v>11</c:v>
                </c:pt>
                <c:pt idx="41">
                  <c:v>11</c:v>
                </c:pt>
                <c:pt idx="42">
                  <c:v>13</c:v>
                </c:pt>
                <c:pt idx="43">
                  <c:v>13</c:v>
                </c:pt>
                <c:pt idx="44">
                  <c:v>15</c:v>
                </c:pt>
                <c:pt idx="45">
                  <c:v>21</c:v>
                </c:pt>
                <c:pt idx="46">
                  <c:v>3</c:v>
                </c:pt>
                <c:pt idx="47">
                  <c:v>3</c:v>
                </c:pt>
                <c:pt idx="48">
                  <c:v>5</c:v>
                </c:pt>
                <c:pt idx="49">
                  <c:v>13</c:v>
                </c:pt>
                <c:pt idx="50">
                  <c:v>11</c:v>
                </c:pt>
                <c:pt idx="51">
                  <c:v>3</c:v>
                </c:pt>
                <c:pt idx="52">
                  <c:v>17</c:v>
                </c:pt>
                <c:pt idx="53">
                  <c:v>19</c:v>
                </c:pt>
                <c:pt idx="54">
                  <c:v>21</c:v>
                </c:pt>
                <c:pt idx="55">
                  <c:v>19</c:v>
                </c:pt>
                <c:pt idx="56">
                  <c:v>15</c:v>
                </c:pt>
                <c:pt idx="57">
                  <c:v>5</c:v>
                </c:pt>
                <c:pt idx="58">
                  <c:v>5</c:v>
                </c:pt>
                <c:pt idx="59">
                  <c:v>3</c:v>
                </c:pt>
                <c:pt idx="60">
                  <c:v>3</c:v>
                </c:pt>
                <c:pt idx="61">
                  <c:v>19</c:v>
                </c:pt>
                <c:pt idx="62">
                  <c:v>19</c:v>
                </c:pt>
                <c:pt idx="63">
                  <c:v>11</c:v>
                </c:pt>
                <c:pt idx="64">
                  <c:v>9</c:v>
                </c:pt>
                <c:pt idx="65">
                  <c:v>13</c:v>
                </c:pt>
                <c:pt idx="66">
                  <c:v>1</c:v>
                </c:pt>
                <c:pt idx="67">
                  <c:v>1</c:v>
                </c:pt>
                <c:pt idx="68">
                  <c:v>7</c:v>
                </c:pt>
                <c:pt idx="69">
                  <c:v>11</c:v>
                </c:pt>
                <c:pt idx="70">
                  <c:v>17</c:v>
                </c:pt>
                <c:pt idx="71">
                  <c:v>17</c:v>
                </c:pt>
                <c:pt idx="72">
                  <c:v>5</c:v>
                </c:pt>
                <c:pt idx="73">
                  <c:v>13</c:v>
                </c:pt>
                <c:pt idx="74">
                  <c:v>13</c:v>
                </c:pt>
                <c:pt idx="75">
                  <c:v>19</c:v>
                </c:pt>
                <c:pt idx="76">
                  <c:v>5</c:v>
                </c:pt>
                <c:pt idx="77">
                  <c:v>7</c:v>
                </c:pt>
                <c:pt idx="78">
                  <c:v>15</c:v>
                </c:pt>
                <c:pt idx="79">
                  <c:v>17</c:v>
                </c:pt>
                <c:pt idx="80">
                  <c:v>7</c:v>
                </c:pt>
                <c:pt idx="81">
                  <c:v>5</c:v>
                </c:pt>
                <c:pt idx="82">
                  <c:v>5</c:v>
                </c:pt>
                <c:pt idx="83">
                  <c:v>19</c:v>
                </c:pt>
                <c:pt idx="84">
                  <c:v>3</c:v>
                </c:pt>
                <c:pt idx="85">
                  <c:v>7</c:v>
                </c:pt>
                <c:pt idx="86">
                  <c:v>5</c:v>
                </c:pt>
                <c:pt idx="87">
                  <c:v>5</c:v>
                </c:pt>
                <c:pt idx="88">
                  <c:v>9</c:v>
                </c:pt>
                <c:pt idx="89">
                  <c:v>13</c:v>
                </c:pt>
                <c:pt idx="90">
                  <c:v>21</c:v>
                </c:pt>
                <c:pt idx="91">
                  <c:v>19</c:v>
                </c:pt>
                <c:pt idx="92">
                  <c:v>9</c:v>
                </c:pt>
                <c:pt idx="93">
                  <c:v>5</c:v>
                </c:pt>
                <c:pt idx="94">
                  <c:v>21</c:v>
                </c:pt>
                <c:pt idx="95">
                  <c:v>5</c:v>
                </c:pt>
                <c:pt idx="96">
                  <c:v>7</c:v>
                </c:pt>
                <c:pt idx="97">
                  <c:v>1</c:v>
                </c:pt>
                <c:pt idx="98">
                  <c:v>17</c:v>
                </c:pt>
                <c:pt idx="99">
                  <c:v>7</c:v>
                </c:pt>
                <c:pt idx="100">
                  <c:v>9</c:v>
                </c:pt>
                <c:pt idx="101">
                  <c:v>11</c:v>
                </c:pt>
                <c:pt idx="102">
                  <c:v>3</c:v>
                </c:pt>
                <c:pt idx="103">
                  <c:v>1</c:v>
                </c:pt>
                <c:pt idx="104">
                  <c:v>15</c:v>
                </c:pt>
                <c:pt idx="105">
                  <c:v>17</c:v>
                </c:pt>
                <c:pt idx="106">
                  <c:v>3</c:v>
                </c:pt>
                <c:pt idx="107">
                  <c:v>9</c:v>
                </c:pt>
                <c:pt idx="108">
                  <c:v>15</c:v>
                </c:pt>
                <c:pt idx="109">
                  <c:v>19</c:v>
                </c:pt>
                <c:pt idx="110">
                  <c:v>5</c:v>
                </c:pt>
                <c:pt idx="111">
                  <c:v>1</c:v>
                </c:pt>
                <c:pt idx="112">
                  <c:v>7</c:v>
                </c:pt>
                <c:pt idx="113">
                  <c:v>3</c:v>
                </c:pt>
                <c:pt idx="114">
                  <c:v>11</c:v>
                </c:pt>
                <c:pt idx="115">
                  <c:v>5</c:v>
                </c:pt>
                <c:pt idx="116">
                  <c:v>13</c:v>
                </c:pt>
                <c:pt idx="117">
                  <c:v>15</c:v>
                </c:pt>
                <c:pt idx="118">
                  <c:v>3</c:v>
                </c:pt>
                <c:pt idx="119">
                  <c:v>11</c:v>
                </c:pt>
                <c:pt idx="120">
                  <c:v>21</c:v>
                </c:pt>
                <c:pt idx="121">
                  <c:v>11</c:v>
                </c:pt>
                <c:pt idx="122">
                  <c:v>1</c:v>
                </c:pt>
                <c:pt idx="123">
                  <c:v>9</c:v>
                </c:pt>
                <c:pt idx="124">
                  <c:v>9</c:v>
                </c:pt>
                <c:pt idx="125">
                  <c:v>13</c:v>
                </c:pt>
                <c:pt idx="126">
                  <c:v>3</c:v>
                </c:pt>
                <c:pt idx="127">
                  <c:v>13</c:v>
                </c:pt>
                <c:pt idx="128">
                  <c:v>1</c:v>
                </c:pt>
                <c:pt idx="129">
                  <c:v>7</c:v>
                </c:pt>
                <c:pt idx="130">
                  <c:v>3</c:v>
                </c:pt>
                <c:pt idx="131">
                  <c:v>5</c:v>
                </c:pt>
                <c:pt idx="132">
                  <c:v>19</c:v>
                </c:pt>
                <c:pt idx="133">
                  <c:v>13</c:v>
                </c:pt>
                <c:pt idx="134">
                  <c:v>21</c:v>
                </c:pt>
                <c:pt idx="135">
                  <c:v>9</c:v>
                </c:pt>
                <c:pt idx="136">
                  <c:v>13</c:v>
                </c:pt>
                <c:pt idx="137">
                  <c:v>15</c:v>
                </c:pt>
                <c:pt idx="138">
                  <c:v>19</c:v>
                </c:pt>
                <c:pt idx="139">
                  <c:v>7</c:v>
                </c:pt>
                <c:pt idx="140">
                  <c:v>21</c:v>
                </c:pt>
                <c:pt idx="141">
                  <c:v>3</c:v>
                </c:pt>
                <c:pt idx="142">
                  <c:v>7</c:v>
                </c:pt>
                <c:pt idx="143">
                  <c:v>9</c:v>
                </c:pt>
                <c:pt idx="144">
                  <c:v>1</c:v>
                </c:pt>
                <c:pt idx="145">
                  <c:v>3</c:v>
                </c:pt>
                <c:pt idx="146">
                  <c:v>11</c:v>
                </c:pt>
                <c:pt idx="147">
                  <c:v>5</c:v>
                </c:pt>
                <c:pt idx="148">
                  <c:v>21</c:v>
                </c:pt>
                <c:pt idx="149">
                  <c:v>9</c:v>
                </c:pt>
                <c:pt idx="150">
                  <c:v>3</c:v>
                </c:pt>
                <c:pt idx="151">
                  <c:v>7</c:v>
                </c:pt>
                <c:pt idx="152">
                  <c:v>9</c:v>
                </c:pt>
                <c:pt idx="153">
                  <c:v>11</c:v>
                </c:pt>
                <c:pt idx="154">
                  <c:v>13</c:v>
                </c:pt>
                <c:pt idx="155">
                  <c:v>19</c:v>
                </c:pt>
                <c:pt idx="156">
                  <c:v>21</c:v>
                </c:pt>
                <c:pt idx="157">
                  <c:v>9</c:v>
                </c:pt>
                <c:pt idx="158">
                  <c:v>11</c:v>
                </c:pt>
                <c:pt idx="159">
                  <c:v>7</c:v>
                </c:pt>
                <c:pt idx="160">
                  <c:v>11</c:v>
                </c:pt>
                <c:pt idx="161">
                  <c:v>11</c:v>
                </c:pt>
                <c:pt idx="162">
                  <c:v>3</c:v>
                </c:pt>
                <c:pt idx="163">
                  <c:v>9</c:v>
                </c:pt>
                <c:pt idx="164">
                  <c:v>13</c:v>
                </c:pt>
                <c:pt idx="165">
                  <c:v>17</c:v>
                </c:pt>
                <c:pt idx="166">
                  <c:v>13</c:v>
                </c:pt>
                <c:pt idx="167">
                  <c:v>17</c:v>
                </c:pt>
                <c:pt idx="168">
                  <c:v>21</c:v>
                </c:pt>
                <c:pt idx="169">
                  <c:v>1</c:v>
                </c:pt>
                <c:pt idx="170">
                  <c:v>5</c:v>
                </c:pt>
                <c:pt idx="171">
                  <c:v>7</c:v>
                </c:pt>
                <c:pt idx="172">
                  <c:v>13</c:v>
                </c:pt>
                <c:pt idx="173">
                  <c:v>7</c:v>
                </c:pt>
                <c:pt idx="174">
                  <c:v>7</c:v>
                </c:pt>
                <c:pt idx="175">
                  <c:v>9</c:v>
                </c:pt>
                <c:pt idx="176">
                  <c:v>9</c:v>
                </c:pt>
                <c:pt idx="177">
                  <c:v>9</c:v>
                </c:pt>
                <c:pt idx="178">
                  <c:v>13</c:v>
                </c:pt>
                <c:pt idx="179">
                  <c:v>1</c:v>
                </c:pt>
                <c:pt idx="180">
                  <c:v>19</c:v>
                </c:pt>
                <c:pt idx="181">
                  <c:v>1</c:v>
                </c:pt>
                <c:pt idx="182">
                  <c:v>15</c:v>
                </c:pt>
                <c:pt idx="183">
                  <c:v>19</c:v>
                </c:pt>
                <c:pt idx="184">
                  <c:v>3</c:v>
                </c:pt>
                <c:pt idx="185">
                  <c:v>11</c:v>
                </c:pt>
                <c:pt idx="186">
                  <c:v>13</c:v>
                </c:pt>
                <c:pt idx="187">
                  <c:v>7</c:v>
                </c:pt>
                <c:pt idx="188">
                  <c:v>5</c:v>
                </c:pt>
                <c:pt idx="189">
                  <c:v>19</c:v>
                </c:pt>
                <c:pt idx="190">
                  <c:v>21</c:v>
                </c:pt>
                <c:pt idx="191">
                  <c:v>5</c:v>
                </c:pt>
                <c:pt idx="192">
                  <c:v>7</c:v>
                </c:pt>
                <c:pt idx="193">
                  <c:v>15</c:v>
                </c:pt>
                <c:pt idx="194">
                  <c:v>11</c:v>
                </c:pt>
                <c:pt idx="195">
                  <c:v>13</c:v>
                </c:pt>
                <c:pt idx="196">
                  <c:v>11</c:v>
                </c:pt>
                <c:pt idx="197">
                  <c:v>21</c:v>
                </c:pt>
                <c:pt idx="198">
                  <c:v>3</c:v>
                </c:pt>
                <c:pt idx="199">
                  <c:v>7</c:v>
                </c:pt>
                <c:pt idx="200">
                  <c:v>11</c:v>
                </c:pt>
                <c:pt idx="201">
                  <c:v>15</c:v>
                </c:pt>
                <c:pt idx="202">
                  <c:v>1</c:v>
                </c:pt>
                <c:pt idx="203">
                  <c:v>11</c:v>
                </c:pt>
                <c:pt idx="204">
                  <c:v>15</c:v>
                </c:pt>
                <c:pt idx="205">
                  <c:v>21</c:v>
                </c:pt>
                <c:pt idx="206">
                  <c:v>1</c:v>
                </c:pt>
                <c:pt idx="207">
                  <c:v>9</c:v>
                </c:pt>
                <c:pt idx="208">
                  <c:v>9</c:v>
                </c:pt>
                <c:pt idx="209">
                  <c:v>13</c:v>
                </c:pt>
                <c:pt idx="210">
                  <c:v>3</c:v>
                </c:pt>
                <c:pt idx="211">
                  <c:v>3</c:v>
                </c:pt>
                <c:pt idx="212">
                  <c:v>17</c:v>
                </c:pt>
                <c:pt idx="213">
                  <c:v>21</c:v>
                </c:pt>
                <c:pt idx="214">
                  <c:v>1</c:v>
                </c:pt>
                <c:pt idx="215">
                  <c:v>13</c:v>
                </c:pt>
                <c:pt idx="216">
                  <c:v>17</c:v>
                </c:pt>
                <c:pt idx="217">
                  <c:v>7</c:v>
                </c:pt>
                <c:pt idx="218">
                  <c:v>15</c:v>
                </c:pt>
                <c:pt idx="219">
                  <c:v>21</c:v>
                </c:pt>
                <c:pt idx="220">
                  <c:v>1</c:v>
                </c:pt>
                <c:pt idx="221">
                  <c:v>9</c:v>
                </c:pt>
                <c:pt idx="222">
                  <c:v>1</c:v>
                </c:pt>
                <c:pt idx="223">
                  <c:v>15</c:v>
                </c:pt>
                <c:pt idx="224">
                  <c:v>19</c:v>
                </c:pt>
                <c:pt idx="225">
                  <c:v>9</c:v>
                </c:pt>
                <c:pt idx="226">
                  <c:v>15</c:v>
                </c:pt>
                <c:pt idx="227">
                  <c:v>19</c:v>
                </c:pt>
                <c:pt idx="228">
                  <c:v>21</c:v>
                </c:pt>
                <c:pt idx="229">
                  <c:v>1</c:v>
                </c:pt>
                <c:pt idx="230">
                  <c:v>1</c:v>
                </c:pt>
                <c:pt idx="231">
                  <c:v>17</c:v>
                </c:pt>
                <c:pt idx="232">
                  <c:v>19</c:v>
                </c:pt>
                <c:pt idx="233">
                  <c:v>19</c:v>
                </c:pt>
                <c:pt idx="234">
                  <c:v>9</c:v>
                </c:pt>
                <c:pt idx="235">
                  <c:v>1</c:v>
                </c:pt>
                <c:pt idx="236">
                  <c:v>11</c:v>
                </c:pt>
                <c:pt idx="237">
                  <c:v>15</c:v>
                </c:pt>
                <c:pt idx="238">
                  <c:v>15</c:v>
                </c:pt>
                <c:pt idx="239">
                  <c:v>19</c:v>
                </c:pt>
                <c:pt idx="240">
                  <c:v>19</c:v>
                </c:pt>
                <c:pt idx="241">
                  <c:v>17</c:v>
                </c:pt>
                <c:pt idx="242">
                  <c:v>17</c:v>
                </c:pt>
                <c:pt idx="243">
                  <c:v>21</c:v>
                </c:pt>
                <c:pt idx="244">
                  <c:v>17</c:v>
                </c:pt>
                <c:pt idx="245">
                  <c:v>19</c:v>
                </c:pt>
                <c:pt idx="246">
                  <c:v>21</c:v>
                </c:pt>
                <c:pt idx="247">
                  <c:v>21</c:v>
                </c:pt>
                <c:pt idx="248">
                  <c:v>11</c:v>
                </c:pt>
                <c:pt idx="249">
                  <c:v>15</c:v>
                </c:pt>
                <c:pt idx="250">
                  <c:v>11</c:v>
                </c:pt>
                <c:pt idx="251">
                  <c:v>17</c:v>
                </c:pt>
                <c:pt idx="252">
                  <c:v>19</c:v>
                </c:pt>
                <c:pt idx="253">
                  <c:v>15</c:v>
                </c:pt>
                <c:pt idx="254">
                  <c:v>19</c:v>
                </c:pt>
                <c:pt idx="255">
                  <c:v>17</c:v>
                </c:pt>
                <c:pt idx="256">
                  <c:v>17</c:v>
                </c:pt>
                <c:pt idx="257">
                  <c:v>21</c:v>
                </c:pt>
                <c:pt idx="258">
                  <c:v>13</c:v>
                </c:pt>
                <c:pt idx="259">
                  <c:v>21</c:v>
                </c:pt>
                <c:pt idx="260">
                  <c:v>21</c:v>
                </c:pt>
                <c:pt idx="261">
                  <c:v>17</c:v>
                </c:pt>
                <c:pt idx="262">
                  <c:v>17</c:v>
                </c:pt>
                <c:pt idx="263">
                  <c:v>17</c:v>
                </c:pt>
              </c:numCache>
            </c:numRef>
          </c:yVal>
          <c:smooth val="0"/>
          <c:extLst>
            <c:ext xmlns:c16="http://schemas.microsoft.com/office/drawing/2014/chart" uri="{C3380CC4-5D6E-409C-BE32-E72D297353CC}">
              <c16:uniqueId val="{00000000-5ED3-4017-8845-ED4D53DC51DE}"/>
            </c:ext>
          </c:extLst>
        </c:ser>
        <c:dLbls>
          <c:showLegendKey val="0"/>
          <c:showVal val="0"/>
          <c:showCatName val="0"/>
          <c:showSerName val="0"/>
          <c:showPercent val="0"/>
          <c:showBubbleSize val="0"/>
        </c:dLbls>
        <c:axId val="205719424"/>
        <c:axId val="205754368"/>
      </c:scatterChart>
      <c:valAx>
        <c:axId val="205719424"/>
        <c:scaling>
          <c:orientation val="minMax"/>
          <c:max val="70"/>
          <c:min val="0"/>
        </c:scaling>
        <c:delete val="0"/>
        <c:axPos val="b"/>
        <c:title>
          <c:tx>
            <c:rich>
              <a:bodyPr/>
              <a:lstStyle/>
              <a:p>
                <a:pPr>
                  <a:defRPr/>
                </a:pPr>
                <a:r>
                  <a:rPr lang="en-US"/>
                  <a:t>x</a:t>
                </a:r>
              </a:p>
            </c:rich>
          </c:tx>
          <c:overlay val="0"/>
        </c:title>
        <c:numFmt formatCode="General" sourceLinked="1"/>
        <c:majorTickMark val="none"/>
        <c:minorTickMark val="none"/>
        <c:tickLblPos val="nextTo"/>
        <c:crossAx val="205754368"/>
        <c:crosses val="autoZero"/>
        <c:crossBetween val="midCat"/>
        <c:majorUnit val="10"/>
      </c:valAx>
      <c:valAx>
        <c:axId val="205754368"/>
        <c:scaling>
          <c:orientation val="minMax"/>
          <c:max val="22"/>
          <c:min val="0"/>
        </c:scaling>
        <c:delete val="0"/>
        <c:axPos val="l"/>
        <c:majorGridlines/>
        <c:title>
          <c:tx>
            <c:rich>
              <a:bodyPr/>
              <a:lstStyle/>
              <a:p>
                <a:pPr>
                  <a:defRPr/>
                </a:pPr>
                <a:r>
                  <a:rPr lang="en-US"/>
                  <a:t>y</a:t>
                </a:r>
              </a:p>
            </c:rich>
          </c:tx>
          <c:overlay val="0"/>
        </c:title>
        <c:numFmt formatCode="General" sourceLinked="1"/>
        <c:majorTickMark val="none"/>
        <c:minorTickMark val="none"/>
        <c:tickLblPos val="nextTo"/>
        <c:crossAx val="205719424"/>
        <c:crosses val="autoZero"/>
        <c:crossBetween val="midCat"/>
        <c:majorUnit val="2"/>
      </c:valAx>
    </c:plotArea>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PT"/>
              <a:t>1981_after death</a:t>
            </a:r>
          </a:p>
        </c:rich>
      </c:tx>
      <c:overlay val="0"/>
    </c:title>
    <c:autoTitleDeleted val="0"/>
    <c:plotArea>
      <c:layout/>
      <c:scatterChart>
        <c:scatterStyle val="lineMarker"/>
        <c:varyColors val="0"/>
        <c:ser>
          <c:idx val="0"/>
          <c:order val="0"/>
          <c:spPr>
            <a:ln w="28575">
              <a:noFill/>
            </a:ln>
          </c:spPr>
          <c:marker>
            <c:symbol val="circle"/>
            <c:size val="4"/>
            <c:spPr>
              <a:solidFill>
                <a:srgbClr val="99CC00"/>
              </a:solidFill>
              <a:ln>
                <a:solidFill>
                  <a:schemeClr val="accent3">
                    <a:lumMod val="50000"/>
                  </a:schemeClr>
                </a:solidFill>
              </a:ln>
            </c:spPr>
          </c:marker>
          <c:xVal>
            <c:numRef>
              <c:f>Ex_6_Pdeath!$F$312:$F$571</c:f>
              <c:numCache>
                <c:formatCode>General</c:formatCode>
                <c:ptCount val="260"/>
                <c:pt idx="0">
                  <c:v>1.5</c:v>
                </c:pt>
                <c:pt idx="1">
                  <c:v>4.5</c:v>
                </c:pt>
                <c:pt idx="2">
                  <c:v>7.5</c:v>
                </c:pt>
                <c:pt idx="3">
                  <c:v>10.5</c:v>
                </c:pt>
                <c:pt idx="4">
                  <c:v>13.5</c:v>
                </c:pt>
                <c:pt idx="5">
                  <c:v>16.5</c:v>
                </c:pt>
                <c:pt idx="6">
                  <c:v>22.5</c:v>
                </c:pt>
                <c:pt idx="7">
                  <c:v>25.5</c:v>
                </c:pt>
                <c:pt idx="8">
                  <c:v>28.5</c:v>
                </c:pt>
                <c:pt idx="9">
                  <c:v>31.5</c:v>
                </c:pt>
                <c:pt idx="10">
                  <c:v>34.5</c:v>
                </c:pt>
                <c:pt idx="11">
                  <c:v>37.5</c:v>
                </c:pt>
                <c:pt idx="12">
                  <c:v>40.5</c:v>
                </c:pt>
                <c:pt idx="13">
                  <c:v>43.5</c:v>
                </c:pt>
                <c:pt idx="14">
                  <c:v>46.5</c:v>
                </c:pt>
                <c:pt idx="15">
                  <c:v>49.5</c:v>
                </c:pt>
                <c:pt idx="16">
                  <c:v>52.5</c:v>
                </c:pt>
                <c:pt idx="17">
                  <c:v>55.5</c:v>
                </c:pt>
                <c:pt idx="18">
                  <c:v>58.5</c:v>
                </c:pt>
                <c:pt idx="19">
                  <c:v>61.5</c:v>
                </c:pt>
                <c:pt idx="20">
                  <c:v>64.5</c:v>
                </c:pt>
                <c:pt idx="21">
                  <c:v>67.5</c:v>
                </c:pt>
                <c:pt idx="22">
                  <c:v>70.5</c:v>
                </c:pt>
                <c:pt idx="23">
                  <c:v>1.5</c:v>
                </c:pt>
                <c:pt idx="24">
                  <c:v>4.5</c:v>
                </c:pt>
                <c:pt idx="25">
                  <c:v>7.5</c:v>
                </c:pt>
                <c:pt idx="26">
                  <c:v>10.5</c:v>
                </c:pt>
                <c:pt idx="27">
                  <c:v>13.5</c:v>
                </c:pt>
                <c:pt idx="28">
                  <c:v>16.5</c:v>
                </c:pt>
                <c:pt idx="29">
                  <c:v>19.5</c:v>
                </c:pt>
                <c:pt idx="30">
                  <c:v>22.5</c:v>
                </c:pt>
                <c:pt idx="31">
                  <c:v>25.5</c:v>
                </c:pt>
                <c:pt idx="32">
                  <c:v>28.5</c:v>
                </c:pt>
                <c:pt idx="33">
                  <c:v>31.5</c:v>
                </c:pt>
                <c:pt idx="34">
                  <c:v>34.5</c:v>
                </c:pt>
                <c:pt idx="35">
                  <c:v>37.5</c:v>
                </c:pt>
                <c:pt idx="36">
                  <c:v>40.5</c:v>
                </c:pt>
                <c:pt idx="37">
                  <c:v>43.5</c:v>
                </c:pt>
                <c:pt idx="38">
                  <c:v>46.5</c:v>
                </c:pt>
                <c:pt idx="39">
                  <c:v>49.5</c:v>
                </c:pt>
                <c:pt idx="40">
                  <c:v>52.5</c:v>
                </c:pt>
                <c:pt idx="41">
                  <c:v>55.5</c:v>
                </c:pt>
                <c:pt idx="42">
                  <c:v>58.5</c:v>
                </c:pt>
                <c:pt idx="43">
                  <c:v>61.5</c:v>
                </c:pt>
                <c:pt idx="44">
                  <c:v>64.5</c:v>
                </c:pt>
                <c:pt idx="45">
                  <c:v>67.5</c:v>
                </c:pt>
                <c:pt idx="46">
                  <c:v>70.5</c:v>
                </c:pt>
                <c:pt idx="47">
                  <c:v>1.5</c:v>
                </c:pt>
                <c:pt idx="48">
                  <c:v>4.5</c:v>
                </c:pt>
                <c:pt idx="49">
                  <c:v>7.5</c:v>
                </c:pt>
                <c:pt idx="50">
                  <c:v>10.5</c:v>
                </c:pt>
                <c:pt idx="51">
                  <c:v>13.5</c:v>
                </c:pt>
                <c:pt idx="52">
                  <c:v>16.5</c:v>
                </c:pt>
                <c:pt idx="53">
                  <c:v>19.5</c:v>
                </c:pt>
                <c:pt idx="54">
                  <c:v>22.5</c:v>
                </c:pt>
                <c:pt idx="55">
                  <c:v>25.5</c:v>
                </c:pt>
                <c:pt idx="56">
                  <c:v>28.5</c:v>
                </c:pt>
                <c:pt idx="57">
                  <c:v>31.5</c:v>
                </c:pt>
                <c:pt idx="58">
                  <c:v>34.5</c:v>
                </c:pt>
                <c:pt idx="59">
                  <c:v>37.5</c:v>
                </c:pt>
                <c:pt idx="60">
                  <c:v>40.5</c:v>
                </c:pt>
                <c:pt idx="61">
                  <c:v>43.5</c:v>
                </c:pt>
                <c:pt idx="62">
                  <c:v>46.5</c:v>
                </c:pt>
                <c:pt idx="63">
                  <c:v>49.5</c:v>
                </c:pt>
                <c:pt idx="64">
                  <c:v>52.5</c:v>
                </c:pt>
                <c:pt idx="65">
                  <c:v>55.5</c:v>
                </c:pt>
                <c:pt idx="66">
                  <c:v>58.5</c:v>
                </c:pt>
                <c:pt idx="67">
                  <c:v>61.5</c:v>
                </c:pt>
                <c:pt idx="68">
                  <c:v>64.5</c:v>
                </c:pt>
                <c:pt idx="69">
                  <c:v>67.5</c:v>
                </c:pt>
                <c:pt idx="70">
                  <c:v>70.5</c:v>
                </c:pt>
                <c:pt idx="71">
                  <c:v>1.5</c:v>
                </c:pt>
                <c:pt idx="72">
                  <c:v>4.5</c:v>
                </c:pt>
                <c:pt idx="73">
                  <c:v>7.5</c:v>
                </c:pt>
                <c:pt idx="74">
                  <c:v>10.5</c:v>
                </c:pt>
                <c:pt idx="75">
                  <c:v>13.5</c:v>
                </c:pt>
                <c:pt idx="76">
                  <c:v>16.5</c:v>
                </c:pt>
                <c:pt idx="77">
                  <c:v>19.5</c:v>
                </c:pt>
                <c:pt idx="78">
                  <c:v>22.5</c:v>
                </c:pt>
                <c:pt idx="79">
                  <c:v>25.5</c:v>
                </c:pt>
                <c:pt idx="80">
                  <c:v>28.5</c:v>
                </c:pt>
                <c:pt idx="81">
                  <c:v>31.5</c:v>
                </c:pt>
                <c:pt idx="82">
                  <c:v>34.5</c:v>
                </c:pt>
                <c:pt idx="83">
                  <c:v>37.5</c:v>
                </c:pt>
                <c:pt idx="84">
                  <c:v>40.5</c:v>
                </c:pt>
                <c:pt idx="85">
                  <c:v>43.5</c:v>
                </c:pt>
                <c:pt idx="86">
                  <c:v>46.5</c:v>
                </c:pt>
                <c:pt idx="87">
                  <c:v>49.5</c:v>
                </c:pt>
                <c:pt idx="88">
                  <c:v>52.5</c:v>
                </c:pt>
                <c:pt idx="89">
                  <c:v>55.5</c:v>
                </c:pt>
                <c:pt idx="90">
                  <c:v>58.5</c:v>
                </c:pt>
                <c:pt idx="91">
                  <c:v>61.5</c:v>
                </c:pt>
                <c:pt idx="92">
                  <c:v>64.5</c:v>
                </c:pt>
                <c:pt idx="93">
                  <c:v>67.5</c:v>
                </c:pt>
                <c:pt idx="94">
                  <c:v>70.5</c:v>
                </c:pt>
                <c:pt idx="95">
                  <c:v>1.5</c:v>
                </c:pt>
                <c:pt idx="96">
                  <c:v>4.5</c:v>
                </c:pt>
                <c:pt idx="97">
                  <c:v>7.5</c:v>
                </c:pt>
                <c:pt idx="98">
                  <c:v>10.5</c:v>
                </c:pt>
                <c:pt idx="99">
                  <c:v>13.5</c:v>
                </c:pt>
                <c:pt idx="100">
                  <c:v>16.5</c:v>
                </c:pt>
                <c:pt idx="101">
                  <c:v>19.5</c:v>
                </c:pt>
                <c:pt idx="102">
                  <c:v>22.5</c:v>
                </c:pt>
                <c:pt idx="103">
                  <c:v>25.5</c:v>
                </c:pt>
                <c:pt idx="104">
                  <c:v>28.5</c:v>
                </c:pt>
                <c:pt idx="105">
                  <c:v>31.5</c:v>
                </c:pt>
                <c:pt idx="106">
                  <c:v>34.5</c:v>
                </c:pt>
                <c:pt idx="107">
                  <c:v>37.5</c:v>
                </c:pt>
                <c:pt idx="108">
                  <c:v>40.5</c:v>
                </c:pt>
                <c:pt idx="109">
                  <c:v>43.5</c:v>
                </c:pt>
                <c:pt idx="110">
                  <c:v>46.5</c:v>
                </c:pt>
                <c:pt idx="111">
                  <c:v>49.5</c:v>
                </c:pt>
                <c:pt idx="112">
                  <c:v>52.5</c:v>
                </c:pt>
                <c:pt idx="113">
                  <c:v>55.5</c:v>
                </c:pt>
                <c:pt idx="114">
                  <c:v>58.5</c:v>
                </c:pt>
                <c:pt idx="115">
                  <c:v>61.5</c:v>
                </c:pt>
                <c:pt idx="116">
                  <c:v>64.5</c:v>
                </c:pt>
                <c:pt idx="117">
                  <c:v>67.5</c:v>
                </c:pt>
                <c:pt idx="118">
                  <c:v>70.5</c:v>
                </c:pt>
                <c:pt idx="119">
                  <c:v>1.5</c:v>
                </c:pt>
                <c:pt idx="120">
                  <c:v>4.5</c:v>
                </c:pt>
                <c:pt idx="121">
                  <c:v>7.5</c:v>
                </c:pt>
                <c:pt idx="122">
                  <c:v>10.5</c:v>
                </c:pt>
                <c:pt idx="123">
                  <c:v>13.5</c:v>
                </c:pt>
                <c:pt idx="124">
                  <c:v>16.5</c:v>
                </c:pt>
                <c:pt idx="125">
                  <c:v>19.5</c:v>
                </c:pt>
                <c:pt idx="126">
                  <c:v>22.5</c:v>
                </c:pt>
                <c:pt idx="127">
                  <c:v>25.5</c:v>
                </c:pt>
                <c:pt idx="128">
                  <c:v>28.5</c:v>
                </c:pt>
                <c:pt idx="129">
                  <c:v>31.5</c:v>
                </c:pt>
                <c:pt idx="130">
                  <c:v>34.5</c:v>
                </c:pt>
                <c:pt idx="131">
                  <c:v>37.5</c:v>
                </c:pt>
                <c:pt idx="132">
                  <c:v>40.5</c:v>
                </c:pt>
                <c:pt idx="133">
                  <c:v>43.5</c:v>
                </c:pt>
                <c:pt idx="134">
                  <c:v>46.5</c:v>
                </c:pt>
                <c:pt idx="135">
                  <c:v>49.5</c:v>
                </c:pt>
                <c:pt idx="136">
                  <c:v>52.5</c:v>
                </c:pt>
                <c:pt idx="137">
                  <c:v>55.5</c:v>
                </c:pt>
                <c:pt idx="138">
                  <c:v>58.5</c:v>
                </c:pt>
                <c:pt idx="139">
                  <c:v>61.5</c:v>
                </c:pt>
                <c:pt idx="140">
                  <c:v>64.5</c:v>
                </c:pt>
                <c:pt idx="141">
                  <c:v>67.5</c:v>
                </c:pt>
                <c:pt idx="142">
                  <c:v>70.5</c:v>
                </c:pt>
                <c:pt idx="143">
                  <c:v>1.5</c:v>
                </c:pt>
                <c:pt idx="144">
                  <c:v>4.5</c:v>
                </c:pt>
                <c:pt idx="145">
                  <c:v>7.5</c:v>
                </c:pt>
                <c:pt idx="146">
                  <c:v>10.5</c:v>
                </c:pt>
                <c:pt idx="147">
                  <c:v>13.5</c:v>
                </c:pt>
                <c:pt idx="148">
                  <c:v>16.5</c:v>
                </c:pt>
                <c:pt idx="149">
                  <c:v>19.5</c:v>
                </c:pt>
                <c:pt idx="150">
                  <c:v>22.5</c:v>
                </c:pt>
                <c:pt idx="151">
                  <c:v>25.5</c:v>
                </c:pt>
                <c:pt idx="152">
                  <c:v>28.5</c:v>
                </c:pt>
                <c:pt idx="153">
                  <c:v>31.5</c:v>
                </c:pt>
                <c:pt idx="154">
                  <c:v>34.5</c:v>
                </c:pt>
                <c:pt idx="155">
                  <c:v>37.5</c:v>
                </c:pt>
                <c:pt idx="156">
                  <c:v>40.5</c:v>
                </c:pt>
                <c:pt idx="157">
                  <c:v>43.5</c:v>
                </c:pt>
                <c:pt idx="158">
                  <c:v>46.5</c:v>
                </c:pt>
                <c:pt idx="159">
                  <c:v>49.5</c:v>
                </c:pt>
                <c:pt idx="160">
                  <c:v>52.5</c:v>
                </c:pt>
                <c:pt idx="161">
                  <c:v>58.5</c:v>
                </c:pt>
                <c:pt idx="162">
                  <c:v>61.5</c:v>
                </c:pt>
                <c:pt idx="163">
                  <c:v>64.5</c:v>
                </c:pt>
                <c:pt idx="164">
                  <c:v>67.5</c:v>
                </c:pt>
                <c:pt idx="165">
                  <c:v>70.5</c:v>
                </c:pt>
                <c:pt idx="166">
                  <c:v>4.5</c:v>
                </c:pt>
                <c:pt idx="167">
                  <c:v>7.5</c:v>
                </c:pt>
                <c:pt idx="168">
                  <c:v>10.5</c:v>
                </c:pt>
                <c:pt idx="169">
                  <c:v>13.5</c:v>
                </c:pt>
                <c:pt idx="170">
                  <c:v>19.5</c:v>
                </c:pt>
                <c:pt idx="171">
                  <c:v>22.5</c:v>
                </c:pt>
                <c:pt idx="172">
                  <c:v>25.5</c:v>
                </c:pt>
                <c:pt idx="173">
                  <c:v>28.5</c:v>
                </c:pt>
                <c:pt idx="174">
                  <c:v>31.5</c:v>
                </c:pt>
                <c:pt idx="175">
                  <c:v>34.5</c:v>
                </c:pt>
                <c:pt idx="176">
                  <c:v>37.5</c:v>
                </c:pt>
                <c:pt idx="177">
                  <c:v>40.5</c:v>
                </c:pt>
                <c:pt idx="178">
                  <c:v>43.5</c:v>
                </c:pt>
                <c:pt idx="179">
                  <c:v>46.5</c:v>
                </c:pt>
                <c:pt idx="180">
                  <c:v>49.5</c:v>
                </c:pt>
                <c:pt idx="181">
                  <c:v>52.5</c:v>
                </c:pt>
                <c:pt idx="182">
                  <c:v>55.5</c:v>
                </c:pt>
                <c:pt idx="183">
                  <c:v>58.5</c:v>
                </c:pt>
                <c:pt idx="184">
                  <c:v>61.5</c:v>
                </c:pt>
                <c:pt idx="185">
                  <c:v>64.5</c:v>
                </c:pt>
                <c:pt idx="186">
                  <c:v>67.5</c:v>
                </c:pt>
                <c:pt idx="187">
                  <c:v>70.5</c:v>
                </c:pt>
                <c:pt idx="188">
                  <c:v>1.5</c:v>
                </c:pt>
                <c:pt idx="189">
                  <c:v>4.5</c:v>
                </c:pt>
                <c:pt idx="190">
                  <c:v>7.5</c:v>
                </c:pt>
                <c:pt idx="191">
                  <c:v>10.5</c:v>
                </c:pt>
                <c:pt idx="192">
                  <c:v>13.5</c:v>
                </c:pt>
                <c:pt idx="193">
                  <c:v>16.5</c:v>
                </c:pt>
                <c:pt idx="194">
                  <c:v>19.5</c:v>
                </c:pt>
                <c:pt idx="195">
                  <c:v>22.5</c:v>
                </c:pt>
                <c:pt idx="196">
                  <c:v>25.5</c:v>
                </c:pt>
                <c:pt idx="197">
                  <c:v>28.5</c:v>
                </c:pt>
                <c:pt idx="198">
                  <c:v>31.5</c:v>
                </c:pt>
                <c:pt idx="199">
                  <c:v>34.5</c:v>
                </c:pt>
                <c:pt idx="200">
                  <c:v>37.5</c:v>
                </c:pt>
                <c:pt idx="201">
                  <c:v>40.5</c:v>
                </c:pt>
                <c:pt idx="202">
                  <c:v>43.5</c:v>
                </c:pt>
                <c:pt idx="203">
                  <c:v>46.5</c:v>
                </c:pt>
                <c:pt idx="204">
                  <c:v>49.5</c:v>
                </c:pt>
                <c:pt idx="205">
                  <c:v>52.5</c:v>
                </c:pt>
                <c:pt idx="206">
                  <c:v>55.5</c:v>
                </c:pt>
                <c:pt idx="207">
                  <c:v>58.5</c:v>
                </c:pt>
                <c:pt idx="208">
                  <c:v>61.5</c:v>
                </c:pt>
                <c:pt idx="209">
                  <c:v>64.5</c:v>
                </c:pt>
                <c:pt idx="210">
                  <c:v>67.5</c:v>
                </c:pt>
                <c:pt idx="211">
                  <c:v>70.5</c:v>
                </c:pt>
                <c:pt idx="212">
                  <c:v>1.5</c:v>
                </c:pt>
                <c:pt idx="213">
                  <c:v>4.5</c:v>
                </c:pt>
                <c:pt idx="214">
                  <c:v>7.5</c:v>
                </c:pt>
                <c:pt idx="215">
                  <c:v>10.5</c:v>
                </c:pt>
                <c:pt idx="216">
                  <c:v>13.5</c:v>
                </c:pt>
                <c:pt idx="217">
                  <c:v>16.5</c:v>
                </c:pt>
                <c:pt idx="218">
                  <c:v>19.5</c:v>
                </c:pt>
                <c:pt idx="219">
                  <c:v>22.5</c:v>
                </c:pt>
                <c:pt idx="220">
                  <c:v>25.5</c:v>
                </c:pt>
                <c:pt idx="221">
                  <c:v>28.5</c:v>
                </c:pt>
                <c:pt idx="222">
                  <c:v>31.5</c:v>
                </c:pt>
                <c:pt idx="223">
                  <c:v>34.5</c:v>
                </c:pt>
                <c:pt idx="224">
                  <c:v>37.5</c:v>
                </c:pt>
                <c:pt idx="225">
                  <c:v>40.5</c:v>
                </c:pt>
                <c:pt idx="226">
                  <c:v>43.5</c:v>
                </c:pt>
                <c:pt idx="227">
                  <c:v>46.5</c:v>
                </c:pt>
                <c:pt idx="228">
                  <c:v>49.5</c:v>
                </c:pt>
                <c:pt idx="229">
                  <c:v>52.5</c:v>
                </c:pt>
                <c:pt idx="230">
                  <c:v>55.5</c:v>
                </c:pt>
                <c:pt idx="231">
                  <c:v>58.5</c:v>
                </c:pt>
                <c:pt idx="232">
                  <c:v>61.5</c:v>
                </c:pt>
                <c:pt idx="233">
                  <c:v>64.5</c:v>
                </c:pt>
                <c:pt idx="234">
                  <c:v>67.5</c:v>
                </c:pt>
                <c:pt idx="235">
                  <c:v>70.5</c:v>
                </c:pt>
                <c:pt idx="236">
                  <c:v>1.5</c:v>
                </c:pt>
                <c:pt idx="237">
                  <c:v>4.5</c:v>
                </c:pt>
                <c:pt idx="238">
                  <c:v>7.5</c:v>
                </c:pt>
                <c:pt idx="239">
                  <c:v>10.5</c:v>
                </c:pt>
                <c:pt idx="240">
                  <c:v>13.5</c:v>
                </c:pt>
                <c:pt idx="241">
                  <c:v>16.5</c:v>
                </c:pt>
                <c:pt idx="242">
                  <c:v>19.5</c:v>
                </c:pt>
                <c:pt idx="243">
                  <c:v>22.5</c:v>
                </c:pt>
                <c:pt idx="244">
                  <c:v>25.5</c:v>
                </c:pt>
                <c:pt idx="245">
                  <c:v>28.5</c:v>
                </c:pt>
                <c:pt idx="246">
                  <c:v>31.5</c:v>
                </c:pt>
                <c:pt idx="247">
                  <c:v>34.5</c:v>
                </c:pt>
                <c:pt idx="248">
                  <c:v>37.5</c:v>
                </c:pt>
                <c:pt idx="249">
                  <c:v>40.5</c:v>
                </c:pt>
                <c:pt idx="250">
                  <c:v>43.5</c:v>
                </c:pt>
                <c:pt idx="251">
                  <c:v>46.5</c:v>
                </c:pt>
                <c:pt idx="252">
                  <c:v>49.5</c:v>
                </c:pt>
                <c:pt idx="253">
                  <c:v>52.5</c:v>
                </c:pt>
                <c:pt idx="254">
                  <c:v>55.5</c:v>
                </c:pt>
                <c:pt idx="255">
                  <c:v>58.5</c:v>
                </c:pt>
                <c:pt idx="256">
                  <c:v>61.5</c:v>
                </c:pt>
                <c:pt idx="257">
                  <c:v>64.5</c:v>
                </c:pt>
                <c:pt idx="258">
                  <c:v>67.5</c:v>
                </c:pt>
                <c:pt idx="259">
                  <c:v>70.5</c:v>
                </c:pt>
              </c:numCache>
            </c:numRef>
          </c:xVal>
          <c:yVal>
            <c:numRef>
              <c:f>Ex_6_Pdeath!$G$312:$G$571</c:f>
              <c:numCache>
                <c:formatCode>General</c:formatCode>
                <c:ptCount val="26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5</c:v>
                </c:pt>
                <c:pt idx="48">
                  <c:v>5</c:v>
                </c:pt>
                <c:pt idx="49">
                  <c:v>5</c:v>
                </c:pt>
                <c:pt idx="50">
                  <c:v>5</c:v>
                </c:pt>
                <c:pt idx="51">
                  <c:v>5</c:v>
                </c:pt>
                <c:pt idx="52">
                  <c:v>5</c:v>
                </c:pt>
                <c:pt idx="53">
                  <c:v>5</c:v>
                </c:pt>
                <c:pt idx="54">
                  <c:v>5</c:v>
                </c:pt>
                <c:pt idx="55">
                  <c:v>5</c:v>
                </c:pt>
                <c:pt idx="56">
                  <c:v>5</c:v>
                </c:pt>
                <c:pt idx="57">
                  <c:v>5</c:v>
                </c:pt>
                <c:pt idx="58">
                  <c:v>5</c:v>
                </c:pt>
                <c:pt idx="59">
                  <c:v>5</c:v>
                </c:pt>
                <c:pt idx="60">
                  <c:v>5</c:v>
                </c:pt>
                <c:pt idx="61">
                  <c:v>5</c:v>
                </c:pt>
                <c:pt idx="62">
                  <c:v>5</c:v>
                </c:pt>
                <c:pt idx="63">
                  <c:v>5</c:v>
                </c:pt>
                <c:pt idx="64">
                  <c:v>5</c:v>
                </c:pt>
                <c:pt idx="65">
                  <c:v>5</c:v>
                </c:pt>
                <c:pt idx="66">
                  <c:v>5</c:v>
                </c:pt>
                <c:pt idx="67">
                  <c:v>5</c:v>
                </c:pt>
                <c:pt idx="68">
                  <c:v>5</c:v>
                </c:pt>
                <c:pt idx="69">
                  <c:v>5</c:v>
                </c:pt>
                <c:pt idx="70">
                  <c:v>5</c:v>
                </c:pt>
                <c:pt idx="71">
                  <c:v>7</c:v>
                </c:pt>
                <c:pt idx="72">
                  <c:v>7</c:v>
                </c:pt>
                <c:pt idx="73">
                  <c:v>7</c:v>
                </c:pt>
                <c:pt idx="74">
                  <c:v>7</c:v>
                </c:pt>
                <c:pt idx="75">
                  <c:v>7</c:v>
                </c:pt>
                <c:pt idx="76">
                  <c:v>7</c:v>
                </c:pt>
                <c:pt idx="77">
                  <c:v>7</c:v>
                </c:pt>
                <c:pt idx="78">
                  <c:v>7</c:v>
                </c:pt>
                <c:pt idx="79">
                  <c:v>7</c:v>
                </c:pt>
                <c:pt idx="80">
                  <c:v>7</c:v>
                </c:pt>
                <c:pt idx="81">
                  <c:v>7</c:v>
                </c:pt>
                <c:pt idx="82">
                  <c:v>7</c:v>
                </c:pt>
                <c:pt idx="83">
                  <c:v>7</c:v>
                </c:pt>
                <c:pt idx="84">
                  <c:v>7</c:v>
                </c:pt>
                <c:pt idx="85">
                  <c:v>7</c:v>
                </c:pt>
                <c:pt idx="86">
                  <c:v>7</c:v>
                </c:pt>
                <c:pt idx="87">
                  <c:v>7</c:v>
                </c:pt>
                <c:pt idx="88">
                  <c:v>7</c:v>
                </c:pt>
                <c:pt idx="89">
                  <c:v>7</c:v>
                </c:pt>
                <c:pt idx="90">
                  <c:v>7</c:v>
                </c:pt>
                <c:pt idx="91">
                  <c:v>7</c:v>
                </c:pt>
                <c:pt idx="92">
                  <c:v>7</c:v>
                </c:pt>
                <c:pt idx="93">
                  <c:v>7</c:v>
                </c:pt>
                <c:pt idx="94">
                  <c:v>7</c:v>
                </c:pt>
                <c:pt idx="95">
                  <c:v>9</c:v>
                </c:pt>
                <c:pt idx="96">
                  <c:v>9</c:v>
                </c:pt>
                <c:pt idx="97">
                  <c:v>9</c:v>
                </c:pt>
                <c:pt idx="98">
                  <c:v>9</c:v>
                </c:pt>
                <c:pt idx="99">
                  <c:v>9</c:v>
                </c:pt>
                <c:pt idx="100">
                  <c:v>9</c:v>
                </c:pt>
                <c:pt idx="101">
                  <c:v>9</c:v>
                </c:pt>
                <c:pt idx="102">
                  <c:v>9</c:v>
                </c:pt>
                <c:pt idx="103">
                  <c:v>9</c:v>
                </c:pt>
                <c:pt idx="104">
                  <c:v>9</c:v>
                </c:pt>
                <c:pt idx="105">
                  <c:v>9</c:v>
                </c:pt>
                <c:pt idx="106">
                  <c:v>9</c:v>
                </c:pt>
                <c:pt idx="107">
                  <c:v>9</c:v>
                </c:pt>
                <c:pt idx="108">
                  <c:v>9</c:v>
                </c:pt>
                <c:pt idx="109">
                  <c:v>9</c:v>
                </c:pt>
                <c:pt idx="110">
                  <c:v>9</c:v>
                </c:pt>
                <c:pt idx="111">
                  <c:v>9</c:v>
                </c:pt>
                <c:pt idx="112">
                  <c:v>9</c:v>
                </c:pt>
                <c:pt idx="113">
                  <c:v>9</c:v>
                </c:pt>
                <c:pt idx="114">
                  <c:v>9</c:v>
                </c:pt>
                <c:pt idx="115">
                  <c:v>9</c:v>
                </c:pt>
                <c:pt idx="116">
                  <c:v>9</c:v>
                </c:pt>
                <c:pt idx="117">
                  <c:v>9</c:v>
                </c:pt>
                <c:pt idx="118">
                  <c:v>9</c:v>
                </c:pt>
                <c:pt idx="119">
                  <c:v>11</c:v>
                </c:pt>
                <c:pt idx="120">
                  <c:v>11</c:v>
                </c:pt>
                <c:pt idx="121">
                  <c:v>11</c:v>
                </c:pt>
                <c:pt idx="122">
                  <c:v>11</c:v>
                </c:pt>
                <c:pt idx="123">
                  <c:v>11</c:v>
                </c:pt>
                <c:pt idx="124">
                  <c:v>11</c:v>
                </c:pt>
                <c:pt idx="125">
                  <c:v>11</c:v>
                </c:pt>
                <c:pt idx="126">
                  <c:v>11</c:v>
                </c:pt>
                <c:pt idx="127">
                  <c:v>11</c:v>
                </c:pt>
                <c:pt idx="128">
                  <c:v>11</c:v>
                </c:pt>
                <c:pt idx="129">
                  <c:v>11</c:v>
                </c:pt>
                <c:pt idx="130">
                  <c:v>11</c:v>
                </c:pt>
                <c:pt idx="131">
                  <c:v>11</c:v>
                </c:pt>
                <c:pt idx="132">
                  <c:v>11</c:v>
                </c:pt>
                <c:pt idx="133">
                  <c:v>11</c:v>
                </c:pt>
                <c:pt idx="134">
                  <c:v>11</c:v>
                </c:pt>
                <c:pt idx="135">
                  <c:v>11</c:v>
                </c:pt>
                <c:pt idx="136">
                  <c:v>11</c:v>
                </c:pt>
                <c:pt idx="137">
                  <c:v>11</c:v>
                </c:pt>
                <c:pt idx="138">
                  <c:v>11</c:v>
                </c:pt>
                <c:pt idx="139">
                  <c:v>11</c:v>
                </c:pt>
                <c:pt idx="140">
                  <c:v>11</c:v>
                </c:pt>
                <c:pt idx="141">
                  <c:v>11</c:v>
                </c:pt>
                <c:pt idx="142">
                  <c:v>11</c:v>
                </c:pt>
                <c:pt idx="143">
                  <c:v>13</c:v>
                </c:pt>
                <c:pt idx="144">
                  <c:v>13</c:v>
                </c:pt>
                <c:pt idx="145">
                  <c:v>13</c:v>
                </c:pt>
                <c:pt idx="146">
                  <c:v>13</c:v>
                </c:pt>
                <c:pt idx="147">
                  <c:v>13</c:v>
                </c:pt>
                <c:pt idx="148">
                  <c:v>13</c:v>
                </c:pt>
                <c:pt idx="149">
                  <c:v>13</c:v>
                </c:pt>
                <c:pt idx="150">
                  <c:v>13</c:v>
                </c:pt>
                <c:pt idx="151">
                  <c:v>13</c:v>
                </c:pt>
                <c:pt idx="152">
                  <c:v>13</c:v>
                </c:pt>
                <c:pt idx="153">
                  <c:v>13</c:v>
                </c:pt>
                <c:pt idx="154">
                  <c:v>13</c:v>
                </c:pt>
                <c:pt idx="155">
                  <c:v>13</c:v>
                </c:pt>
                <c:pt idx="156">
                  <c:v>13</c:v>
                </c:pt>
                <c:pt idx="157">
                  <c:v>13</c:v>
                </c:pt>
                <c:pt idx="158">
                  <c:v>13</c:v>
                </c:pt>
                <c:pt idx="159">
                  <c:v>13</c:v>
                </c:pt>
                <c:pt idx="160">
                  <c:v>13</c:v>
                </c:pt>
                <c:pt idx="161">
                  <c:v>13</c:v>
                </c:pt>
                <c:pt idx="162">
                  <c:v>13</c:v>
                </c:pt>
                <c:pt idx="163">
                  <c:v>13</c:v>
                </c:pt>
                <c:pt idx="164">
                  <c:v>13</c:v>
                </c:pt>
                <c:pt idx="165">
                  <c:v>13</c:v>
                </c:pt>
                <c:pt idx="166">
                  <c:v>15</c:v>
                </c:pt>
                <c:pt idx="167">
                  <c:v>15</c:v>
                </c:pt>
                <c:pt idx="168">
                  <c:v>15</c:v>
                </c:pt>
                <c:pt idx="169">
                  <c:v>15</c:v>
                </c:pt>
                <c:pt idx="170">
                  <c:v>15</c:v>
                </c:pt>
                <c:pt idx="171">
                  <c:v>15</c:v>
                </c:pt>
                <c:pt idx="172">
                  <c:v>15</c:v>
                </c:pt>
                <c:pt idx="173">
                  <c:v>15</c:v>
                </c:pt>
                <c:pt idx="174">
                  <c:v>15</c:v>
                </c:pt>
                <c:pt idx="175">
                  <c:v>15</c:v>
                </c:pt>
                <c:pt idx="176">
                  <c:v>15</c:v>
                </c:pt>
                <c:pt idx="177">
                  <c:v>15</c:v>
                </c:pt>
                <c:pt idx="178">
                  <c:v>15</c:v>
                </c:pt>
                <c:pt idx="179">
                  <c:v>15</c:v>
                </c:pt>
                <c:pt idx="180">
                  <c:v>15</c:v>
                </c:pt>
                <c:pt idx="181">
                  <c:v>15</c:v>
                </c:pt>
                <c:pt idx="182">
                  <c:v>15</c:v>
                </c:pt>
                <c:pt idx="183">
                  <c:v>15</c:v>
                </c:pt>
                <c:pt idx="184">
                  <c:v>15</c:v>
                </c:pt>
                <c:pt idx="185">
                  <c:v>15</c:v>
                </c:pt>
                <c:pt idx="186">
                  <c:v>15</c:v>
                </c:pt>
                <c:pt idx="187">
                  <c:v>15</c:v>
                </c:pt>
                <c:pt idx="188">
                  <c:v>17</c:v>
                </c:pt>
                <c:pt idx="189">
                  <c:v>17</c:v>
                </c:pt>
                <c:pt idx="190">
                  <c:v>17</c:v>
                </c:pt>
                <c:pt idx="191">
                  <c:v>17</c:v>
                </c:pt>
                <c:pt idx="192">
                  <c:v>17</c:v>
                </c:pt>
                <c:pt idx="193">
                  <c:v>17</c:v>
                </c:pt>
                <c:pt idx="194">
                  <c:v>17</c:v>
                </c:pt>
                <c:pt idx="195">
                  <c:v>17</c:v>
                </c:pt>
                <c:pt idx="196">
                  <c:v>17</c:v>
                </c:pt>
                <c:pt idx="197">
                  <c:v>17</c:v>
                </c:pt>
                <c:pt idx="198">
                  <c:v>17</c:v>
                </c:pt>
                <c:pt idx="199">
                  <c:v>17</c:v>
                </c:pt>
                <c:pt idx="200">
                  <c:v>17</c:v>
                </c:pt>
                <c:pt idx="201">
                  <c:v>17</c:v>
                </c:pt>
                <c:pt idx="202">
                  <c:v>17</c:v>
                </c:pt>
                <c:pt idx="203">
                  <c:v>17</c:v>
                </c:pt>
                <c:pt idx="204">
                  <c:v>17</c:v>
                </c:pt>
                <c:pt idx="205">
                  <c:v>17</c:v>
                </c:pt>
                <c:pt idx="206">
                  <c:v>17</c:v>
                </c:pt>
                <c:pt idx="207">
                  <c:v>17</c:v>
                </c:pt>
                <c:pt idx="208">
                  <c:v>17</c:v>
                </c:pt>
                <c:pt idx="209">
                  <c:v>17</c:v>
                </c:pt>
                <c:pt idx="210">
                  <c:v>17</c:v>
                </c:pt>
                <c:pt idx="211">
                  <c:v>17</c:v>
                </c:pt>
                <c:pt idx="212">
                  <c:v>19</c:v>
                </c:pt>
                <c:pt idx="213">
                  <c:v>19</c:v>
                </c:pt>
                <c:pt idx="214">
                  <c:v>19</c:v>
                </c:pt>
                <c:pt idx="215">
                  <c:v>19</c:v>
                </c:pt>
                <c:pt idx="216">
                  <c:v>19</c:v>
                </c:pt>
                <c:pt idx="217">
                  <c:v>19</c:v>
                </c:pt>
                <c:pt idx="218">
                  <c:v>19</c:v>
                </c:pt>
                <c:pt idx="219">
                  <c:v>19</c:v>
                </c:pt>
                <c:pt idx="220">
                  <c:v>19</c:v>
                </c:pt>
                <c:pt idx="221">
                  <c:v>19</c:v>
                </c:pt>
                <c:pt idx="222">
                  <c:v>19</c:v>
                </c:pt>
                <c:pt idx="223">
                  <c:v>19</c:v>
                </c:pt>
                <c:pt idx="224">
                  <c:v>19</c:v>
                </c:pt>
                <c:pt idx="225">
                  <c:v>19</c:v>
                </c:pt>
                <c:pt idx="226">
                  <c:v>19</c:v>
                </c:pt>
                <c:pt idx="227">
                  <c:v>19</c:v>
                </c:pt>
                <c:pt idx="228">
                  <c:v>19</c:v>
                </c:pt>
                <c:pt idx="229">
                  <c:v>19</c:v>
                </c:pt>
                <c:pt idx="230">
                  <c:v>19</c:v>
                </c:pt>
                <c:pt idx="231">
                  <c:v>19</c:v>
                </c:pt>
                <c:pt idx="232">
                  <c:v>19</c:v>
                </c:pt>
                <c:pt idx="233">
                  <c:v>19</c:v>
                </c:pt>
                <c:pt idx="234">
                  <c:v>19</c:v>
                </c:pt>
                <c:pt idx="235">
                  <c:v>19</c:v>
                </c:pt>
                <c:pt idx="236">
                  <c:v>21</c:v>
                </c:pt>
                <c:pt idx="237">
                  <c:v>21</c:v>
                </c:pt>
                <c:pt idx="238">
                  <c:v>21</c:v>
                </c:pt>
                <c:pt idx="239">
                  <c:v>21</c:v>
                </c:pt>
                <c:pt idx="240">
                  <c:v>21</c:v>
                </c:pt>
                <c:pt idx="241">
                  <c:v>21</c:v>
                </c:pt>
                <c:pt idx="242">
                  <c:v>21</c:v>
                </c:pt>
                <c:pt idx="243">
                  <c:v>21</c:v>
                </c:pt>
                <c:pt idx="244">
                  <c:v>21</c:v>
                </c:pt>
                <c:pt idx="245">
                  <c:v>21</c:v>
                </c:pt>
                <c:pt idx="246">
                  <c:v>21</c:v>
                </c:pt>
                <c:pt idx="247">
                  <c:v>21</c:v>
                </c:pt>
                <c:pt idx="248">
                  <c:v>21</c:v>
                </c:pt>
                <c:pt idx="249">
                  <c:v>21</c:v>
                </c:pt>
                <c:pt idx="250">
                  <c:v>21</c:v>
                </c:pt>
                <c:pt idx="251">
                  <c:v>21</c:v>
                </c:pt>
                <c:pt idx="252">
                  <c:v>21</c:v>
                </c:pt>
                <c:pt idx="253">
                  <c:v>21</c:v>
                </c:pt>
                <c:pt idx="254">
                  <c:v>21</c:v>
                </c:pt>
                <c:pt idx="255">
                  <c:v>21</c:v>
                </c:pt>
                <c:pt idx="256">
                  <c:v>21</c:v>
                </c:pt>
                <c:pt idx="257">
                  <c:v>21</c:v>
                </c:pt>
                <c:pt idx="258">
                  <c:v>21</c:v>
                </c:pt>
                <c:pt idx="259">
                  <c:v>21</c:v>
                </c:pt>
              </c:numCache>
            </c:numRef>
          </c:yVal>
          <c:smooth val="0"/>
          <c:extLst>
            <c:ext xmlns:c16="http://schemas.microsoft.com/office/drawing/2014/chart" uri="{C3380CC4-5D6E-409C-BE32-E72D297353CC}">
              <c16:uniqueId val="{00000000-4171-4282-9E6D-24BD78A40127}"/>
            </c:ext>
          </c:extLst>
        </c:ser>
        <c:dLbls>
          <c:showLegendKey val="0"/>
          <c:showVal val="0"/>
          <c:showCatName val="0"/>
          <c:showSerName val="0"/>
          <c:showPercent val="0"/>
          <c:showBubbleSize val="0"/>
        </c:dLbls>
        <c:axId val="206119296"/>
        <c:axId val="206121216"/>
      </c:scatterChart>
      <c:valAx>
        <c:axId val="206119296"/>
        <c:scaling>
          <c:orientation val="minMax"/>
          <c:max val="70"/>
        </c:scaling>
        <c:delete val="0"/>
        <c:axPos val="b"/>
        <c:title>
          <c:tx>
            <c:rich>
              <a:bodyPr/>
              <a:lstStyle/>
              <a:p>
                <a:pPr>
                  <a:defRPr/>
                </a:pPr>
                <a:r>
                  <a:rPr lang="en-US"/>
                  <a:t>x</a:t>
                </a:r>
              </a:p>
            </c:rich>
          </c:tx>
          <c:overlay val="0"/>
        </c:title>
        <c:numFmt formatCode="General" sourceLinked="1"/>
        <c:majorTickMark val="none"/>
        <c:minorTickMark val="none"/>
        <c:tickLblPos val="nextTo"/>
        <c:crossAx val="206121216"/>
        <c:crosses val="autoZero"/>
        <c:crossBetween val="midCat"/>
      </c:valAx>
      <c:valAx>
        <c:axId val="206121216"/>
        <c:scaling>
          <c:orientation val="minMax"/>
          <c:max val="22"/>
          <c:min val="0"/>
        </c:scaling>
        <c:delete val="0"/>
        <c:axPos val="l"/>
        <c:majorGridlines/>
        <c:title>
          <c:tx>
            <c:rich>
              <a:bodyPr/>
              <a:lstStyle/>
              <a:p>
                <a:pPr>
                  <a:defRPr/>
                </a:pPr>
                <a:r>
                  <a:rPr lang="en-US"/>
                  <a:t>y</a:t>
                </a:r>
              </a:p>
            </c:rich>
          </c:tx>
          <c:overlay val="0"/>
        </c:title>
        <c:numFmt formatCode="General" sourceLinked="1"/>
        <c:majorTickMark val="none"/>
        <c:minorTickMark val="none"/>
        <c:tickLblPos val="nextTo"/>
        <c:crossAx val="206119296"/>
        <c:crosses val="autoZero"/>
        <c:crossBetween val="midCat"/>
        <c:majorUnit val="2"/>
      </c:valAx>
    </c:plotArea>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t-PT"/>
              <a:t>relative distribution of NFI plots  by S-class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3">
                <a:lumMod val="75000"/>
              </a:schemeClr>
            </a:solidFill>
            <a:ln>
              <a:solidFill>
                <a:schemeClr val="accent3">
                  <a:lumMod val="75000"/>
                </a:schemeClr>
              </a:solidFill>
            </a:ln>
            <a:effectLst/>
          </c:spPr>
          <c:invertIfNegative val="0"/>
          <c:cat>
            <c:numRef>
              <c:f>Ex_7_SiteIndex!$V$13:$V$30</c:f>
              <c:numCache>
                <c:formatCode>General</c:formatCode>
                <c:ptCount val="18"/>
                <c:pt idx="0">
                  <c:v>8</c:v>
                </c:pt>
                <c:pt idx="1">
                  <c:v>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numCache>
            </c:numRef>
          </c:cat>
          <c:val>
            <c:numRef>
              <c:f>Ex_7_SiteIndex!$X$13:$X$31</c:f>
              <c:numCache>
                <c:formatCode>General</c:formatCode>
                <c:ptCount val="19"/>
                <c:pt idx="0">
                  <c:v>8.0000000000000002E-3</c:v>
                </c:pt>
                <c:pt idx="1">
                  <c:v>7.1999999999999995E-2</c:v>
                </c:pt>
                <c:pt idx="2">
                  <c:v>0.104</c:v>
                </c:pt>
                <c:pt idx="3">
                  <c:v>0.08</c:v>
                </c:pt>
                <c:pt idx="4">
                  <c:v>4.8000000000000001E-2</c:v>
                </c:pt>
                <c:pt idx="5">
                  <c:v>9.6000000000000002E-2</c:v>
                </c:pt>
                <c:pt idx="6">
                  <c:v>6.4000000000000001E-2</c:v>
                </c:pt>
                <c:pt idx="7">
                  <c:v>0.112</c:v>
                </c:pt>
                <c:pt idx="8">
                  <c:v>7.1999999999999995E-2</c:v>
                </c:pt>
                <c:pt idx="9">
                  <c:v>8.7999999999999995E-2</c:v>
                </c:pt>
                <c:pt idx="10">
                  <c:v>8.7999999999999995E-2</c:v>
                </c:pt>
                <c:pt idx="11">
                  <c:v>0.04</c:v>
                </c:pt>
                <c:pt idx="12">
                  <c:v>2.4E-2</c:v>
                </c:pt>
                <c:pt idx="13">
                  <c:v>0.04</c:v>
                </c:pt>
                <c:pt idx="14">
                  <c:v>1.6E-2</c:v>
                </c:pt>
                <c:pt idx="15">
                  <c:v>1.6E-2</c:v>
                </c:pt>
                <c:pt idx="16">
                  <c:v>1.6E-2</c:v>
                </c:pt>
                <c:pt idx="17">
                  <c:v>1.6E-2</c:v>
                </c:pt>
                <c:pt idx="18">
                  <c:v>0</c:v>
                </c:pt>
              </c:numCache>
            </c:numRef>
          </c:val>
          <c:extLst>
            <c:ext xmlns:c16="http://schemas.microsoft.com/office/drawing/2014/chart" uri="{C3380CC4-5D6E-409C-BE32-E72D297353CC}">
              <c16:uniqueId val="{00000000-3E5E-4DB5-81FD-E5FDCD45C7F9}"/>
            </c:ext>
          </c:extLst>
        </c:ser>
        <c:dLbls>
          <c:showLegendKey val="0"/>
          <c:showVal val="0"/>
          <c:showCatName val="0"/>
          <c:showSerName val="0"/>
          <c:showPercent val="0"/>
          <c:showBubbleSize val="0"/>
        </c:dLbls>
        <c:gapWidth val="219"/>
        <c:overlap val="-27"/>
        <c:axId val="974568159"/>
        <c:axId val="974578143"/>
      </c:barChart>
      <c:catAx>
        <c:axId val="9745681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4578143"/>
        <c:crosses val="autoZero"/>
        <c:auto val="1"/>
        <c:lblAlgn val="ctr"/>
        <c:lblOffset val="100"/>
        <c:noMultiLvlLbl val="0"/>
      </c:catAx>
      <c:valAx>
        <c:axId val="97457814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456815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t-PT"/>
              <a:t>cumulative distribution of NFI plots  by S-class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3">
                <a:lumMod val="75000"/>
              </a:schemeClr>
            </a:solidFill>
            <a:ln>
              <a:solidFill>
                <a:schemeClr val="accent3">
                  <a:lumMod val="75000"/>
                </a:schemeClr>
              </a:solidFill>
            </a:ln>
            <a:effectLst/>
          </c:spPr>
          <c:invertIfNegative val="0"/>
          <c:cat>
            <c:numRef>
              <c:f>Ex_7_SiteIndex!$V$13:$V$30</c:f>
              <c:numCache>
                <c:formatCode>General</c:formatCode>
                <c:ptCount val="18"/>
                <c:pt idx="0">
                  <c:v>8</c:v>
                </c:pt>
                <c:pt idx="1">
                  <c:v>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numCache>
            </c:numRef>
          </c:cat>
          <c:val>
            <c:numRef>
              <c:f>Ex_7_SiteIndex!$Y$13:$Y$31</c:f>
              <c:numCache>
                <c:formatCode>General</c:formatCode>
                <c:ptCount val="19"/>
                <c:pt idx="0">
                  <c:v>8.0000000000000002E-3</c:v>
                </c:pt>
                <c:pt idx="1">
                  <c:v>7.9999999999999988E-2</c:v>
                </c:pt>
                <c:pt idx="2">
                  <c:v>0.184</c:v>
                </c:pt>
                <c:pt idx="3">
                  <c:v>0.26400000000000001</c:v>
                </c:pt>
                <c:pt idx="4">
                  <c:v>0.312</c:v>
                </c:pt>
                <c:pt idx="5">
                  <c:v>0.40800000000000003</c:v>
                </c:pt>
                <c:pt idx="6">
                  <c:v>0.47200000000000003</c:v>
                </c:pt>
                <c:pt idx="7">
                  <c:v>0.58400000000000007</c:v>
                </c:pt>
                <c:pt idx="8">
                  <c:v>0.65600000000000003</c:v>
                </c:pt>
                <c:pt idx="9">
                  <c:v>0.74399999999999999</c:v>
                </c:pt>
                <c:pt idx="10">
                  <c:v>0.83199999999999996</c:v>
                </c:pt>
                <c:pt idx="11">
                  <c:v>0.872</c:v>
                </c:pt>
                <c:pt idx="12">
                  <c:v>0.89600000000000002</c:v>
                </c:pt>
                <c:pt idx="13">
                  <c:v>0.93600000000000005</c:v>
                </c:pt>
                <c:pt idx="14">
                  <c:v>0.95200000000000007</c:v>
                </c:pt>
                <c:pt idx="15">
                  <c:v>0.96800000000000008</c:v>
                </c:pt>
                <c:pt idx="16">
                  <c:v>0.9840000000000001</c:v>
                </c:pt>
                <c:pt idx="17">
                  <c:v>1</c:v>
                </c:pt>
                <c:pt idx="18">
                  <c:v>1</c:v>
                </c:pt>
              </c:numCache>
            </c:numRef>
          </c:val>
          <c:extLst>
            <c:ext xmlns:c16="http://schemas.microsoft.com/office/drawing/2014/chart" uri="{C3380CC4-5D6E-409C-BE32-E72D297353CC}">
              <c16:uniqueId val="{00000000-EE39-4D57-988E-E1E38566DF54}"/>
            </c:ext>
          </c:extLst>
        </c:ser>
        <c:dLbls>
          <c:showLegendKey val="0"/>
          <c:showVal val="0"/>
          <c:showCatName val="0"/>
          <c:showSerName val="0"/>
          <c:showPercent val="0"/>
          <c:showBubbleSize val="0"/>
        </c:dLbls>
        <c:gapWidth val="219"/>
        <c:overlap val="-27"/>
        <c:axId val="974568159"/>
        <c:axId val="974578143"/>
      </c:barChart>
      <c:catAx>
        <c:axId val="9745681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4578143"/>
        <c:crosses val="autoZero"/>
        <c:auto val="1"/>
        <c:lblAlgn val="ctr"/>
        <c:lblOffset val="100"/>
        <c:noMultiLvlLbl val="0"/>
      </c:catAx>
      <c:valAx>
        <c:axId val="97457814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456815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t-PT"/>
              <a:t>cumulative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solidFill>
                <a:schemeClr val="tx1"/>
              </a:solidFill>
            </a:ln>
            <a:effectLst/>
          </c:spPr>
          <c:invertIfNegative val="0"/>
          <c:cat>
            <c:numRef>
              <c:f>Ex_1!$Q$15:$Q$20</c:f>
              <c:numCache>
                <c:formatCode>General</c:formatCode>
                <c:ptCount val="6"/>
                <c:pt idx="0">
                  <c:v>0</c:v>
                </c:pt>
                <c:pt idx="1">
                  <c:v>1</c:v>
                </c:pt>
                <c:pt idx="2">
                  <c:v>2</c:v>
                </c:pt>
                <c:pt idx="3">
                  <c:v>3</c:v>
                </c:pt>
                <c:pt idx="4">
                  <c:v>4</c:v>
                </c:pt>
                <c:pt idx="5">
                  <c:v>5</c:v>
                </c:pt>
              </c:numCache>
            </c:numRef>
          </c:cat>
          <c:val>
            <c:numRef>
              <c:f>Ex_1!$T$15:$T$20</c:f>
              <c:numCache>
                <c:formatCode>General</c:formatCode>
                <c:ptCount val="6"/>
                <c:pt idx="0">
                  <c:v>5</c:v>
                </c:pt>
                <c:pt idx="1">
                  <c:v>15.000000000000002</c:v>
                </c:pt>
                <c:pt idx="2">
                  <c:v>30.000000000000004</c:v>
                </c:pt>
                <c:pt idx="3">
                  <c:v>60.000000000000007</c:v>
                </c:pt>
                <c:pt idx="4">
                  <c:v>85.000000000000014</c:v>
                </c:pt>
                <c:pt idx="5">
                  <c:v>100</c:v>
                </c:pt>
              </c:numCache>
            </c:numRef>
          </c:val>
          <c:extLst>
            <c:ext xmlns:c16="http://schemas.microsoft.com/office/drawing/2014/chart" uri="{C3380CC4-5D6E-409C-BE32-E72D297353CC}">
              <c16:uniqueId val="{00000000-ED5E-4F8D-A7AB-F07FCED536C6}"/>
            </c:ext>
          </c:extLst>
        </c:ser>
        <c:dLbls>
          <c:showLegendKey val="0"/>
          <c:showVal val="0"/>
          <c:showCatName val="0"/>
          <c:showSerName val="0"/>
          <c:showPercent val="0"/>
          <c:showBubbleSize val="0"/>
        </c:dLbls>
        <c:gapWidth val="0"/>
        <c:overlap val="-17"/>
        <c:axId val="2283872"/>
        <c:axId val="2285120"/>
      </c:barChart>
      <c:catAx>
        <c:axId val="2283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5120"/>
        <c:crosses val="autoZero"/>
        <c:auto val="1"/>
        <c:lblAlgn val="ctr"/>
        <c:lblOffset val="100"/>
        <c:noMultiLvlLbl val="0"/>
      </c:catAx>
      <c:valAx>
        <c:axId val="2285120"/>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38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PT"/>
              <a:t>x</a:t>
            </a:r>
          </a:p>
        </c:rich>
      </c:tx>
      <c:layout>
        <c:manualLayout>
          <c:xMode val="edge"/>
          <c:yMode val="edge"/>
          <c:x val="0.90395809898762658"/>
          <c:y val="0"/>
        </c:manualLayout>
      </c:layout>
      <c:overlay val="0"/>
    </c:title>
    <c:autoTitleDeleted val="0"/>
    <c:plotArea>
      <c:layout>
        <c:manualLayout>
          <c:layoutTarget val="inner"/>
          <c:xMode val="edge"/>
          <c:yMode val="edge"/>
          <c:x val="9.3085739282589702E-2"/>
          <c:y val="2.8252405949256338E-2"/>
          <c:w val="0.87635870516185477"/>
          <c:h val="0.76371152469577841"/>
        </c:manualLayout>
      </c:layout>
      <c:barChart>
        <c:barDir val="col"/>
        <c:grouping val="clustered"/>
        <c:varyColors val="0"/>
        <c:ser>
          <c:idx val="1"/>
          <c:order val="0"/>
          <c:spPr>
            <a:solidFill>
              <a:schemeClr val="accent3">
                <a:lumMod val="75000"/>
              </a:schemeClr>
            </a:solidFill>
            <a:ln>
              <a:solidFill>
                <a:schemeClr val="accent3">
                  <a:lumMod val="50000"/>
                </a:schemeClr>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Ex_2_class!$C$14:$C$19</c:f>
              <c:numCache>
                <c:formatCode>General</c:formatCode>
                <c:ptCount val="6"/>
                <c:pt idx="0">
                  <c:v>0</c:v>
                </c:pt>
                <c:pt idx="1">
                  <c:v>1</c:v>
                </c:pt>
                <c:pt idx="2">
                  <c:v>2</c:v>
                </c:pt>
                <c:pt idx="3">
                  <c:v>3</c:v>
                </c:pt>
                <c:pt idx="4">
                  <c:v>4</c:v>
                </c:pt>
                <c:pt idx="5">
                  <c:v>5</c:v>
                </c:pt>
              </c:numCache>
            </c:numRef>
          </c:cat>
          <c:val>
            <c:numRef>
              <c:f>Ex_2_class!$D$14:$D$19</c:f>
              <c:numCache>
                <c:formatCode>General</c:formatCode>
                <c:ptCount val="6"/>
                <c:pt idx="0">
                  <c:v>0.1</c:v>
                </c:pt>
                <c:pt idx="1">
                  <c:v>0.2</c:v>
                </c:pt>
                <c:pt idx="2">
                  <c:v>0.25</c:v>
                </c:pt>
                <c:pt idx="3">
                  <c:v>0.25</c:v>
                </c:pt>
                <c:pt idx="4">
                  <c:v>0.15</c:v>
                </c:pt>
                <c:pt idx="5">
                  <c:v>0.05</c:v>
                </c:pt>
              </c:numCache>
            </c:numRef>
          </c:val>
          <c:extLst>
            <c:ext xmlns:c16="http://schemas.microsoft.com/office/drawing/2014/chart" uri="{C3380CC4-5D6E-409C-BE32-E72D297353CC}">
              <c16:uniqueId val="{00000000-E732-4172-ACB9-9310A9494259}"/>
            </c:ext>
          </c:extLst>
        </c:ser>
        <c:dLbls>
          <c:showLegendKey val="0"/>
          <c:showVal val="0"/>
          <c:showCatName val="0"/>
          <c:showSerName val="0"/>
          <c:showPercent val="0"/>
          <c:showBubbleSize val="0"/>
        </c:dLbls>
        <c:gapWidth val="0"/>
        <c:axId val="203798016"/>
        <c:axId val="203799552"/>
      </c:barChart>
      <c:catAx>
        <c:axId val="203798016"/>
        <c:scaling>
          <c:orientation val="minMax"/>
        </c:scaling>
        <c:delete val="0"/>
        <c:axPos val="b"/>
        <c:numFmt formatCode="General" sourceLinked="1"/>
        <c:majorTickMark val="none"/>
        <c:minorTickMark val="none"/>
        <c:tickLblPos val="nextTo"/>
        <c:crossAx val="203799552"/>
        <c:crosses val="autoZero"/>
        <c:auto val="1"/>
        <c:lblAlgn val="ctr"/>
        <c:lblOffset val="100"/>
        <c:noMultiLvlLbl val="0"/>
      </c:catAx>
      <c:valAx>
        <c:axId val="203799552"/>
        <c:scaling>
          <c:orientation val="minMax"/>
        </c:scaling>
        <c:delete val="1"/>
        <c:axPos val="l"/>
        <c:numFmt formatCode="General" sourceLinked="1"/>
        <c:majorTickMark val="none"/>
        <c:minorTickMark val="none"/>
        <c:tickLblPos val="none"/>
        <c:crossAx val="203798016"/>
        <c:crosses val="autoZero"/>
        <c:crossBetween val="between"/>
      </c:valAx>
    </c:plotArea>
    <c:plotVisOnly val="1"/>
    <c:dispBlanksAs val="gap"/>
    <c:showDLblsOverMax val="0"/>
  </c:chart>
  <c:spPr>
    <a:ln>
      <a:noFill/>
    </a:ln>
  </c:spPr>
  <c:printSettings>
    <c:headerFooter/>
    <c:pageMargins b="0.75000000000000122" l="0.70000000000000062" r="0.70000000000000062" t="0.7500000000000012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PT"/>
              <a:t>y</a:t>
            </a:r>
          </a:p>
        </c:rich>
      </c:tx>
      <c:layout>
        <c:manualLayout>
          <c:xMode val="edge"/>
          <c:yMode val="edge"/>
          <c:x val="0.90395809898762658"/>
          <c:y val="0"/>
        </c:manualLayout>
      </c:layout>
      <c:overlay val="0"/>
    </c:title>
    <c:autoTitleDeleted val="0"/>
    <c:plotArea>
      <c:layout>
        <c:manualLayout>
          <c:layoutTarget val="inner"/>
          <c:xMode val="edge"/>
          <c:yMode val="edge"/>
          <c:x val="9.3085739282589702E-2"/>
          <c:y val="2.8252405949256338E-2"/>
          <c:w val="0.87635870516185477"/>
          <c:h val="0.76371152469577874"/>
        </c:manualLayout>
      </c:layout>
      <c:barChart>
        <c:barDir val="col"/>
        <c:grouping val="clustered"/>
        <c:varyColors val="0"/>
        <c:ser>
          <c:idx val="1"/>
          <c:order val="0"/>
          <c:spPr>
            <a:solidFill>
              <a:srgbClr val="0099CC"/>
            </a:solidFill>
            <a:ln>
              <a:solidFill>
                <a:schemeClr val="accent3">
                  <a:lumMod val="50000"/>
                </a:schemeClr>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Ex_2_class!$G$14:$G$17</c:f>
              <c:numCache>
                <c:formatCode>General</c:formatCode>
                <c:ptCount val="4"/>
                <c:pt idx="0">
                  <c:v>2</c:v>
                </c:pt>
                <c:pt idx="1">
                  <c:v>3</c:v>
                </c:pt>
                <c:pt idx="2">
                  <c:v>4</c:v>
                </c:pt>
                <c:pt idx="3">
                  <c:v>5</c:v>
                </c:pt>
              </c:numCache>
            </c:numRef>
          </c:cat>
          <c:val>
            <c:numRef>
              <c:f>Ex_2_class!$H$14:$H$17</c:f>
              <c:numCache>
                <c:formatCode>General</c:formatCode>
                <c:ptCount val="4"/>
                <c:pt idx="0">
                  <c:v>0.25</c:v>
                </c:pt>
                <c:pt idx="1">
                  <c:v>0.3</c:v>
                </c:pt>
                <c:pt idx="2">
                  <c:v>0.25</c:v>
                </c:pt>
                <c:pt idx="3">
                  <c:v>0.2</c:v>
                </c:pt>
              </c:numCache>
            </c:numRef>
          </c:val>
          <c:extLst>
            <c:ext xmlns:c16="http://schemas.microsoft.com/office/drawing/2014/chart" uri="{C3380CC4-5D6E-409C-BE32-E72D297353CC}">
              <c16:uniqueId val="{00000000-333A-4BF4-BFA7-AF89E0DD31F0}"/>
            </c:ext>
          </c:extLst>
        </c:ser>
        <c:dLbls>
          <c:showLegendKey val="0"/>
          <c:showVal val="0"/>
          <c:showCatName val="0"/>
          <c:showSerName val="0"/>
          <c:showPercent val="0"/>
          <c:showBubbleSize val="0"/>
        </c:dLbls>
        <c:gapWidth val="0"/>
        <c:axId val="203828224"/>
        <c:axId val="203866880"/>
      </c:barChart>
      <c:catAx>
        <c:axId val="203828224"/>
        <c:scaling>
          <c:orientation val="minMax"/>
        </c:scaling>
        <c:delete val="0"/>
        <c:axPos val="b"/>
        <c:numFmt formatCode="General" sourceLinked="1"/>
        <c:majorTickMark val="none"/>
        <c:minorTickMark val="none"/>
        <c:tickLblPos val="nextTo"/>
        <c:crossAx val="203866880"/>
        <c:crosses val="autoZero"/>
        <c:auto val="1"/>
        <c:lblAlgn val="ctr"/>
        <c:lblOffset val="100"/>
        <c:noMultiLvlLbl val="0"/>
      </c:catAx>
      <c:valAx>
        <c:axId val="203866880"/>
        <c:scaling>
          <c:orientation val="minMax"/>
        </c:scaling>
        <c:delete val="1"/>
        <c:axPos val="l"/>
        <c:numFmt formatCode="General" sourceLinked="1"/>
        <c:majorTickMark val="none"/>
        <c:minorTickMark val="none"/>
        <c:tickLblPos val="none"/>
        <c:crossAx val="203828224"/>
        <c:crosses val="autoZero"/>
        <c:crossBetween val="between"/>
      </c:valAx>
    </c:plotArea>
    <c:plotVisOnly val="1"/>
    <c:dispBlanksAs val="gap"/>
    <c:showDLblsOverMax val="0"/>
  </c:chart>
  <c:spPr>
    <a:ln>
      <a:noFill/>
    </a:ln>
  </c:spPr>
  <c:printSettings>
    <c:headerFooter/>
    <c:pageMargins b="0.75000000000000144" l="0.70000000000000062" r="0.70000000000000062" t="0.75000000000000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PT"/>
              <a:t>z</a:t>
            </a:r>
          </a:p>
        </c:rich>
      </c:tx>
      <c:layout>
        <c:manualLayout>
          <c:xMode val="edge"/>
          <c:yMode val="edge"/>
          <c:x val="0.90395809898762658"/>
          <c:y val="0"/>
        </c:manualLayout>
      </c:layout>
      <c:overlay val="0"/>
    </c:title>
    <c:autoTitleDeleted val="0"/>
    <c:plotArea>
      <c:layout>
        <c:manualLayout>
          <c:layoutTarget val="inner"/>
          <c:xMode val="edge"/>
          <c:yMode val="edge"/>
          <c:x val="9.3085739282589702E-2"/>
          <c:y val="2.8252405949256338E-2"/>
          <c:w val="0.87635870516185477"/>
          <c:h val="0.76371152469577896"/>
        </c:manualLayout>
      </c:layout>
      <c:barChart>
        <c:barDir val="col"/>
        <c:grouping val="clustered"/>
        <c:varyColors val="0"/>
        <c:ser>
          <c:idx val="1"/>
          <c:order val="0"/>
          <c:spPr>
            <a:solidFill>
              <a:schemeClr val="accent6"/>
            </a:solidFill>
            <a:ln>
              <a:solidFill>
                <a:schemeClr val="tx1">
                  <a:lumMod val="50000"/>
                  <a:lumOff val="50000"/>
                </a:schemeClr>
              </a:solidFill>
            </a:ln>
            <a:effectLst>
              <a:outerShdw dist="35921" dir="2700000" algn="br">
                <a:srgbClr val="000000"/>
              </a:outerShdw>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Ex_2_class!$K$14:$K$16</c:f>
              <c:numCache>
                <c:formatCode>General</c:formatCode>
                <c:ptCount val="3"/>
                <c:pt idx="0">
                  <c:v>4</c:v>
                </c:pt>
                <c:pt idx="1">
                  <c:v>5</c:v>
                </c:pt>
                <c:pt idx="2">
                  <c:v>6</c:v>
                </c:pt>
              </c:numCache>
            </c:numRef>
          </c:cat>
          <c:val>
            <c:numRef>
              <c:f>Ex_2_class!$L$14:$L$16</c:f>
              <c:numCache>
                <c:formatCode>General</c:formatCode>
                <c:ptCount val="3"/>
                <c:pt idx="0">
                  <c:v>0.3</c:v>
                </c:pt>
                <c:pt idx="1">
                  <c:v>0.5</c:v>
                </c:pt>
                <c:pt idx="2">
                  <c:v>0.2</c:v>
                </c:pt>
              </c:numCache>
            </c:numRef>
          </c:val>
          <c:extLst>
            <c:ext xmlns:c16="http://schemas.microsoft.com/office/drawing/2014/chart" uri="{C3380CC4-5D6E-409C-BE32-E72D297353CC}">
              <c16:uniqueId val="{00000000-1B24-473F-B7D6-7F25B6AF6492}"/>
            </c:ext>
          </c:extLst>
        </c:ser>
        <c:dLbls>
          <c:showLegendKey val="0"/>
          <c:showVal val="0"/>
          <c:showCatName val="0"/>
          <c:showSerName val="0"/>
          <c:showPercent val="0"/>
          <c:showBubbleSize val="0"/>
        </c:dLbls>
        <c:gapWidth val="0"/>
        <c:axId val="204555008"/>
        <c:axId val="204556544"/>
      </c:barChart>
      <c:catAx>
        <c:axId val="204555008"/>
        <c:scaling>
          <c:orientation val="minMax"/>
        </c:scaling>
        <c:delete val="0"/>
        <c:axPos val="b"/>
        <c:numFmt formatCode="General" sourceLinked="1"/>
        <c:majorTickMark val="none"/>
        <c:minorTickMark val="none"/>
        <c:tickLblPos val="nextTo"/>
        <c:crossAx val="204556544"/>
        <c:crosses val="autoZero"/>
        <c:auto val="1"/>
        <c:lblAlgn val="ctr"/>
        <c:lblOffset val="100"/>
        <c:noMultiLvlLbl val="0"/>
      </c:catAx>
      <c:valAx>
        <c:axId val="204556544"/>
        <c:scaling>
          <c:orientation val="minMax"/>
        </c:scaling>
        <c:delete val="1"/>
        <c:axPos val="l"/>
        <c:numFmt formatCode="General" sourceLinked="1"/>
        <c:majorTickMark val="none"/>
        <c:minorTickMark val="none"/>
        <c:tickLblPos val="none"/>
        <c:crossAx val="204555008"/>
        <c:crosses val="autoZero"/>
        <c:crossBetween val="between"/>
      </c:valAx>
    </c:plotArea>
    <c:plotVisOnly val="1"/>
    <c:dispBlanksAs val="gap"/>
    <c:showDLblsOverMax val="0"/>
  </c:chart>
  <c:spPr>
    <a:ln>
      <a:noFill/>
    </a:ln>
  </c:spPr>
  <c:printSettings>
    <c:headerFooter/>
    <c:pageMargins b="0.75000000000000167" l="0.70000000000000062" r="0.70000000000000062" t="0.7500000000000016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W</c:v>
          </c:tx>
          <c:spPr>
            <a:solidFill>
              <a:schemeClr val="accent1"/>
            </a:solidFill>
            <a:ln>
              <a:noFill/>
            </a:ln>
            <a:effectLst/>
          </c:spPr>
          <c:invertIfNegative val="0"/>
          <c:cat>
            <c:numRef>
              <c:f>Ex_2_class!$AD$53:$AD$56</c:f>
              <c:numCache>
                <c:formatCode>General</c:formatCode>
                <c:ptCount val="4"/>
                <c:pt idx="0">
                  <c:v>10</c:v>
                </c:pt>
                <c:pt idx="1">
                  <c:v>20</c:v>
                </c:pt>
                <c:pt idx="2">
                  <c:v>30</c:v>
                </c:pt>
                <c:pt idx="3">
                  <c:v>40</c:v>
                </c:pt>
              </c:numCache>
            </c:numRef>
          </c:cat>
          <c:val>
            <c:numRef>
              <c:f>Ex_2_class!$AE$53:$AE$56</c:f>
              <c:numCache>
                <c:formatCode>General</c:formatCode>
                <c:ptCount val="4"/>
                <c:pt idx="0">
                  <c:v>1</c:v>
                </c:pt>
                <c:pt idx="1">
                  <c:v>9</c:v>
                </c:pt>
                <c:pt idx="2">
                  <c:v>5</c:v>
                </c:pt>
                <c:pt idx="3">
                  <c:v>3</c:v>
                </c:pt>
              </c:numCache>
            </c:numRef>
          </c:val>
          <c:extLst>
            <c:ext xmlns:c16="http://schemas.microsoft.com/office/drawing/2014/chart" uri="{C3380CC4-5D6E-409C-BE32-E72D297353CC}">
              <c16:uniqueId val="{00000000-1541-4B2C-A355-29052F6F5965}"/>
            </c:ext>
          </c:extLst>
        </c:ser>
        <c:dLbls>
          <c:showLegendKey val="0"/>
          <c:showVal val="0"/>
          <c:showCatName val="0"/>
          <c:showSerName val="0"/>
          <c:showPercent val="0"/>
          <c:showBubbleSize val="0"/>
        </c:dLbls>
        <c:gapWidth val="0"/>
        <c:overlap val="-27"/>
        <c:axId val="1084912112"/>
        <c:axId val="1084925840"/>
      </c:barChart>
      <c:catAx>
        <c:axId val="108491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4925840"/>
        <c:crosses val="autoZero"/>
        <c:auto val="1"/>
        <c:lblAlgn val="ctr"/>
        <c:lblOffset val="100"/>
        <c:noMultiLvlLbl val="0"/>
      </c:catAx>
      <c:valAx>
        <c:axId val="10849258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49121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2" Type="http://schemas.openxmlformats.org/officeDocument/2006/relationships/chart" Target="../charts/chart39.xml"/><Relationship Id="rId1" Type="http://schemas.openxmlformats.org/officeDocument/2006/relationships/chart" Target="../charts/chart38.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chart" Target="../charts/chart40.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43.xml"/><Relationship Id="rId1" Type="http://schemas.openxmlformats.org/officeDocument/2006/relationships/chart" Target="../charts/chart42.xml"/></Relationships>
</file>

<file path=xl/drawings/_rels/drawing15.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emf"/></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chart" Target="../charts/chart15.xml"/><Relationship Id="rId4" Type="http://schemas.openxmlformats.org/officeDocument/2006/relationships/chart" Target="../charts/chart14.xml"/></Relationships>
</file>

<file path=xl/drawings/_rels/drawing6.xml.rels><?xml version="1.0" encoding="UTF-8" standalone="yes"?>
<Relationships xmlns="http://schemas.openxmlformats.org/package/2006/relationships"><Relationship Id="rId8" Type="http://schemas.openxmlformats.org/officeDocument/2006/relationships/chart" Target="../charts/chart23.xml"/><Relationship Id="rId3" Type="http://schemas.openxmlformats.org/officeDocument/2006/relationships/chart" Target="../charts/chart18.xml"/><Relationship Id="rId7" Type="http://schemas.openxmlformats.org/officeDocument/2006/relationships/chart" Target="../charts/chart22.xml"/><Relationship Id="rId2" Type="http://schemas.openxmlformats.org/officeDocument/2006/relationships/chart" Target="../charts/chart17.xml"/><Relationship Id="rId1" Type="http://schemas.openxmlformats.org/officeDocument/2006/relationships/chart" Target="../charts/chart16.xml"/><Relationship Id="rId6" Type="http://schemas.openxmlformats.org/officeDocument/2006/relationships/chart" Target="../charts/chart21.xml"/><Relationship Id="rId5" Type="http://schemas.openxmlformats.org/officeDocument/2006/relationships/chart" Target="../charts/chart20.xml"/><Relationship Id="rId10" Type="http://schemas.openxmlformats.org/officeDocument/2006/relationships/chart" Target="../charts/chart25.xml"/><Relationship Id="rId4" Type="http://schemas.openxmlformats.org/officeDocument/2006/relationships/chart" Target="../charts/chart19.xml"/><Relationship Id="rId9" Type="http://schemas.openxmlformats.org/officeDocument/2006/relationships/chart" Target="../charts/chart24.xml"/></Relationships>
</file>

<file path=xl/drawings/_rels/drawing7.xml.rels><?xml version="1.0" encoding="UTF-8" standalone="yes"?>
<Relationships xmlns="http://schemas.openxmlformats.org/package/2006/relationships"><Relationship Id="rId8" Type="http://schemas.openxmlformats.org/officeDocument/2006/relationships/chart" Target="../charts/chart33.xml"/><Relationship Id="rId3" Type="http://schemas.openxmlformats.org/officeDocument/2006/relationships/chart" Target="../charts/chart28.xml"/><Relationship Id="rId7" Type="http://schemas.openxmlformats.org/officeDocument/2006/relationships/chart" Target="../charts/chart32.xml"/><Relationship Id="rId2" Type="http://schemas.openxmlformats.org/officeDocument/2006/relationships/chart" Target="../charts/chart27.xml"/><Relationship Id="rId1" Type="http://schemas.openxmlformats.org/officeDocument/2006/relationships/chart" Target="../charts/chart26.xml"/><Relationship Id="rId6" Type="http://schemas.openxmlformats.org/officeDocument/2006/relationships/chart" Target="../charts/chart31.xml"/><Relationship Id="rId5" Type="http://schemas.openxmlformats.org/officeDocument/2006/relationships/chart" Target="../charts/chart30.xml"/><Relationship Id="rId10" Type="http://schemas.openxmlformats.org/officeDocument/2006/relationships/chart" Target="../charts/chart35.xml"/><Relationship Id="rId4" Type="http://schemas.openxmlformats.org/officeDocument/2006/relationships/chart" Target="../charts/chart29.xml"/><Relationship Id="rId9" Type="http://schemas.openxmlformats.org/officeDocument/2006/relationships/chart" Target="../charts/chart34.xml"/></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chart" Target="../charts/chart3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_rels/vmlDrawing6.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1.wmf"/><Relationship Id="rId1" Type="http://schemas.openxmlformats.org/officeDocument/2006/relationships/image" Target="../media/image7.wmf"/></Relationships>
</file>

<file path=xl/drawings/drawing1.xml><?xml version="1.0" encoding="utf-8"?>
<xdr:wsDr xmlns:xdr="http://schemas.openxmlformats.org/drawingml/2006/spreadsheetDrawing" xmlns:a="http://schemas.openxmlformats.org/drawingml/2006/main">
  <xdr:twoCellAnchor>
    <xdr:from>
      <xdr:col>0</xdr:col>
      <xdr:colOff>504824</xdr:colOff>
      <xdr:row>0</xdr:row>
      <xdr:rowOff>0</xdr:rowOff>
    </xdr:from>
    <xdr:to>
      <xdr:col>10</xdr:col>
      <xdr:colOff>81783</xdr:colOff>
      <xdr:row>20</xdr:row>
      <xdr:rowOff>142874</xdr:rowOff>
    </xdr:to>
    <xdr:sp macro="" textlink="">
      <xdr:nvSpPr>
        <xdr:cNvPr id="2" name="TextBox 1"/>
        <xdr:cNvSpPr txBox="1">
          <a:spLocks noChangeArrowheads="1"/>
        </xdr:cNvSpPr>
      </xdr:nvSpPr>
      <xdr:spPr>
        <a:xfrm>
          <a:off x="504824" y="0"/>
          <a:ext cx="5672959" cy="3952874"/>
        </a:xfrm>
        <a:prstGeom prst="rect">
          <a:avLst/>
        </a:prstGeom>
      </xdr:spPr>
      <xdr:txBody>
        <a:bodyPr wrap="square">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228600" marR="0" lvl="0" indent="-228600" algn="l" defTabSz="914400" rtl="0" eaLnBrk="1" fontAlgn="auto" latinLnBrk="0" hangingPunct="1">
            <a:lnSpc>
              <a:spcPct val="90000"/>
            </a:lnSpc>
            <a:spcBef>
              <a:spcPts val="1000"/>
            </a:spcBef>
            <a:spcAft>
              <a:spcPts val="0"/>
            </a:spcAft>
            <a:buClrTx/>
            <a:buSzTx/>
            <a:buFont typeface="Arial" panose="020B0604020202020204" pitchFamily="34" charset="0"/>
            <a:buChar char="•"/>
            <a:tabLst/>
            <a:defRPr/>
          </a:pPr>
          <a:r>
            <a:rPr kumimoji="0" lang="en-US" sz="1600" b="0" i="0" u="none" strike="noStrike" kern="1200" cap="none" spc="0" normalizeH="0" baseline="0">
              <a:ln>
                <a:noFill/>
              </a:ln>
              <a:solidFill>
                <a:schemeClr val="tx1"/>
              </a:solidFill>
              <a:effectLst/>
              <a:uLnTx/>
              <a:uFillTx/>
              <a:latin typeface="+mn-lt"/>
              <a:ea typeface="+mn-ea"/>
              <a:cs typeface="+mn-cs"/>
            </a:rPr>
            <a:t>In general, </a:t>
          </a:r>
          <a:r>
            <a:rPr kumimoji="0" lang="en-US" sz="1600" b="1" i="0" u="none" strike="noStrike" kern="1200" cap="none" spc="0" normalizeH="0" baseline="0">
              <a:ln>
                <a:noFill/>
              </a:ln>
              <a:solidFill>
                <a:schemeClr val="accent3"/>
              </a:solidFill>
              <a:effectLst/>
              <a:uLnTx/>
              <a:uFillTx/>
              <a:latin typeface="+mn-lt"/>
              <a:ea typeface="+mn-ea"/>
              <a:cs typeface="+mn-cs"/>
            </a:rPr>
            <a:t>Monte Carlo Simulation </a:t>
          </a:r>
          <a:r>
            <a:rPr kumimoji="0" lang="en-US" sz="1600" b="0" i="0" u="none" strike="noStrike" kern="1200" cap="none" spc="0" normalizeH="0" baseline="0">
              <a:ln>
                <a:noFill/>
              </a:ln>
              <a:solidFill>
                <a:schemeClr val="tx1"/>
              </a:solidFill>
              <a:effectLst/>
              <a:uLnTx/>
              <a:uFillTx/>
              <a:latin typeface="+mn-lt"/>
              <a:ea typeface="+mn-ea"/>
              <a:cs typeface="+mn-cs"/>
            </a:rPr>
            <a:t>is roughly composed of </a:t>
          </a:r>
          <a:r>
            <a:rPr kumimoji="0" lang="en-US" sz="1600" b="1" i="0" u="none" strike="noStrike" kern="1200" cap="none" spc="0" normalizeH="0" baseline="0">
              <a:ln>
                <a:noFill/>
              </a:ln>
              <a:solidFill>
                <a:schemeClr val="accent1"/>
              </a:solidFill>
              <a:effectLst/>
              <a:uLnTx/>
              <a:uFillTx/>
              <a:latin typeface="+mn-lt"/>
              <a:ea typeface="+mn-ea"/>
              <a:cs typeface="+mn-cs"/>
            </a:rPr>
            <a:t>five steps</a:t>
          </a:r>
          <a:r>
            <a:rPr kumimoji="0" lang="en-US" sz="1600" b="1" i="0" u="none" strike="noStrike" kern="1200" cap="none" spc="0" normalizeH="0" baseline="0">
              <a:ln>
                <a:noFill/>
              </a:ln>
              <a:solidFill>
                <a:schemeClr val="tx1"/>
              </a:solidFill>
              <a:effectLst/>
              <a:uLnTx/>
              <a:uFillTx/>
              <a:latin typeface="+mn-lt"/>
              <a:ea typeface="+mn-ea"/>
              <a:cs typeface="+mn-cs"/>
            </a:rPr>
            <a:t>:</a:t>
          </a:r>
        </a:p>
        <a:p>
          <a:pPr marL="228600" marR="0" lvl="0" indent="-228600" algn="l" defTabSz="914400" rtl="0" eaLnBrk="1" fontAlgn="auto" latinLnBrk="0" hangingPunct="1">
            <a:lnSpc>
              <a:spcPct val="90000"/>
            </a:lnSpc>
            <a:spcBef>
              <a:spcPts val="1000"/>
            </a:spcBef>
            <a:spcAft>
              <a:spcPts val="0"/>
            </a:spcAft>
            <a:buClrTx/>
            <a:buSzTx/>
            <a:buFont typeface="Arial" panose="020B0604020202020204" pitchFamily="34" charset="0"/>
            <a:buChar char="•"/>
            <a:tabLst/>
            <a:defRPr/>
          </a:pPr>
          <a:endParaRPr kumimoji="0" lang="en-US" sz="1600" b="1" i="0" u="none" strike="noStrike" kern="1200" cap="none" spc="0" normalizeH="0" baseline="0">
            <a:ln>
              <a:noFill/>
            </a:ln>
            <a:solidFill>
              <a:schemeClr val="tx1"/>
            </a:solidFill>
            <a:effectLst/>
            <a:uLnTx/>
            <a:uFillTx/>
            <a:latin typeface="+mn-lt"/>
            <a:ea typeface="+mn-ea"/>
            <a:cs typeface="+mn-cs"/>
          </a:endParaRPr>
        </a:p>
        <a:p>
          <a:pPr marL="835025" marR="0" lvl="1" indent="-514350" algn="l" defTabSz="914400" rtl="0" eaLnBrk="1" fontAlgn="auto" latinLnBrk="0" hangingPunct="1">
            <a:lnSpc>
              <a:spcPct val="90000"/>
            </a:lnSpc>
            <a:spcBef>
              <a:spcPts val="500"/>
            </a:spcBef>
            <a:spcAft>
              <a:spcPts val="0"/>
            </a:spcAft>
            <a:buClr>
              <a:schemeClr val="accent1"/>
            </a:buClr>
            <a:buSzPct val="100000"/>
            <a:buFont typeface="+mj-lt"/>
            <a:buAutoNum type="arabicPeriod"/>
            <a:tabLst/>
            <a:defRPr/>
          </a:pPr>
          <a:r>
            <a:rPr kumimoji="0" lang="en-US" sz="1600" b="0" i="0" u="none" strike="noStrike" kern="1200" cap="none" spc="0" normalizeH="0" baseline="0">
              <a:ln>
                <a:noFill/>
              </a:ln>
              <a:solidFill>
                <a:schemeClr val="tx1"/>
              </a:solidFill>
              <a:effectLst/>
              <a:uLnTx/>
              <a:uFillTx/>
              <a:latin typeface="+mn-lt"/>
              <a:ea typeface="+mn-ea"/>
              <a:cs typeface="+mn-cs"/>
            </a:rPr>
            <a:t>Set up probability distributions that will be considered in the simulation</a:t>
          </a:r>
        </a:p>
        <a:p>
          <a:pPr marL="835025" marR="0" lvl="1" indent="-514350" algn="l" defTabSz="914400" rtl="0" eaLnBrk="1" fontAlgn="auto" latinLnBrk="0" hangingPunct="1">
            <a:lnSpc>
              <a:spcPct val="90000"/>
            </a:lnSpc>
            <a:spcBef>
              <a:spcPts val="500"/>
            </a:spcBef>
            <a:spcAft>
              <a:spcPts val="0"/>
            </a:spcAft>
            <a:buClr>
              <a:schemeClr val="accent1"/>
            </a:buClr>
            <a:buSzPct val="100000"/>
            <a:buFont typeface="+mj-lt"/>
            <a:buAutoNum type="arabicPeriod"/>
            <a:tabLst/>
            <a:defRPr/>
          </a:pPr>
          <a:endParaRPr kumimoji="0" lang="en-US" sz="1600" b="0" i="0" u="none" strike="noStrike" kern="1200" cap="none" spc="0" normalizeH="0" baseline="0">
            <a:ln>
              <a:noFill/>
            </a:ln>
            <a:solidFill>
              <a:schemeClr val="tx1"/>
            </a:solidFill>
            <a:effectLst/>
            <a:uLnTx/>
            <a:uFillTx/>
            <a:latin typeface="+mn-lt"/>
            <a:ea typeface="+mn-ea"/>
            <a:cs typeface="+mn-cs"/>
          </a:endParaRPr>
        </a:p>
        <a:p>
          <a:pPr marL="835025" marR="0" lvl="1" indent="-514350" algn="l" defTabSz="914400" rtl="0" eaLnBrk="1" fontAlgn="auto" latinLnBrk="0" hangingPunct="1">
            <a:lnSpc>
              <a:spcPct val="90000"/>
            </a:lnSpc>
            <a:spcBef>
              <a:spcPts val="500"/>
            </a:spcBef>
            <a:spcAft>
              <a:spcPts val="0"/>
            </a:spcAft>
            <a:buClr>
              <a:schemeClr val="accent1"/>
            </a:buClr>
            <a:buSzPct val="100000"/>
            <a:buFont typeface="+mj-lt"/>
            <a:buAutoNum type="arabicPeriod"/>
            <a:tabLst/>
            <a:defRPr/>
          </a:pPr>
          <a:r>
            <a:rPr kumimoji="0" lang="en-US" sz="1600" b="0" i="0" u="none" strike="noStrike" kern="1200" cap="none" spc="0" normalizeH="0" baseline="0">
              <a:ln>
                <a:noFill/>
              </a:ln>
              <a:solidFill>
                <a:schemeClr val="tx1"/>
              </a:solidFill>
              <a:effectLst/>
              <a:uLnTx/>
              <a:uFillTx/>
              <a:latin typeface="+mn-lt"/>
              <a:ea typeface="+mn-ea"/>
              <a:cs typeface="+mn-cs"/>
            </a:rPr>
            <a:t>Build cumulative probability distributions</a:t>
          </a:r>
        </a:p>
        <a:p>
          <a:pPr marL="835025" marR="0" lvl="1" indent="-514350" algn="l" defTabSz="914400" rtl="0" eaLnBrk="1" fontAlgn="auto" latinLnBrk="0" hangingPunct="1">
            <a:lnSpc>
              <a:spcPct val="90000"/>
            </a:lnSpc>
            <a:spcBef>
              <a:spcPts val="500"/>
            </a:spcBef>
            <a:spcAft>
              <a:spcPts val="0"/>
            </a:spcAft>
            <a:buClr>
              <a:schemeClr val="accent1"/>
            </a:buClr>
            <a:buSzPct val="100000"/>
            <a:buFont typeface="+mj-lt"/>
            <a:buAutoNum type="arabicPeriod"/>
            <a:tabLst/>
            <a:defRPr/>
          </a:pPr>
          <a:endParaRPr kumimoji="0" lang="en-US" sz="1600" b="0" i="0" u="none" strike="noStrike" kern="1200" cap="none" spc="0" normalizeH="0" baseline="0">
            <a:ln>
              <a:noFill/>
            </a:ln>
            <a:solidFill>
              <a:schemeClr val="tx1"/>
            </a:solidFill>
            <a:effectLst/>
            <a:uLnTx/>
            <a:uFillTx/>
            <a:latin typeface="+mn-lt"/>
            <a:ea typeface="+mn-ea"/>
            <a:cs typeface="+mn-cs"/>
          </a:endParaRPr>
        </a:p>
        <a:p>
          <a:pPr marL="835025" marR="0" lvl="1" indent="-514350" algn="l" defTabSz="914400" rtl="0" eaLnBrk="1" fontAlgn="auto" latinLnBrk="0" hangingPunct="1">
            <a:lnSpc>
              <a:spcPct val="90000"/>
            </a:lnSpc>
            <a:spcBef>
              <a:spcPts val="500"/>
            </a:spcBef>
            <a:spcAft>
              <a:spcPts val="0"/>
            </a:spcAft>
            <a:buClr>
              <a:schemeClr val="accent1"/>
            </a:buClr>
            <a:buSzPct val="100000"/>
            <a:buFont typeface="+mj-lt"/>
            <a:buAutoNum type="arabicPeriod"/>
            <a:tabLst/>
            <a:defRPr/>
          </a:pPr>
          <a:r>
            <a:rPr kumimoji="0" lang="en-US" sz="1600" b="0" i="0" u="none" strike="noStrike" kern="1200" cap="none" spc="0" normalizeH="0" baseline="0">
              <a:ln>
                <a:noFill/>
              </a:ln>
              <a:solidFill>
                <a:schemeClr val="tx1"/>
              </a:solidFill>
              <a:effectLst/>
              <a:uLnTx/>
              <a:uFillTx/>
              <a:latin typeface="+mn-lt"/>
              <a:ea typeface="+mn-ea"/>
              <a:cs typeface="+mn-cs"/>
            </a:rPr>
            <a:t>Establish an interval of random numbers for each variable =randbetween (1,100)</a:t>
          </a:r>
        </a:p>
        <a:p>
          <a:pPr marL="835025" marR="0" lvl="1" indent="-514350" algn="l" defTabSz="914400" rtl="0" eaLnBrk="1" fontAlgn="auto" latinLnBrk="0" hangingPunct="1">
            <a:lnSpc>
              <a:spcPct val="90000"/>
            </a:lnSpc>
            <a:spcBef>
              <a:spcPts val="500"/>
            </a:spcBef>
            <a:spcAft>
              <a:spcPts val="0"/>
            </a:spcAft>
            <a:buClr>
              <a:schemeClr val="accent1"/>
            </a:buClr>
            <a:buSzPct val="100000"/>
            <a:buFont typeface="+mj-lt"/>
            <a:buAutoNum type="arabicPeriod"/>
            <a:tabLst/>
            <a:defRPr/>
          </a:pPr>
          <a:endParaRPr kumimoji="0" lang="en-US" sz="1600" b="0" i="0" u="none" strike="noStrike" kern="1200" cap="none" spc="0" normalizeH="0" baseline="0">
            <a:ln>
              <a:noFill/>
            </a:ln>
            <a:solidFill>
              <a:schemeClr val="tx1"/>
            </a:solidFill>
            <a:effectLst/>
            <a:uLnTx/>
            <a:uFillTx/>
            <a:latin typeface="+mn-lt"/>
            <a:ea typeface="+mn-ea"/>
            <a:cs typeface="+mn-cs"/>
          </a:endParaRPr>
        </a:p>
        <a:p>
          <a:pPr marL="835025" marR="0" lvl="1" indent="-514350" algn="l" defTabSz="914400" rtl="0" eaLnBrk="1" fontAlgn="auto" latinLnBrk="0" hangingPunct="1">
            <a:lnSpc>
              <a:spcPct val="90000"/>
            </a:lnSpc>
            <a:spcBef>
              <a:spcPts val="500"/>
            </a:spcBef>
            <a:spcAft>
              <a:spcPts val="0"/>
            </a:spcAft>
            <a:buClr>
              <a:schemeClr val="accent1"/>
            </a:buClr>
            <a:buSzPct val="100000"/>
            <a:buFont typeface="+mj-lt"/>
            <a:buAutoNum type="arabicPeriod"/>
            <a:tabLst/>
            <a:defRPr/>
          </a:pPr>
          <a:r>
            <a:rPr kumimoji="0" lang="en-US" sz="1600" b="0" i="0" u="none" strike="noStrike" kern="1200" cap="none" spc="0" normalizeH="0" baseline="0">
              <a:ln>
                <a:noFill/>
              </a:ln>
              <a:solidFill>
                <a:schemeClr val="tx1"/>
              </a:solidFill>
              <a:effectLst/>
              <a:uLnTx/>
              <a:uFillTx/>
              <a:latin typeface="+mn-lt"/>
              <a:ea typeface="+mn-ea"/>
              <a:cs typeface="+mn-cs"/>
            </a:rPr>
            <a:t>Generate random numbers</a:t>
          </a:r>
        </a:p>
        <a:p>
          <a:pPr marL="835025" marR="0" lvl="1" indent="-514350" algn="l" defTabSz="914400" rtl="0" eaLnBrk="1" fontAlgn="auto" latinLnBrk="0" hangingPunct="1">
            <a:lnSpc>
              <a:spcPct val="90000"/>
            </a:lnSpc>
            <a:spcBef>
              <a:spcPts val="500"/>
            </a:spcBef>
            <a:spcAft>
              <a:spcPts val="0"/>
            </a:spcAft>
            <a:buClr>
              <a:schemeClr val="accent1"/>
            </a:buClr>
            <a:buSzPct val="100000"/>
            <a:buFont typeface="+mj-lt"/>
            <a:buAutoNum type="arabicPeriod"/>
            <a:tabLst/>
            <a:defRPr/>
          </a:pPr>
          <a:endParaRPr kumimoji="0" lang="en-US" sz="1600" b="0" i="0" u="none" strike="noStrike" kern="1200" cap="none" spc="0" normalizeH="0" baseline="0">
            <a:ln>
              <a:noFill/>
            </a:ln>
            <a:solidFill>
              <a:schemeClr val="tx1"/>
            </a:solidFill>
            <a:effectLst/>
            <a:uLnTx/>
            <a:uFillTx/>
            <a:latin typeface="+mn-lt"/>
            <a:ea typeface="+mn-ea"/>
            <a:cs typeface="+mn-cs"/>
          </a:endParaRPr>
        </a:p>
        <a:p>
          <a:pPr marL="835025" marR="0" lvl="1" indent="-514350" algn="l" defTabSz="914400" rtl="0" eaLnBrk="1" fontAlgn="auto" latinLnBrk="0" hangingPunct="1">
            <a:lnSpc>
              <a:spcPct val="90000"/>
            </a:lnSpc>
            <a:spcBef>
              <a:spcPts val="500"/>
            </a:spcBef>
            <a:spcAft>
              <a:spcPts val="0"/>
            </a:spcAft>
            <a:buClr>
              <a:schemeClr val="accent1"/>
            </a:buClr>
            <a:buSzPct val="100000"/>
            <a:buFont typeface="+mj-lt"/>
            <a:buAutoNum type="arabicPeriod"/>
            <a:tabLst/>
            <a:defRPr/>
          </a:pPr>
          <a:r>
            <a:rPr kumimoji="0" lang="en-US" sz="1600" b="0" i="0" u="none" strike="noStrike" kern="1200" cap="none" spc="0" normalizeH="0" baseline="0">
              <a:ln>
                <a:noFill/>
              </a:ln>
              <a:solidFill>
                <a:schemeClr val="tx1"/>
              </a:solidFill>
              <a:effectLst/>
              <a:uLnTx/>
              <a:uFillTx/>
              <a:latin typeface="+mn-lt"/>
              <a:ea typeface="+mn-ea"/>
              <a:cs typeface="+mn-cs"/>
            </a:rPr>
            <a:t>Simulate trials</a:t>
          </a:r>
        </a:p>
        <a:p>
          <a:pPr marL="685800" marR="0" lvl="1" indent="-319088" algn="l" defTabSz="914400" rtl="0" eaLnBrk="1" fontAlgn="auto" latinLnBrk="0" hangingPunct="1">
            <a:lnSpc>
              <a:spcPct val="90000"/>
            </a:lnSpc>
            <a:spcBef>
              <a:spcPts val="500"/>
            </a:spcBef>
            <a:spcAft>
              <a:spcPts val="0"/>
            </a:spcAft>
            <a:buClrTx/>
            <a:buSzTx/>
            <a:buFont typeface="Wingdings" pitchFamily="2" charset="2"/>
            <a:buChar char=""/>
            <a:tabLst/>
            <a:defRPr/>
          </a:pPr>
          <a:endParaRPr kumimoji="0" lang="en-US" sz="1600" b="0" i="0" u="none" strike="noStrike" kern="1200" cap="none" spc="0" normalizeH="0" baseline="0">
            <a:ln>
              <a:noFill/>
            </a:ln>
            <a:solidFill>
              <a:schemeClr val="tx1"/>
            </a:solidFill>
            <a:effectLst/>
            <a:uLnTx/>
            <a:uFillTx/>
            <a:latin typeface="+mn-lt"/>
            <a:ea typeface="+mn-ea"/>
            <a:cs typeface="+mn-cs"/>
          </a:endParaRPr>
        </a:p>
        <a:p>
          <a:pPr marL="228600" marR="0" lvl="0" indent="-228600" algn="l" defTabSz="914400" rtl="0" eaLnBrk="1" fontAlgn="auto" latinLnBrk="0" hangingPunct="1">
            <a:lnSpc>
              <a:spcPct val="90000"/>
            </a:lnSpc>
            <a:spcBef>
              <a:spcPts val="1000"/>
            </a:spcBef>
            <a:spcAft>
              <a:spcPts val="0"/>
            </a:spcAft>
            <a:buClrTx/>
            <a:buSzTx/>
            <a:buFont typeface="Arial" panose="020B0604020202020204" pitchFamily="34" charset="0"/>
            <a:buChar char="•"/>
            <a:tabLst/>
            <a:defRPr/>
          </a:pPr>
          <a:endParaRPr kumimoji="0" lang="en-US" sz="1600" b="0" i="0" u="none" strike="noStrike" kern="1200" cap="none" spc="0" normalizeH="0" baseline="0">
            <a:ln>
              <a:noFill/>
            </a:ln>
            <a:solidFill>
              <a:schemeClr val="tx1"/>
            </a:solidFill>
            <a:effectLst/>
            <a:uLnTx/>
            <a:uFillTx/>
            <a:latin typeface="+mn-lt"/>
            <a:ea typeface="+mn-ea"/>
            <a:cs typeface="+mn-cs"/>
          </a:endParaRPr>
        </a:p>
      </xdr:txBody>
    </xdr:sp>
    <xdr:clientData/>
  </xdr:twoCellAnchor>
  <xdr:twoCellAnchor>
    <xdr:from>
      <xdr:col>11</xdr:col>
      <xdr:colOff>0</xdr:colOff>
      <xdr:row>2</xdr:row>
      <xdr:rowOff>0</xdr:rowOff>
    </xdr:from>
    <xdr:to>
      <xdr:col>16</xdr:col>
      <xdr:colOff>0</xdr:colOff>
      <xdr:row>12</xdr:row>
      <xdr:rowOff>114300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oneCellAnchor>
    <xdr:from>
      <xdr:col>2</xdr:col>
      <xdr:colOff>342900</xdr:colOff>
      <xdr:row>40</xdr:row>
      <xdr:rowOff>0</xdr:rowOff>
    </xdr:from>
    <xdr:ext cx="257250" cy="172227"/>
    <mc:AlternateContent xmlns:mc="http://schemas.openxmlformats.org/markup-compatibility/2006" xmlns:a14="http://schemas.microsoft.com/office/drawing/2010/main">
      <mc:Choice Requires="a14">
        <xdr:sp macro="" textlink="">
          <xdr:nvSpPr>
            <xdr:cNvPr id="2" name="TextBox 1"/>
            <xdr:cNvSpPr txBox="1"/>
          </xdr:nvSpPr>
          <xdr:spPr>
            <a:xfrm>
              <a:off x="1562100" y="8029575"/>
              <a:ext cx="25725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pt-PT" sz="1100" b="0" i="1">
                        <a:latin typeface="Cambria Math" panose="02040503050406030204" pitchFamily="18" charset="0"/>
                      </a:rPr>
                      <m:t>−</m:t>
                    </m:r>
                    <m:r>
                      <a:rPr lang="pt-PT" sz="1100" b="0" i="1">
                        <a:latin typeface="Cambria Math" panose="02040503050406030204" pitchFamily="18" charset="0"/>
                        <a:ea typeface="Cambria Math" panose="02040503050406030204" pitchFamily="18" charset="0"/>
                      </a:rPr>
                      <m:t>∞</m:t>
                    </m:r>
                  </m:oMath>
                </m:oMathPara>
              </a14:m>
              <a:endParaRPr lang="pt-PT" sz="1100" b="0">
                <a:ea typeface="Cambria Math" panose="02040503050406030204" pitchFamily="18" charset="0"/>
              </a:endParaRPr>
            </a:p>
          </xdr:txBody>
        </xdr:sp>
      </mc:Choice>
      <mc:Fallback xmlns="">
        <xdr:sp macro="" textlink="">
          <xdr:nvSpPr>
            <xdr:cNvPr id="2" name="TextBox 1"/>
            <xdr:cNvSpPr txBox="1"/>
          </xdr:nvSpPr>
          <xdr:spPr>
            <a:xfrm>
              <a:off x="1562100" y="8029575"/>
              <a:ext cx="25725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pt-PT" sz="1100" b="0" i="0">
                  <a:latin typeface="Cambria Math" panose="02040503050406030204" pitchFamily="18" charset="0"/>
                </a:rPr>
                <a:t>−</a:t>
              </a:r>
              <a:r>
                <a:rPr lang="pt-PT" sz="1100" b="0" i="0">
                  <a:latin typeface="Cambria Math" panose="02040503050406030204" pitchFamily="18" charset="0"/>
                  <a:ea typeface="Cambria Math" panose="02040503050406030204" pitchFamily="18" charset="0"/>
                </a:rPr>
                <a:t>∞</a:t>
              </a:r>
              <a:endParaRPr lang="pt-PT" sz="1100" b="0">
                <a:ea typeface="Cambria Math" panose="02040503050406030204" pitchFamily="18" charset="0"/>
              </a:endParaRPr>
            </a:p>
          </xdr:txBody>
        </xdr:sp>
      </mc:Fallback>
    </mc:AlternateContent>
    <xdr:clientData/>
  </xdr:oneCellAnchor>
  <xdr:twoCellAnchor editAs="oneCell">
    <xdr:from>
      <xdr:col>1</xdr:col>
      <xdr:colOff>619122</xdr:colOff>
      <xdr:row>19</xdr:row>
      <xdr:rowOff>124382</xdr:rowOff>
    </xdr:from>
    <xdr:to>
      <xdr:col>13</xdr:col>
      <xdr:colOff>544285</xdr:colOff>
      <xdr:row>32</xdr:row>
      <xdr:rowOff>122462</xdr:rowOff>
    </xdr:to>
    <xdr:pic>
      <xdr:nvPicPr>
        <xdr:cNvPr id="3" name="Picture 2"/>
        <xdr:cNvPicPr>
          <a:picLocks noChangeAspect="1"/>
        </xdr:cNvPicPr>
      </xdr:nvPicPr>
      <xdr:blipFill>
        <a:blip xmlns:r="http://schemas.openxmlformats.org/officeDocument/2006/relationships" r:embed="rId1"/>
        <a:stretch>
          <a:fillRect/>
        </a:stretch>
      </xdr:blipFill>
      <xdr:spPr>
        <a:xfrm>
          <a:off x="1219197" y="3734357"/>
          <a:ext cx="7192738" cy="247458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2</xdr:col>
      <xdr:colOff>342900</xdr:colOff>
      <xdr:row>40</xdr:row>
      <xdr:rowOff>0</xdr:rowOff>
    </xdr:from>
    <xdr:ext cx="257250" cy="172227"/>
    <mc:AlternateContent xmlns:mc="http://schemas.openxmlformats.org/markup-compatibility/2006" xmlns:a14="http://schemas.microsoft.com/office/drawing/2010/main">
      <mc:Choice Requires="a14">
        <xdr:sp macro="" textlink="">
          <xdr:nvSpPr>
            <xdr:cNvPr id="3" name="TextBox 2"/>
            <xdr:cNvSpPr txBox="1"/>
          </xdr:nvSpPr>
          <xdr:spPr>
            <a:xfrm>
              <a:off x="1562100" y="3162300"/>
              <a:ext cx="25725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pt-PT" sz="1100" b="0" i="1">
                        <a:latin typeface="Cambria Math" panose="02040503050406030204" pitchFamily="18" charset="0"/>
                      </a:rPr>
                      <m:t>−</m:t>
                    </m:r>
                    <m:r>
                      <a:rPr lang="pt-PT" sz="1100" b="0" i="1">
                        <a:latin typeface="Cambria Math" panose="02040503050406030204" pitchFamily="18" charset="0"/>
                        <a:ea typeface="Cambria Math" panose="02040503050406030204" pitchFamily="18" charset="0"/>
                      </a:rPr>
                      <m:t>∞</m:t>
                    </m:r>
                  </m:oMath>
                </m:oMathPara>
              </a14:m>
              <a:endParaRPr lang="pt-PT" sz="1100" b="0">
                <a:ea typeface="Cambria Math" panose="02040503050406030204" pitchFamily="18" charset="0"/>
              </a:endParaRPr>
            </a:p>
          </xdr:txBody>
        </xdr:sp>
      </mc:Choice>
      <mc:Fallback xmlns="">
        <xdr:sp macro="" textlink="">
          <xdr:nvSpPr>
            <xdr:cNvPr id="3" name="TextBox 2"/>
            <xdr:cNvSpPr txBox="1"/>
          </xdr:nvSpPr>
          <xdr:spPr>
            <a:xfrm>
              <a:off x="1562100" y="3162300"/>
              <a:ext cx="25725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pt-PT" sz="1100" b="0" i="0">
                  <a:latin typeface="Cambria Math" panose="02040503050406030204" pitchFamily="18" charset="0"/>
                </a:rPr>
                <a:t>−</a:t>
              </a:r>
              <a:r>
                <a:rPr lang="pt-PT" sz="1100" b="0" i="0">
                  <a:latin typeface="Cambria Math" panose="02040503050406030204" pitchFamily="18" charset="0"/>
                  <a:ea typeface="Cambria Math" panose="02040503050406030204" pitchFamily="18" charset="0"/>
                </a:rPr>
                <a:t>∞</a:t>
              </a:r>
              <a:endParaRPr lang="pt-PT" sz="1100" b="0">
                <a:ea typeface="Cambria Math" panose="02040503050406030204" pitchFamily="18" charset="0"/>
              </a:endParaRPr>
            </a:p>
          </xdr:txBody>
        </xdr:sp>
      </mc:Fallback>
    </mc:AlternateContent>
    <xdr:clientData/>
  </xdr:oneCellAnchor>
  <xdr:twoCellAnchor editAs="oneCell">
    <xdr:from>
      <xdr:col>1</xdr:col>
      <xdr:colOff>619122</xdr:colOff>
      <xdr:row>19</xdr:row>
      <xdr:rowOff>124382</xdr:rowOff>
    </xdr:from>
    <xdr:to>
      <xdr:col>13</xdr:col>
      <xdr:colOff>544285</xdr:colOff>
      <xdr:row>32</xdr:row>
      <xdr:rowOff>122462</xdr:rowOff>
    </xdr:to>
    <xdr:pic>
      <xdr:nvPicPr>
        <xdr:cNvPr id="2" name="Picture 1"/>
        <xdr:cNvPicPr>
          <a:picLocks noChangeAspect="1"/>
        </xdr:cNvPicPr>
      </xdr:nvPicPr>
      <xdr:blipFill>
        <a:blip xmlns:r="http://schemas.openxmlformats.org/officeDocument/2006/relationships" r:embed="rId1"/>
        <a:stretch>
          <a:fillRect/>
        </a:stretch>
      </xdr:blipFill>
      <xdr:spPr>
        <a:xfrm>
          <a:off x="1265462" y="3614615"/>
          <a:ext cx="7654020" cy="2386133"/>
        </a:xfrm>
        <a:prstGeom prst="rect">
          <a:avLst/>
        </a:prstGeom>
      </xdr:spPr>
    </xdr:pic>
    <xdr:clientData/>
  </xdr:twoCellAnchor>
  <xdr:twoCellAnchor>
    <xdr:from>
      <xdr:col>6</xdr:col>
      <xdr:colOff>609599</xdr:colOff>
      <xdr:row>31</xdr:row>
      <xdr:rowOff>155120</xdr:rowOff>
    </xdr:from>
    <xdr:to>
      <xdr:col>11</xdr:col>
      <xdr:colOff>375556</xdr:colOff>
      <xdr:row>38</xdr:row>
      <xdr:rowOff>179613</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435429</xdr:colOff>
      <xdr:row>33</xdr:row>
      <xdr:rowOff>157842</xdr:rowOff>
    </xdr:from>
    <xdr:to>
      <xdr:col>15</xdr:col>
      <xdr:colOff>450684</xdr:colOff>
      <xdr:row>36</xdr:row>
      <xdr:rowOff>17656</xdr:rowOff>
    </xdr:to>
    <mc:AlternateContent xmlns:mc="http://schemas.openxmlformats.org/markup-compatibility/2006" xmlns:a14="http://schemas.microsoft.com/office/drawing/2010/main">
      <mc:Choice Requires="a14">
        <xdr:sp macro="" textlink="">
          <xdr:nvSpPr>
            <xdr:cNvPr id="5" name="TextBox 66"/>
            <xdr:cNvSpPr txBox="1"/>
          </xdr:nvSpPr>
          <xdr:spPr>
            <a:xfrm>
              <a:off x="7162800" y="6253842"/>
              <a:ext cx="2453655" cy="414985"/>
            </a:xfrm>
            <a:prstGeom prst="rect">
              <a:avLst/>
            </a:prstGeom>
            <a:noFill/>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r>
                      <m:rPr>
                        <m:sty m:val="p"/>
                      </m:rPr>
                      <a:rPr lang="en-US" sz="1200" b="0" i="0">
                        <a:latin typeface="Cambria Math" panose="02040503050406030204" pitchFamily="18" charset="0"/>
                      </a:rPr>
                      <m:t>f</m:t>
                    </m:r>
                    <m:d>
                      <m:dPr>
                        <m:ctrlPr>
                          <a:rPr lang="en-US" sz="1200" b="0" i="1">
                            <a:latin typeface="Cambria Math" panose="02040503050406030204" pitchFamily="18" charset="0"/>
                          </a:rPr>
                        </m:ctrlPr>
                      </m:dPr>
                      <m:e>
                        <m:r>
                          <m:rPr>
                            <m:sty m:val="p"/>
                          </m:rPr>
                          <a:rPr lang="en-US" sz="1200" b="0" i="0">
                            <a:latin typeface="Cambria Math" panose="02040503050406030204" pitchFamily="18" charset="0"/>
                          </a:rPr>
                          <m:t>x</m:t>
                        </m:r>
                        <m:r>
                          <a:rPr lang="en-US" sz="1200" b="0" i="0">
                            <a:latin typeface="Cambria Math" panose="02040503050406030204" pitchFamily="18" charset="0"/>
                            <a:ea typeface="Cambria Math" panose="02040503050406030204" pitchFamily="18" charset="0"/>
                          </a:rPr>
                          <m:t>≤175</m:t>
                        </m:r>
                      </m:e>
                    </m:d>
                    <m:r>
                      <a:rPr lang="en-US" sz="1200" b="0" i="0">
                        <a:latin typeface="Cambria Math" panose="02040503050406030204" pitchFamily="18" charset="0"/>
                        <a:ea typeface="Cambria Math" panose="02040503050406030204" pitchFamily="18" charset="0"/>
                      </a:rPr>
                      <m:t>=</m:t>
                    </m:r>
                    <m:r>
                      <m:rPr>
                        <m:sty m:val="p"/>
                      </m:rPr>
                      <a:rPr lang="en-US" sz="1200" b="0" i="0">
                        <a:latin typeface="Cambria Math" panose="02040503050406030204" pitchFamily="18" charset="0"/>
                        <a:ea typeface="Cambria Math" panose="02040503050406030204" pitchFamily="18" charset="0"/>
                      </a:rPr>
                      <m:t>f</m:t>
                    </m:r>
                    <m:d>
                      <m:dPr>
                        <m:ctrlPr>
                          <a:rPr lang="en-US" sz="1200" b="0" i="1">
                            <a:latin typeface="Cambria Math" panose="02040503050406030204" pitchFamily="18" charset="0"/>
                            <a:ea typeface="Cambria Math" panose="02040503050406030204" pitchFamily="18" charset="0"/>
                          </a:rPr>
                        </m:ctrlPr>
                      </m:dPr>
                      <m:e>
                        <m:f>
                          <m:fPr>
                            <m:ctrlPr>
                              <a:rPr lang="en-US" sz="1200" b="0" i="1">
                                <a:latin typeface="Cambria Math" panose="02040503050406030204" pitchFamily="18" charset="0"/>
                                <a:ea typeface="Cambria Math" panose="02040503050406030204" pitchFamily="18" charset="0"/>
                              </a:rPr>
                            </m:ctrlPr>
                          </m:fPr>
                          <m:num>
                            <m:r>
                              <m:rPr>
                                <m:sty m:val="p"/>
                              </m:rPr>
                              <a:rPr lang="en-US" sz="1200" b="0" i="0">
                                <a:latin typeface="Cambria Math" panose="02040503050406030204" pitchFamily="18" charset="0"/>
                                <a:ea typeface="Cambria Math" panose="02040503050406030204" pitchFamily="18" charset="0"/>
                              </a:rPr>
                              <m:t>x</m:t>
                            </m:r>
                            <m:r>
                              <a:rPr lang="en-US" sz="1200" b="0" i="0">
                                <a:latin typeface="Cambria Math" panose="02040503050406030204" pitchFamily="18" charset="0"/>
                                <a:ea typeface="Cambria Math" panose="02040503050406030204" pitchFamily="18" charset="0"/>
                              </a:rPr>
                              <m:t>−</m:t>
                            </m:r>
                            <m:r>
                              <m:rPr>
                                <m:sty m:val="p"/>
                              </m:rPr>
                              <a:rPr lang="en-US" sz="1200" b="0" i="0">
                                <a:latin typeface="Cambria Math" panose="02040503050406030204" pitchFamily="18" charset="0"/>
                                <a:ea typeface="Cambria Math" panose="02040503050406030204" pitchFamily="18" charset="0"/>
                              </a:rPr>
                              <m:t>μ</m:t>
                            </m:r>
                          </m:num>
                          <m:den>
                            <m:r>
                              <m:rPr>
                                <m:sty m:val="p"/>
                              </m:rPr>
                              <a:rPr lang="en-US" sz="1200" b="0" i="0">
                                <a:latin typeface="Cambria Math" panose="02040503050406030204" pitchFamily="18" charset="0"/>
                                <a:ea typeface="Cambria Math" panose="02040503050406030204" pitchFamily="18" charset="0"/>
                              </a:rPr>
                              <m:t>σ</m:t>
                            </m:r>
                          </m:den>
                        </m:f>
                        <m:r>
                          <a:rPr lang="en-US" sz="1200" b="0" i="0">
                            <a:latin typeface="Cambria Math" panose="02040503050406030204" pitchFamily="18" charset="0"/>
                            <a:ea typeface="Cambria Math" panose="02040503050406030204" pitchFamily="18" charset="0"/>
                          </a:rPr>
                          <m:t>≤</m:t>
                        </m:r>
                        <m:f>
                          <m:fPr>
                            <m:ctrlPr>
                              <a:rPr lang="en-US" sz="1200" b="0" i="1">
                                <a:latin typeface="Cambria Math" panose="02040503050406030204" pitchFamily="18" charset="0"/>
                                <a:ea typeface="Cambria Math" panose="02040503050406030204" pitchFamily="18" charset="0"/>
                              </a:rPr>
                            </m:ctrlPr>
                          </m:fPr>
                          <m:num>
                            <m:r>
                              <a:rPr lang="en-US" sz="1200" b="0" i="0">
                                <a:latin typeface="Cambria Math" panose="02040503050406030204" pitchFamily="18" charset="0"/>
                                <a:ea typeface="Cambria Math" panose="02040503050406030204" pitchFamily="18" charset="0"/>
                              </a:rPr>
                              <m:t>175−200</m:t>
                            </m:r>
                          </m:num>
                          <m:den>
                            <m:r>
                              <a:rPr lang="en-US" sz="1200" b="0" i="0">
                                <a:latin typeface="Cambria Math" panose="02040503050406030204" pitchFamily="18" charset="0"/>
                                <a:ea typeface="Cambria Math" panose="02040503050406030204" pitchFamily="18" charset="0"/>
                              </a:rPr>
                              <m:t>50</m:t>
                            </m:r>
                          </m:den>
                        </m:f>
                      </m:e>
                    </m:d>
                  </m:oMath>
                </m:oMathPara>
              </a14:m>
              <a:endParaRPr lang="en-US" sz="1200"/>
            </a:p>
          </xdr:txBody>
        </xdr:sp>
      </mc:Choice>
      <mc:Fallback xmlns="">
        <xdr:sp macro="" textlink="">
          <xdr:nvSpPr>
            <xdr:cNvPr id="5" name="TextBox 66"/>
            <xdr:cNvSpPr txBox="1"/>
          </xdr:nvSpPr>
          <xdr:spPr>
            <a:xfrm>
              <a:off x="7162800" y="6253842"/>
              <a:ext cx="2453655" cy="414985"/>
            </a:xfrm>
            <a:prstGeom prst="rect">
              <a:avLst/>
            </a:prstGeom>
            <a:noFill/>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n-US" sz="1200" b="0" i="0">
                  <a:latin typeface="Cambria Math" panose="02040503050406030204" pitchFamily="18" charset="0"/>
                </a:rPr>
                <a:t>f(x</a:t>
              </a:r>
              <a:r>
                <a:rPr lang="en-US" sz="1200" b="0" i="0">
                  <a:latin typeface="Cambria Math" panose="02040503050406030204" pitchFamily="18" charset="0"/>
                  <a:ea typeface="Cambria Math" panose="02040503050406030204" pitchFamily="18" charset="0"/>
                </a:rPr>
                <a:t>≤175)=f((x−μ)/σ≤(175−200)/50)</a:t>
              </a:r>
              <a:endParaRPr lang="en-US" sz="1200"/>
            </a:p>
          </xdr:txBody>
        </xdr:sp>
      </mc:Fallback>
    </mc:AlternateContent>
    <xdr:clientData/>
  </xdr:twoCellAnchor>
</xdr:wsDr>
</file>

<file path=xl/drawings/drawing12.xml><?xml version="1.0" encoding="utf-8"?>
<xdr:wsDr xmlns:xdr="http://schemas.openxmlformats.org/drawingml/2006/spreadsheetDrawing" xmlns:a="http://schemas.openxmlformats.org/drawingml/2006/main">
  <xdr:twoCellAnchor>
    <xdr:from>
      <xdr:col>9</xdr:col>
      <xdr:colOff>48529</xdr:colOff>
      <xdr:row>5</xdr:row>
      <xdr:rowOff>63198</xdr:rowOff>
    </xdr:from>
    <xdr:to>
      <xdr:col>14</xdr:col>
      <xdr:colOff>642707</xdr:colOff>
      <xdr:row>19</xdr:row>
      <xdr:rowOff>1361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58665</xdr:colOff>
      <xdr:row>311</xdr:row>
      <xdr:rowOff>33712</xdr:rowOff>
    </xdr:from>
    <xdr:to>
      <xdr:col>15</xdr:col>
      <xdr:colOff>388333</xdr:colOff>
      <xdr:row>325</xdr:row>
      <xdr:rowOff>19500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xdr:from>
          <xdr:col>7</xdr:col>
          <xdr:colOff>0</xdr:colOff>
          <xdr:row>3</xdr:row>
          <xdr:rowOff>99060</xdr:rowOff>
        </xdr:from>
        <xdr:to>
          <xdr:col>7</xdr:col>
          <xdr:colOff>0</xdr:colOff>
          <xdr:row>7</xdr:row>
          <xdr:rowOff>30480</xdr:rowOff>
        </xdr:to>
        <xdr:sp macro="" textlink="">
          <xdr:nvSpPr>
            <xdr:cNvPr id="31745" name="Object 1" hidden="1">
              <a:extLst>
                <a:ext uri="{63B3BB69-23CF-44E3-9099-C40C66FF867C}">
                  <a14:compatExt spid="_x0000_s3174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350520</xdr:colOff>
          <xdr:row>23</xdr:row>
          <xdr:rowOff>137160</xdr:rowOff>
        </xdr:from>
        <xdr:to>
          <xdr:col>15</xdr:col>
          <xdr:colOff>480060</xdr:colOff>
          <xdr:row>26</xdr:row>
          <xdr:rowOff>175260</xdr:rowOff>
        </xdr:to>
        <xdr:sp macro="" textlink="">
          <xdr:nvSpPr>
            <xdr:cNvPr id="31746" name="Object 2" hidden="1">
              <a:extLst>
                <a:ext uri="{63B3BB69-23CF-44E3-9099-C40C66FF867C}">
                  <a14:compatExt spid="_x0000_s3174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30480</xdr:colOff>
          <xdr:row>21</xdr:row>
          <xdr:rowOff>30480</xdr:rowOff>
        </xdr:from>
        <xdr:to>
          <xdr:col>14</xdr:col>
          <xdr:colOff>190500</xdr:colOff>
          <xdr:row>26</xdr:row>
          <xdr:rowOff>60960</xdr:rowOff>
        </xdr:to>
        <xdr:sp macro="" textlink="">
          <xdr:nvSpPr>
            <xdr:cNvPr id="31747" name="Object 6" hidden="1">
              <a:extLst>
                <a:ext uri="{63B3BB69-23CF-44E3-9099-C40C66FF867C}">
                  <a14:compatExt spid="_x0000_s3174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xdr:from>
      <xdr:col>9</xdr:col>
      <xdr:colOff>48529</xdr:colOff>
      <xdr:row>5</xdr:row>
      <xdr:rowOff>63198</xdr:rowOff>
    </xdr:from>
    <xdr:to>
      <xdr:col>14</xdr:col>
      <xdr:colOff>642707</xdr:colOff>
      <xdr:row>19</xdr:row>
      <xdr:rowOff>1361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58665</xdr:colOff>
      <xdr:row>311</xdr:row>
      <xdr:rowOff>33712</xdr:rowOff>
    </xdr:from>
    <xdr:to>
      <xdr:col>15</xdr:col>
      <xdr:colOff>388333</xdr:colOff>
      <xdr:row>325</xdr:row>
      <xdr:rowOff>19500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xdr:from>
          <xdr:col>7</xdr:col>
          <xdr:colOff>0</xdr:colOff>
          <xdr:row>3</xdr:row>
          <xdr:rowOff>99060</xdr:rowOff>
        </xdr:from>
        <xdr:to>
          <xdr:col>7</xdr:col>
          <xdr:colOff>0</xdr:colOff>
          <xdr:row>7</xdr:row>
          <xdr:rowOff>30480</xdr:rowOff>
        </xdr:to>
        <xdr:sp macro="" textlink="">
          <xdr:nvSpPr>
            <xdr:cNvPr id="4098" name="Object 1" hidden="1">
              <a:extLst>
                <a:ext uri="{63B3BB69-23CF-44E3-9099-C40C66FF867C}">
                  <a14:compatExt spid="_x0000_s409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350520</xdr:colOff>
          <xdr:row>23</xdr:row>
          <xdr:rowOff>137160</xdr:rowOff>
        </xdr:from>
        <xdr:to>
          <xdr:col>15</xdr:col>
          <xdr:colOff>480060</xdr:colOff>
          <xdr:row>26</xdr:row>
          <xdr:rowOff>175260</xdr:rowOff>
        </xdr:to>
        <xdr:sp macro="" textlink="">
          <xdr:nvSpPr>
            <xdr:cNvPr id="4099" name="Object 3" hidden="1">
              <a:extLst>
                <a:ext uri="{63B3BB69-23CF-44E3-9099-C40C66FF867C}">
                  <a14:compatExt spid="_x0000_s409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30480</xdr:colOff>
          <xdr:row>21</xdr:row>
          <xdr:rowOff>30480</xdr:rowOff>
        </xdr:from>
        <xdr:to>
          <xdr:col>14</xdr:col>
          <xdr:colOff>190500</xdr:colOff>
          <xdr:row>26</xdr:row>
          <xdr:rowOff>60960</xdr:rowOff>
        </xdr:to>
        <xdr:sp macro="" textlink="">
          <xdr:nvSpPr>
            <xdr:cNvPr id="4100" name="Object 6" hidden="1">
              <a:extLst>
                <a:ext uri="{63B3BB69-23CF-44E3-9099-C40C66FF867C}">
                  <a14:compatExt spid="_x0000_s41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xdr:twoCellAnchor>
    <xdr:from>
      <xdr:col>32</xdr:col>
      <xdr:colOff>577212</xdr:colOff>
      <xdr:row>5</xdr:row>
      <xdr:rowOff>63452</xdr:rowOff>
    </xdr:from>
    <xdr:to>
      <xdr:col>40</xdr:col>
      <xdr:colOff>286263</xdr:colOff>
      <xdr:row>18</xdr:row>
      <xdr:rowOff>49406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33</xdr:col>
      <xdr:colOff>0</xdr:colOff>
      <xdr:row>19</xdr:row>
      <xdr:rowOff>0</xdr:rowOff>
    </xdr:from>
    <xdr:to>
      <xdr:col>40</xdr:col>
      <xdr:colOff>324157</xdr:colOff>
      <xdr:row>33</xdr:row>
      <xdr:rowOff>47011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9525</xdr:colOff>
      <xdr:row>30</xdr:row>
      <xdr:rowOff>152400</xdr:rowOff>
    </xdr:from>
    <xdr:to>
      <xdr:col>3</xdr:col>
      <xdr:colOff>495300</xdr:colOff>
      <xdr:row>34</xdr:row>
      <xdr:rowOff>47624</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5334000"/>
          <a:ext cx="2400300" cy="561975"/>
        </a:xfrm>
        <a:prstGeom prst="rect">
          <a:avLst/>
        </a:prstGeom>
        <a:solidFill>
          <a:schemeClr val="bg1"/>
        </a:solidFill>
      </xdr:spPr>
    </xdr:pic>
    <xdr:clientData/>
  </xdr:twoCellAnchor>
  <xdr:oneCellAnchor>
    <xdr:from>
      <xdr:col>11</xdr:col>
      <xdr:colOff>57150</xdr:colOff>
      <xdr:row>3</xdr:row>
      <xdr:rowOff>95250</xdr:rowOff>
    </xdr:from>
    <xdr:ext cx="4838700" cy="252505"/>
    <mc:AlternateContent xmlns:mc="http://schemas.openxmlformats.org/markup-compatibility/2006" xmlns:a14="http://schemas.microsoft.com/office/drawing/2010/main">
      <mc:Choice Requires="a14">
        <xdr:sp macro="" textlink="">
          <xdr:nvSpPr>
            <xdr:cNvPr id="3" name="TextBox 2"/>
            <xdr:cNvSpPr txBox="1"/>
          </xdr:nvSpPr>
          <xdr:spPr>
            <a:xfrm>
              <a:off x="6858000" y="581025"/>
              <a:ext cx="4838700" cy="2525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left"/>
                  </m:oMathParaPr>
                  <m:oMath xmlns:m="http://schemas.openxmlformats.org/officeDocument/2006/math">
                    <m:r>
                      <a:rPr lang="pt-PT" sz="1100" b="0" i="1">
                        <a:latin typeface="Cambria Math" panose="02040503050406030204" pitchFamily="18" charset="0"/>
                      </a:rPr>
                      <m:t>h</m:t>
                    </m:r>
                    <m:r>
                      <a:rPr lang="pt-PT" sz="1100" b="0" i="1">
                        <a:latin typeface="Cambria Math" panose="02040503050406030204" pitchFamily="18" charset="0"/>
                      </a:rPr>
                      <m:t>=1.891036 </m:t>
                    </m:r>
                    <m:sSup>
                      <m:sSupPr>
                        <m:ctrlPr>
                          <a:rPr lang="pt-PT" sz="1100" b="0" i="1">
                            <a:latin typeface="Cambria Math" panose="02040503050406030204" pitchFamily="18" charset="0"/>
                          </a:rPr>
                        </m:ctrlPr>
                      </m:sSupPr>
                      <m:e>
                        <m:r>
                          <a:rPr lang="pt-PT" sz="1100" b="0" i="1">
                            <a:latin typeface="Cambria Math" panose="02040503050406030204" pitchFamily="18" charset="0"/>
                          </a:rPr>
                          <m:t>h𝑑𝑜𝑚</m:t>
                        </m:r>
                      </m:e>
                      <m:sup>
                        <m:r>
                          <a:rPr lang="pt-PT" sz="1100" b="0" i="1">
                            <a:latin typeface="Cambria Math" panose="02040503050406030204" pitchFamily="18" charset="0"/>
                          </a:rPr>
                          <m:t>0.890695</m:t>
                        </m:r>
                      </m:sup>
                    </m:sSup>
                    <m:sSup>
                      <m:sSupPr>
                        <m:ctrlPr>
                          <a:rPr lang="pt-PT" sz="1100" b="0" i="1">
                            <a:latin typeface="Cambria Math" panose="02040503050406030204" pitchFamily="18" charset="0"/>
                          </a:rPr>
                        </m:ctrlPr>
                      </m:sSupPr>
                      <m:e>
                        <m:r>
                          <a:rPr lang="pt-PT" sz="1100" b="0" i="1">
                            <a:latin typeface="Cambria Math" panose="02040503050406030204" pitchFamily="18" charset="0"/>
                          </a:rPr>
                          <m:t>𝐺</m:t>
                        </m:r>
                      </m:e>
                      <m:sup>
                        <m:r>
                          <a:rPr lang="pt-PT" sz="1100" b="0" i="1">
                            <a:latin typeface="Cambria Math" panose="02040503050406030204" pitchFamily="18" charset="0"/>
                          </a:rPr>
                          <m:t>−0.146749</m:t>
                        </m:r>
                      </m:sup>
                    </m:sSup>
                    <m:sSup>
                      <m:sSupPr>
                        <m:ctrlPr>
                          <a:rPr lang="pt-PT" sz="1100" b="0" i="1">
                            <a:latin typeface="Cambria Math" panose="02040503050406030204" pitchFamily="18" charset="0"/>
                          </a:rPr>
                        </m:ctrlPr>
                      </m:sSupPr>
                      <m:e>
                        <m:r>
                          <a:rPr lang="pt-PT" sz="1100" b="0" i="1">
                            <a:latin typeface="Cambria Math" panose="02040503050406030204" pitchFamily="18" charset="0"/>
                          </a:rPr>
                          <m:t>𝑁</m:t>
                        </m:r>
                      </m:e>
                      <m:sup>
                        <m:r>
                          <a:rPr lang="pt-PT" sz="1100" b="0" i="1">
                            <a:latin typeface="Cambria Math" panose="02040503050406030204" pitchFamily="18" charset="0"/>
                          </a:rPr>
                          <m:t>0.075548</m:t>
                        </m:r>
                      </m:sup>
                    </m:sSup>
                    <m:sSup>
                      <m:sSupPr>
                        <m:ctrlPr>
                          <a:rPr lang="pt-PT" sz="1100" b="0" i="1">
                            <a:latin typeface="Cambria Math" panose="02040503050406030204" pitchFamily="18" charset="0"/>
                          </a:rPr>
                        </m:ctrlPr>
                      </m:sSupPr>
                      <m:e>
                        <m:r>
                          <a:rPr lang="pt-PT" sz="1100" b="0" i="1">
                            <a:latin typeface="Cambria Math" panose="02040503050406030204" pitchFamily="18" charset="0"/>
                          </a:rPr>
                          <m:t>𝑒</m:t>
                        </m:r>
                      </m:e>
                      <m:sup>
                        <m:r>
                          <a:rPr lang="pt-PT" sz="1100" b="0" i="1">
                            <a:latin typeface="Cambria Math" panose="02040503050406030204" pitchFamily="18" charset="0"/>
                          </a:rPr>
                          <m:t>2.000723</m:t>
                        </m:r>
                        <m:f>
                          <m:fPr>
                            <m:ctrlPr>
                              <a:rPr lang="pt-PT" sz="1100" b="0" i="1">
                                <a:latin typeface="Cambria Math" panose="02040503050406030204" pitchFamily="18" charset="0"/>
                              </a:rPr>
                            </m:ctrlPr>
                          </m:fPr>
                          <m:num>
                            <m:r>
                              <a:rPr lang="pt-PT" sz="1100" b="0" i="1">
                                <a:latin typeface="Cambria Math" panose="02040503050406030204" pitchFamily="18" charset="0"/>
                              </a:rPr>
                              <m:t>1</m:t>
                            </m:r>
                          </m:num>
                          <m:den>
                            <m:r>
                              <a:rPr lang="pt-PT" sz="1100" b="0" i="1">
                                <a:latin typeface="Cambria Math" panose="02040503050406030204" pitchFamily="18" charset="0"/>
                              </a:rPr>
                              <m:t>𝑡</m:t>
                            </m:r>
                          </m:den>
                        </m:f>
                        <m:r>
                          <a:rPr lang="pt-PT" sz="1100" b="0" i="1">
                            <a:latin typeface="Cambria Math" panose="02040503050406030204" pitchFamily="18" charset="0"/>
                          </a:rPr>
                          <m:t>−11.96184</m:t>
                        </m:r>
                        <m:f>
                          <m:fPr>
                            <m:ctrlPr>
                              <a:rPr lang="pt-PT" sz="1100" b="0" i="1">
                                <a:latin typeface="Cambria Math" panose="02040503050406030204" pitchFamily="18" charset="0"/>
                              </a:rPr>
                            </m:ctrlPr>
                          </m:fPr>
                          <m:num>
                            <m:r>
                              <a:rPr lang="pt-PT" sz="1100" b="0" i="1">
                                <a:latin typeface="Cambria Math" panose="02040503050406030204" pitchFamily="18" charset="0"/>
                              </a:rPr>
                              <m:t>1</m:t>
                            </m:r>
                          </m:num>
                          <m:den>
                            <m:r>
                              <a:rPr lang="pt-PT" sz="1100" b="0" i="1">
                                <a:latin typeface="Cambria Math" panose="02040503050406030204" pitchFamily="18" charset="0"/>
                              </a:rPr>
                              <m:t>𝑑</m:t>
                            </m:r>
                          </m:den>
                        </m:f>
                      </m:sup>
                    </m:sSup>
                  </m:oMath>
                </m:oMathPara>
              </a14:m>
              <a:endParaRPr lang="pt-PT" sz="1100" b="0"/>
            </a:p>
          </xdr:txBody>
        </xdr:sp>
      </mc:Choice>
      <mc:Fallback xmlns="">
        <xdr:sp macro="" textlink="">
          <xdr:nvSpPr>
            <xdr:cNvPr id="3" name="TextBox 2"/>
            <xdr:cNvSpPr txBox="1"/>
          </xdr:nvSpPr>
          <xdr:spPr>
            <a:xfrm>
              <a:off x="6858000" y="581025"/>
              <a:ext cx="4838700" cy="2525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t-PT" sz="1100" b="0" i="0">
                  <a:latin typeface="Cambria Math" panose="02040503050406030204" pitchFamily="18" charset="0"/>
                </a:rPr>
                <a:t>ℎ=1.891036 〖ℎ𝑑𝑜𝑚〗^0.890695 𝐺^(−0.146749) 𝑁^0.075548 𝑒^(2.000723 1/𝑡−11.96184 1/𝑑)</a:t>
              </a:r>
              <a:endParaRPr lang="pt-PT" sz="1100" b="0"/>
            </a:p>
          </xdr:txBody>
        </xdr:sp>
      </mc:Fallback>
    </mc:AlternateContent>
    <xdr:clientData/>
  </xdr:oneCellAnchor>
  <xdr:oneCellAnchor>
    <xdr:from>
      <xdr:col>11</xdr:col>
      <xdr:colOff>47625</xdr:colOff>
      <xdr:row>8</xdr:row>
      <xdr:rowOff>4762</xdr:rowOff>
    </xdr:from>
    <xdr:ext cx="2417905" cy="177741"/>
    <mc:AlternateContent xmlns:mc="http://schemas.openxmlformats.org/markup-compatibility/2006" xmlns:a14="http://schemas.microsoft.com/office/drawing/2010/main">
      <mc:Choice Requires="a14">
        <xdr:sp macro="" textlink="">
          <xdr:nvSpPr>
            <xdr:cNvPr id="4" name="TextBox 3"/>
            <xdr:cNvSpPr txBox="1"/>
          </xdr:nvSpPr>
          <xdr:spPr>
            <a:xfrm>
              <a:off x="6848475" y="1338262"/>
              <a:ext cx="2417905" cy="1777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left"/>
                  </m:oMathParaPr>
                  <m:oMath xmlns:m="http://schemas.openxmlformats.org/officeDocument/2006/math">
                    <m:r>
                      <a:rPr lang="pt-PT" sz="1100" b="0" i="1">
                        <a:latin typeface="Cambria Math" panose="02040503050406030204" pitchFamily="18" charset="0"/>
                      </a:rPr>
                      <m:t>𝑤</m:t>
                    </m:r>
                    <m:r>
                      <a:rPr lang="pt-PT" sz="1100" b="0" i="1">
                        <a:latin typeface="Cambria Math" panose="02040503050406030204" pitchFamily="18" charset="0"/>
                      </a:rPr>
                      <m:t>=</m:t>
                    </m:r>
                    <m:d>
                      <m:dPr>
                        <m:ctrlPr>
                          <a:rPr lang="pt-PT" sz="1100" b="0" i="1">
                            <a:latin typeface="Cambria Math" panose="02040503050406030204" pitchFamily="18" charset="0"/>
                          </a:rPr>
                        </m:ctrlPr>
                      </m:dPr>
                      <m:e>
                        <m:r>
                          <a:rPr lang="pt-PT" sz="1100" b="0" i="1">
                            <a:latin typeface="Cambria Math" panose="02040503050406030204" pitchFamily="18" charset="0"/>
                          </a:rPr>
                          <m:t>−0.9534+</m:t>
                        </m:r>
                        <m:sSup>
                          <m:sSupPr>
                            <m:ctrlPr>
                              <a:rPr lang="pt-PT" sz="1100" b="0" i="1">
                                <a:latin typeface="Cambria Math" panose="02040503050406030204" pitchFamily="18" charset="0"/>
                              </a:rPr>
                            </m:ctrlPr>
                          </m:sSupPr>
                          <m:e>
                            <m:r>
                              <a:rPr lang="pt-PT" sz="1100" b="0" i="1">
                                <a:latin typeface="Cambria Math" panose="02040503050406030204" pitchFamily="18" charset="0"/>
                              </a:rPr>
                              <m:t>1.0011</m:t>
                            </m:r>
                          </m:e>
                          <m:sup>
                            <m:r>
                              <a:rPr lang="pt-PT" sz="1100" b="0" i="1">
                                <a:latin typeface="Cambria Math" panose="02040503050406030204" pitchFamily="18" charset="0"/>
                              </a:rPr>
                              <m:t>𝑡</m:t>
                            </m:r>
                          </m:sup>
                        </m:sSup>
                      </m:e>
                    </m:d>
                    <m:sSup>
                      <m:sSupPr>
                        <m:ctrlPr>
                          <a:rPr lang="pt-PT" sz="1100" b="0" i="1">
                            <a:latin typeface="Cambria Math" panose="02040503050406030204" pitchFamily="18" charset="0"/>
                          </a:rPr>
                        </m:ctrlPr>
                      </m:sSupPr>
                      <m:e>
                        <m:r>
                          <a:rPr lang="pt-PT" sz="1100" b="0" i="1">
                            <a:latin typeface="Cambria Math" panose="02040503050406030204" pitchFamily="18" charset="0"/>
                          </a:rPr>
                          <m:t>𝑑</m:t>
                        </m:r>
                      </m:e>
                      <m:sup>
                        <m:r>
                          <a:rPr lang="pt-PT" sz="1100" b="0" i="1">
                            <a:latin typeface="Cambria Math" panose="02040503050406030204" pitchFamily="18" charset="0"/>
                          </a:rPr>
                          <m:t>1.8392</m:t>
                        </m:r>
                      </m:sup>
                    </m:sSup>
                    <m:sSup>
                      <m:sSupPr>
                        <m:ctrlPr>
                          <a:rPr lang="pt-PT" sz="1100" b="0" i="1">
                            <a:latin typeface="Cambria Math" panose="02040503050406030204" pitchFamily="18" charset="0"/>
                          </a:rPr>
                        </m:ctrlPr>
                      </m:sSupPr>
                      <m:e>
                        <m:r>
                          <a:rPr lang="pt-PT" sz="1100" b="0" i="1">
                            <a:latin typeface="Cambria Math" panose="02040503050406030204" pitchFamily="18" charset="0"/>
                          </a:rPr>
                          <m:t>h</m:t>
                        </m:r>
                      </m:e>
                      <m:sup>
                        <m:r>
                          <a:rPr lang="pt-PT" sz="1100" b="0" i="1">
                            <a:latin typeface="Cambria Math" panose="02040503050406030204" pitchFamily="18" charset="0"/>
                          </a:rPr>
                          <m:t>0.5524</m:t>
                        </m:r>
                      </m:sup>
                    </m:sSup>
                  </m:oMath>
                </m:oMathPara>
              </a14:m>
              <a:endParaRPr lang="en-US" sz="1100"/>
            </a:p>
          </xdr:txBody>
        </xdr:sp>
      </mc:Choice>
      <mc:Fallback xmlns="">
        <xdr:sp macro="" textlink="">
          <xdr:nvSpPr>
            <xdr:cNvPr id="4" name="TextBox 3"/>
            <xdr:cNvSpPr txBox="1"/>
          </xdr:nvSpPr>
          <xdr:spPr>
            <a:xfrm>
              <a:off x="6848475" y="1338262"/>
              <a:ext cx="2417905" cy="1777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pt-PT" sz="1100" b="0" i="0">
                  <a:latin typeface="Cambria Math" panose="02040503050406030204" pitchFamily="18" charset="0"/>
                </a:rPr>
                <a:t>𝑤=(−0.9534+〖1.0011〗^𝑡 ) 𝑑^1.8392 ℎ^0.5524</a:t>
              </a:r>
              <a:endParaRPr lang="en-US" sz="1100"/>
            </a:p>
          </xdr:txBody>
        </xdr:sp>
      </mc:Fallback>
    </mc:AlternateContent>
    <xdr:clientData/>
  </xdr:oneCellAnchor>
  <xdr:oneCellAnchor>
    <xdr:from>
      <xdr:col>11</xdr:col>
      <xdr:colOff>47625</xdr:colOff>
      <xdr:row>5</xdr:row>
      <xdr:rowOff>176212</xdr:rowOff>
    </xdr:from>
    <xdr:ext cx="1875770" cy="177741"/>
    <mc:AlternateContent xmlns:mc="http://schemas.openxmlformats.org/markup-compatibility/2006" xmlns:a14="http://schemas.microsoft.com/office/drawing/2010/main">
      <mc:Choice Requires="a14">
        <xdr:sp macro="" textlink="">
          <xdr:nvSpPr>
            <xdr:cNvPr id="5" name="TextBox 4"/>
            <xdr:cNvSpPr txBox="1"/>
          </xdr:nvSpPr>
          <xdr:spPr>
            <a:xfrm>
              <a:off x="6848475" y="985837"/>
              <a:ext cx="1875770" cy="1777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left"/>
                  </m:oMathParaPr>
                  <m:oMath xmlns:m="http://schemas.openxmlformats.org/officeDocument/2006/math">
                    <m:r>
                      <a:rPr lang="pt-PT" sz="1100" b="0" i="1">
                        <a:latin typeface="Cambria Math" panose="02040503050406030204" pitchFamily="18" charset="0"/>
                      </a:rPr>
                      <m:t>𝑣</m:t>
                    </m:r>
                    <m:r>
                      <a:rPr lang="pt-PT" sz="1100" b="0" i="1">
                        <a:latin typeface="Cambria Math" panose="02040503050406030204" pitchFamily="18" charset="0"/>
                      </a:rPr>
                      <m:t>=0.00005126 </m:t>
                    </m:r>
                    <m:sSup>
                      <m:sSupPr>
                        <m:ctrlPr>
                          <a:rPr lang="pt-PT" sz="1100" b="0" i="1">
                            <a:latin typeface="Cambria Math" panose="02040503050406030204" pitchFamily="18" charset="0"/>
                          </a:rPr>
                        </m:ctrlPr>
                      </m:sSupPr>
                      <m:e>
                        <m:r>
                          <a:rPr lang="pt-PT" sz="1100" b="0" i="1">
                            <a:latin typeface="Cambria Math" panose="02040503050406030204" pitchFamily="18" charset="0"/>
                          </a:rPr>
                          <m:t>𝑑</m:t>
                        </m:r>
                      </m:e>
                      <m:sup>
                        <m:r>
                          <a:rPr lang="pt-PT" sz="1100" b="0" i="1">
                            <a:latin typeface="Cambria Math" panose="02040503050406030204" pitchFamily="18" charset="0"/>
                          </a:rPr>
                          <m:t>2.0507</m:t>
                        </m:r>
                      </m:sup>
                    </m:sSup>
                    <m:sSup>
                      <m:sSupPr>
                        <m:ctrlPr>
                          <a:rPr lang="pt-PT" sz="1100" b="0" i="1">
                            <a:latin typeface="Cambria Math" panose="02040503050406030204" pitchFamily="18" charset="0"/>
                          </a:rPr>
                        </m:ctrlPr>
                      </m:sSupPr>
                      <m:e>
                        <m:r>
                          <a:rPr lang="pt-PT" sz="1100" b="0" i="1">
                            <a:latin typeface="Cambria Math" panose="02040503050406030204" pitchFamily="18" charset="0"/>
                          </a:rPr>
                          <m:t>h</m:t>
                        </m:r>
                      </m:e>
                      <m:sup>
                        <m:r>
                          <a:rPr lang="pt-PT" sz="1100" b="0" i="1">
                            <a:latin typeface="Cambria Math" panose="02040503050406030204" pitchFamily="18" charset="0"/>
                          </a:rPr>
                          <m:t>0.8428</m:t>
                        </m:r>
                      </m:sup>
                    </m:sSup>
                  </m:oMath>
                </m:oMathPara>
              </a14:m>
              <a:endParaRPr lang="en-US" sz="1100"/>
            </a:p>
          </xdr:txBody>
        </xdr:sp>
      </mc:Choice>
      <mc:Fallback xmlns="">
        <xdr:sp macro="" textlink="">
          <xdr:nvSpPr>
            <xdr:cNvPr id="5" name="TextBox 4"/>
            <xdr:cNvSpPr txBox="1"/>
          </xdr:nvSpPr>
          <xdr:spPr>
            <a:xfrm>
              <a:off x="6848475" y="985837"/>
              <a:ext cx="1875770" cy="1777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pt-PT" sz="1100" b="0" i="0">
                  <a:latin typeface="Cambria Math" panose="02040503050406030204" pitchFamily="18" charset="0"/>
                </a:rPr>
                <a:t>𝑣=0.00005126 𝑑^2.0507 ℎ^0.8428</a:t>
              </a:r>
              <a:endParaRPr lang="en-US" sz="1100"/>
            </a:p>
          </xdr:txBody>
        </xdr:sp>
      </mc:Fallback>
    </mc:AlternateContent>
    <xdr:clientData/>
  </xdr:oneCellAnchor>
  <mc:AlternateContent xmlns:mc="http://schemas.openxmlformats.org/markup-compatibility/2006">
    <mc:Choice xmlns:a14="http://schemas.microsoft.com/office/drawing/2010/main" Requires="a14">
      <xdr:twoCellAnchor>
        <xdr:from>
          <xdr:col>1</xdr:col>
          <xdr:colOff>441960</xdr:colOff>
          <xdr:row>87</xdr:row>
          <xdr:rowOff>106680</xdr:rowOff>
        </xdr:from>
        <xdr:to>
          <xdr:col>5</xdr:col>
          <xdr:colOff>388620</xdr:colOff>
          <xdr:row>91</xdr:row>
          <xdr:rowOff>22860</xdr:rowOff>
        </xdr:to>
        <xdr:sp macro="" textlink="">
          <xdr:nvSpPr>
            <xdr:cNvPr id="17409" name="Object 4" hidden="1">
              <a:extLst>
                <a:ext uri="{63B3BB69-23CF-44E3-9099-C40C66FF867C}">
                  <a14:compatExt spid="_x0000_s1740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350520</xdr:colOff>
          <xdr:row>2</xdr:row>
          <xdr:rowOff>99060</xdr:rowOff>
        </xdr:from>
        <xdr:to>
          <xdr:col>10</xdr:col>
          <xdr:colOff>106680</xdr:colOff>
          <xdr:row>7</xdr:row>
          <xdr:rowOff>99060</xdr:rowOff>
        </xdr:to>
        <xdr:sp macro="" textlink="">
          <xdr:nvSpPr>
            <xdr:cNvPr id="17410" name="Object 2" hidden="1">
              <a:extLst>
                <a:ext uri="{63B3BB69-23CF-44E3-9099-C40C66FF867C}">
                  <a14:compatExt spid="_x0000_s1741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13</xdr:col>
      <xdr:colOff>470868</xdr:colOff>
      <xdr:row>2</xdr:row>
      <xdr:rowOff>34643</xdr:rowOff>
    </xdr:from>
    <xdr:to>
      <xdr:col>17</xdr:col>
      <xdr:colOff>279157</xdr:colOff>
      <xdr:row>31</xdr:row>
      <xdr:rowOff>17437</xdr:rowOff>
    </xdr:to>
    <xdr:pic>
      <xdr:nvPicPr>
        <xdr:cNvPr id="8" name="Picture 7"/>
        <xdr:cNvPicPr>
          <a:picLocks noChangeAspect="1"/>
        </xdr:cNvPicPr>
      </xdr:nvPicPr>
      <xdr:blipFill rotWithShape="1">
        <a:blip xmlns:r="http://schemas.openxmlformats.org/officeDocument/2006/relationships" r:embed="rId2"/>
        <a:srcRect l="17439" t="26502" r="70733" b="28223"/>
        <a:stretch/>
      </xdr:blipFill>
      <xdr:spPr>
        <a:xfrm>
          <a:off x="13110543" y="358493"/>
          <a:ext cx="2246689" cy="484054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465928</xdr:colOff>
      <xdr:row>4</xdr:row>
      <xdr:rowOff>35997</xdr:rowOff>
    </xdr:from>
    <xdr:to>
      <xdr:col>12</xdr:col>
      <xdr:colOff>536225</xdr:colOff>
      <xdr:row>18</xdr:row>
      <xdr:rowOff>81078</xdr:rowOff>
    </xdr:to>
    <xdr:sp macro="" textlink="">
      <xdr:nvSpPr>
        <xdr:cNvPr id="3" name="TextBox 1"/>
        <xdr:cNvSpPr txBox="1"/>
      </xdr:nvSpPr>
      <xdr:spPr>
        <a:xfrm>
          <a:off x="1112268" y="770783"/>
          <a:ext cx="7180028" cy="4412974"/>
        </a:xfrm>
        <a:prstGeom prst="rect">
          <a:avLst/>
        </a:prstGeom>
        <a:noFill/>
        <a:ln w="57150">
          <a:solidFill>
            <a:srgbClr val="FFC000"/>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pt-PT"/>
        </a:p>
      </xdr:txBody>
    </xdr:sp>
    <xdr:clientData/>
  </xdr:twoCellAnchor>
  <xdr:twoCellAnchor>
    <xdr:from>
      <xdr:col>1</xdr:col>
      <xdr:colOff>268470</xdr:colOff>
      <xdr:row>3</xdr:row>
      <xdr:rowOff>54041</xdr:rowOff>
    </xdr:from>
    <xdr:to>
      <xdr:col>13</xdr:col>
      <xdr:colOff>56862</xdr:colOff>
      <xdr:row>19</xdr:row>
      <xdr:rowOff>70181</xdr:rowOff>
    </xdr:to>
    <xdr:sp macro="" textlink="">
      <xdr:nvSpPr>
        <xdr:cNvPr id="2" name="TextBox 50"/>
        <xdr:cNvSpPr txBox="1"/>
      </xdr:nvSpPr>
      <xdr:spPr>
        <a:xfrm>
          <a:off x="914810" y="605131"/>
          <a:ext cx="7544463" cy="4751426"/>
        </a:xfrm>
        <a:prstGeom prst="rect">
          <a:avLst/>
        </a:prstGeom>
        <a:noFill/>
        <a:ln w="57150">
          <a:solidFill>
            <a:srgbClr val="00B0F0"/>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pt-PT"/>
        </a:p>
      </xdr:txBody>
    </xdr:sp>
    <xdr:clientData/>
  </xdr:twoCellAnchor>
  <xdr:twoCellAnchor>
    <xdr:from>
      <xdr:col>1</xdr:col>
      <xdr:colOff>76314</xdr:colOff>
      <xdr:row>2</xdr:row>
      <xdr:rowOff>43452</xdr:rowOff>
    </xdr:from>
    <xdr:to>
      <xdr:col>13</xdr:col>
      <xdr:colOff>255645</xdr:colOff>
      <xdr:row>20</xdr:row>
      <xdr:rowOff>93219</xdr:rowOff>
    </xdr:to>
    <xdr:sp macro="" textlink="">
      <xdr:nvSpPr>
        <xdr:cNvPr id="4" name="Rectangle 3"/>
        <xdr:cNvSpPr/>
      </xdr:nvSpPr>
      <xdr:spPr>
        <a:xfrm>
          <a:off x="722654" y="410845"/>
          <a:ext cx="7935402" cy="5152445"/>
        </a:xfrm>
        <a:prstGeom prst="rect">
          <a:avLst/>
        </a:prstGeom>
        <a:noFill/>
        <a:ln w="5715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PT"/>
        </a:p>
      </xdr:txBody>
    </xdr:sp>
    <xdr:clientData/>
  </xdr:twoCellAnchor>
  <xdr:twoCellAnchor>
    <xdr:from>
      <xdr:col>0</xdr:col>
      <xdr:colOff>523870</xdr:colOff>
      <xdr:row>1</xdr:row>
      <xdr:rowOff>20415</xdr:rowOff>
    </xdr:from>
    <xdr:to>
      <xdr:col>13</xdr:col>
      <xdr:colOff>446476</xdr:colOff>
      <xdr:row>21</xdr:row>
      <xdr:rowOff>116256</xdr:rowOff>
    </xdr:to>
    <xdr:sp macro="" textlink="">
      <xdr:nvSpPr>
        <xdr:cNvPr id="5" name="Rectangle 4"/>
        <xdr:cNvSpPr/>
      </xdr:nvSpPr>
      <xdr:spPr>
        <a:xfrm>
          <a:off x="523870" y="204112"/>
          <a:ext cx="8325017" cy="5565913"/>
        </a:xfrm>
        <a:prstGeom prst="rect">
          <a:avLst/>
        </a:prstGeom>
        <a:noFill/>
        <a:ln w="57150">
          <a:solidFill>
            <a:srgbClr val="33CC33"/>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PT"/>
        </a:p>
      </xdr:txBody>
    </xdr:sp>
    <xdr:clientData/>
  </xdr:twoCellAnchor>
  <xdr:twoCellAnchor>
    <xdr:from>
      <xdr:col>0</xdr:col>
      <xdr:colOff>326572</xdr:colOff>
      <xdr:row>0</xdr:row>
      <xdr:rowOff>0</xdr:rowOff>
    </xdr:from>
    <xdr:to>
      <xdr:col>13</xdr:col>
      <xdr:colOff>630841</xdr:colOff>
      <xdr:row>22</xdr:row>
      <xdr:rowOff>118064</xdr:rowOff>
    </xdr:to>
    <xdr:sp macro="" textlink="">
      <xdr:nvSpPr>
        <xdr:cNvPr id="17" name="Rectangle 16"/>
        <xdr:cNvSpPr/>
      </xdr:nvSpPr>
      <xdr:spPr>
        <a:xfrm>
          <a:off x="326572" y="0"/>
          <a:ext cx="8706680" cy="5955528"/>
        </a:xfrm>
        <a:prstGeom prst="rect">
          <a:avLst/>
        </a:prstGeom>
        <a:noFill/>
        <a:ln w="5715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PT"/>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214312</xdr:colOff>
      <xdr:row>20</xdr:row>
      <xdr:rowOff>161924</xdr:rowOff>
    </xdr:from>
    <xdr:to>
      <xdr:col>9</xdr:col>
      <xdr:colOff>114300</xdr:colOff>
      <xdr:row>30</xdr:row>
      <xdr:rowOff>57149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171450</xdr:rowOff>
    </xdr:from>
    <xdr:to>
      <xdr:col>4</xdr:col>
      <xdr:colOff>214313</xdr:colOff>
      <xdr:row>30</xdr:row>
      <xdr:rowOff>66675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13</xdr:col>
      <xdr:colOff>95250</xdr:colOff>
      <xdr:row>1</xdr:row>
      <xdr:rowOff>0</xdr:rowOff>
    </xdr:from>
    <xdr:to>
      <xdr:col>18</xdr:col>
      <xdr:colOff>95250</xdr:colOff>
      <xdr:row>11</xdr:row>
      <xdr:rowOff>114300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95250</xdr:colOff>
      <xdr:row>1</xdr:row>
      <xdr:rowOff>0</xdr:rowOff>
    </xdr:from>
    <xdr:to>
      <xdr:col>23</xdr:col>
      <xdr:colOff>95250</xdr:colOff>
      <xdr:row>11</xdr:row>
      <xdr:rowOff>114300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420857</xdr:colOff>
      <xdr:row>19</xdr:row>
      <xdr:rowOff>99107</xdr:rowOff>
    </xdr:from>
    <xdr:to>
      <xdr:col>4</xdr:col>
      <xdr:colOff>511875</xdr:colOff>
      <xdr:row>27</xdr:row>
      <xdr:rowOff>7446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401807</xdr:colOff>
      <xdr:row>19</xdr:row>
      <xdr:rowOff>109689</xdr:rowOff>
    </xdr:from>
    <xdr:to>
      <xdr:col>8</xdr:col>
      <xdr:colOff>526691</xdr:colOff>
      <xdr:row>27</xdr:row>
      <xdr:rowOff>13795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204957</xdr:colOff>
      <xdr:row>19</xdr:row>
      <xdr:rowOff>104398</xdr:rowOff>
    </xdr:from>
    <xdr:to>
      <xdr:col>13</xdr:col>
      <xdr:colOff>53437</xdr:colOff>
      <xdr:row>27</xdr:row>
      <xdr:rowOff>28611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32</xdr:col>
      <xdr:colOff>202273</xdr:colOff>
      <xdr:row>41</xdr:row>
      <xdr:rowOff>148119</xdr:rowOff>
    </xdr:from>
    <xdr:to>
      <xdr:col>36</xdr:col>
      <xdr:colOff>1</xdr:colOff>
      <xdr:row>52</xdr:row>
      <xdr:rowOff>117725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36</xdr:col>
      <xdr:colOff>10703</xdr:colOff>
      <xdr:row>41</xdr:row>
      <xdr:rowOff>107022</xdr:rowOff>
    </xdr:from>
    <xdr:to>
      <xdr:col>39</xdr:col>
      <xdr:colOff>481601</xdr:colOff>
      <xdr:row>52</xdr:row>
      <xdr:rowOff>107023</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420857</xdr:colOff>
      <xdr:row>19</xdr:row>
      <xdr:rowOff>99107</xdr:rowOff>
    </xdr:from>
    <xdr:to>
      <xdr:col>4</xdr:col>
      <xdr:colOff>511875</xdr:colOff>
      <xdr:row>27</xdr:row>
      <xdr:rowOff>7446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401807</xdr:colOff>
      <xdr:row>19</xdr:row>
      <xdr:rowOff>109689</xdr:rowOff>
    </xdr:from>
    <xdr:to>
      <xdr:col>8</xdr:col>
      <xdr:colOff>526691</xdr:colOff>
      <xdr:row>27</xdr:row>
      <xdr:rowOff>13795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204957</xdr:colOff>
      <xdr:row>19</xdr:row>
      <xdr:rowOff>104398</xdr:rowOff>
    </xdr:from>
    <xdr:to>
      <xdr:col>13</xdr:col>
      <xdr:colOff>53437</xdr:colOff>
      <xdr:row>27</xdr:row>
      <xdr:rowOff>28611</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297221</xdr:colOff>
      <xdr:row>75</xdr:row>
      <xdr:rowOff>142454</xdr:rowOff>
    </xdr:from>
    <xdr:to>
      <xdr:col>20</xdr:col>
      <xdr:colOff>444511</xdr:colOff>
      <xdr:row>81</xdr:row>
      <xdr:rowOff>96319</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25</xdr:col>
      <xdr:colOff>283954</xdr:colOff>
      <xdr:row>75</xdr:row>
      <xdr:rowOff>37309</xdr:rowOff>
    </xdr:from>
    <xdr:to>
      <xdr:col>27</xdr:col>
      <xdr:colOff>462077</xdr:colOff>
      <xdr:row>82</xdr:row>
      <xdr:rowOff>6369</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47625</xdr:colOff>
      <xdr:row>3</xdr:row>
      <xdr:rowOff>104775</xdr:rowOff>
    </xdr:from>
    <xdr:to>
      <xdr:col>2</xdr:col>
      <xdr:colOff>661988</xdr:colOff>
      <xdr:row>10</xdr:row>
      <xdr:rowOff>33338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676276</xdr:colOff>
      <xdr:row>3</xdr:row>
      <xdr:rowOff>114300</xdr:rowOff>
    </xdr:from>
    <xdr:to>
      <xdr:col>4</xdr:col>
      <xdr:colOff>514351</xdr:colOff>
      <xdr:row>10</xdr:row>
      <xdr:rowOff>42863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547688</xdr:colOff>
      <xdr:row>3</xdr:row>
      <xdr:rowOff>114300</xdr:rowOff>
    </xdr:from>
    <xdr:to>
      <xdr:col>7</xdr:col>
      <xdr:colOff>514351</xdr:colOff>
      <xdr:row>10</xdr:row>
      <xdr:rowOff>33338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566738</xdr:colOff>
      <xdr:row>3</xdr:row>
      <xdr:rowOff>100012</xdr:rowOff>
    </xdr:from>
    <xdr:to>
      <xdr:col>10</xdr:col>
      <xdr:colOff>533401</xdr:colOff>
      <xdr:row>10</xdr:row>
      <xdr:rowOff>28575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28576</xdr:colOff>
      <xdr:row>3</xdr:row>
      <xdr:rowOff>128587</xdr:rowOff>
    </xdr:from>
    <xdr:to>
      <xdr:col>13</xdr:col>
      <xdr:colOff>642939</xdr:colOff>
      <xdr:row>10</xdr:row>
      <xdr:rowOff>57150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13</xdr:row>
      <xdr:rowOff>33338</xdr:rowOff>
    </xdr:from>
    <xdr:to>
      <xdr:col>2</xdr:col>
      <xdr:colOff>623888</xdr:colOff>
      <xdr:row>19</xdr:row>
      <xdr:rowOff>142876</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671513</xdr:colOff>
      <xdr:row>13</xdr:row>
      <xdr:rowOff>33339</xdr:rowOff>
    </xdr:from>
    <xdr:to>
      <xdr:col>4</xdr:col>
      <xdr:colOff>471488</xdr:colOff>
      <xdr:row>19</xdr:row>
      <xdr:rowOff>142877</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538162</xdr:colOff>
      <xdr:row>13</xdr:row>
      <xdr:rowOff>33339</xdr:rowOff>
    </xdr:from>
    <xdr:to>
      <xdr:col>7</xdr:col>
      <xdr:colOff>466725</xdr:colOff>
      <xdr:row>19</xdr:row>
      <xdr:rowOff>133352</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581025</xdr:colOff>
      <xdr:row>13</xdr:row>
      <xdr:rowOff>23814</xdr:rowOff>
    </xdr:from>
    <xdr:to>
      <xdr:col>10</xdr:col>
      <xdr:colOff>547688</xdr:colOff>
      <xdr:row>19</xdr:row>
      <xdr:rowOff>128589</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28575</xdr:colOff>
      <xdr:row>13</xdr:row>
      <xdr:rowOff>42864</xdr:rowOff>
    </xdr:from>
    <xdr:to>
      <xdr:col>13</xdr:col>
      <xdr:colOff>642938</xdr:colOff>
      <xdr:row>19</xdr:row>
      <xdr:rowOff>152402</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oneCellAnchor>
    <xdr:from>
      <xdr:col>11</xdr:col>
      <xdr:colOff>521179</xdr:colOff>
      <xdr:row>74</xdr:row>
      <xdr:rowOff>76379</xdr:rowOff>
    </xdr:from>
    <xdr:ext cx="184731" cy="264560"/>
    <xdr:sp macro="" textlink="">
      <xdr:nvSpPr>
        <xdr:cNvPr id="12" name="TextBox 11"/>
        <xdr:cNvSpPr txBox="1"/>
      </xdr:nvSpPr>
      <xdr:spPr>
        <a:xfrm>
          <a:off x="7941154" y="15497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PT" sz="1100"/>
        </a:p>
      </xdr:txBody>
    </xdr:sp>
    <xdr:clientData/>
  </xdr:oneCellAnchor>
  <xdr:twoCellAnchor>
    <xdr:from>
      <xdr:col>8</xdr:col>
      <xdr:colOff>121309</xdr:colOff>
      <xdr:row>38</xdr:row>
      <xdr:rowOff>4494</xdr:rowOff>
    </xdr:from>
    <xdr:to>
      <xdr:col>9</xdr:col>
      <xdr:colOff>256096</xdr:colOff>
      <xdr:row>58</xdr:row>
      <xdr:rowOff>86289</xdr:rowOff>
    </xdr:to>
    <xdr:sp macro="" textlink="">
      <xdr:nvSpPr>
        <xdr:cNvPr id="13" name="TextBox 1"/>
        <xdr:cNvSpPr txBox="1"/>
      </xdr:nvSpPr>
      <xdr:spPr>
        <a:xfrm>
          <a:off x="5712484" y="7805469"/>
          <a:ext cx="744387" cy="4653795"/>
        </a:xfrm>
        <a:prstGeom prst="rect">
          <a:avLst/>
        </a:prstGeom>
        <a:noFill/>
        <a:ln w="57150">
          <a:solidFill>
            <a:srgbClr val="C00000"/>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pt-PT"/>
        </a:p>
      </xdr:txBody>
    </xdr:sp>
    <xdr:clientData/>
  </xdr:twoCellAnchor>
  <xdr:twoCellAnchor>
    <xdr:from>
      <xdr:col>8</xdr:col>
      <xdr:colOff>121309</xdr:colOff>
      <xdr:row>31</xdr:row>
      <xdr:rowOff>184210</xdr:rowOff>
    </xdr:from>
    <xdr:to>
      <xdr:col>9</xdr:col>
      <xdr:colOff>206674</xdr:colOff>
      <xdr:row>37</xdr:row>
      <xdr:rowOff>107830</xdr:rowOff>
    </xdr:to>
    <xdr:sp macro="" textlink="">
      <xdr:nvSpPr>
        <xdr:cNvPr id="14" name="TextBox 1"/>
        <xdr:cNvSpPr txBox="1"/>
      </xdr:nvSpPr>
      <xdr:spPr>
        <a:xfrm>
          <a:off x="5712484" y="6461185"/>
          <a:ext cx="694965" cy="1257120"/>
        </a:xfrm>
        <a:prstGeom prst="rect">
          <a:avLst/>
        </a:prstGeom>
        <a:noFill/>
        <a:ln w="57150">
          <a:solidFill>
            <a:schemeClr val="tx1">
              <a:lumMod val="85000"/>
              <a:lumOff val="15000"/>
            </a:schemeClr>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pt-PT"/>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47625</xdr:colOff>
      <xdr:row>3</xdr:row>
      <xdr:rowOff>104775</xdr:rowOff>
    </xdr:from>
    <xdr:to>
      <xdr:col>2</xdr:col>
      <xdr:colOff>661988</xdr:colOff>
      <xdr:row>10</xdr:row>
      <xdr:rowOff>33338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676276</xdr:colOff>
      <xdr:row>3</xdr:row>
      <xdr:rowOff>114300</xdr:rowOff>
    </xdr:from>
    <xdr:to>
      <xdr:col>4</xdr:col>
      <xdr:colOff>514351</xdr:colOff>
      <xdr:row>10</xdr:row>
      <xdr:rowOff>42863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547688</xdr:colOff>
      <xdr:row>3</xdr:row>
      <xdr:rowOff>114300</xdr:rowOff>
    </xdr:from>
    <xdr:to>
      <xdr:col>7</xdr:col>
      <xdr:colOff>514351</xdr:colOff>
      <xdr:row>10</xdr:row>
      <xdr:rowOff>33338</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566738</xdr:colOff>
      <xdr:row>3</xdr:row>
      <xdr:rowOff>100012</xdr:rowOff>
    </xdr:from>
    <xdr:to>
      <xdr:col>10</xdr:col>
      <xdr:colOff>533401</xdr:colOff>
      <xdr:row>10</xdr:row>
      <xdr:rowOff>28575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28576</xdr:colOff>
      <xdr:row>3</xdr:row>
      <xdr:rowOff>128587</xdr:rowOff>
    </xdr:from>
    <xdr:to>
      <xdr:col>13</xdr:col>
      <xdr:colOff>642939</xdr:colOff>
      <xdr:row>10</xdr:row>
      <xdr:rowOff>57150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13</xdr:row>
      <xdr:rowOff>33338</xdr:rowOff>
    </xdr:from>
    <xdr:to>
      <xdr:col>2</xdr:col>
      <xdr:colOff>623888</xdr:colOff>
      <xdr:row>19</xdr:row>
      <xdr:rowOff>142876</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671513</xdr:colOff>
      <xdr:row>13</xdr:row>
      <xdr:rowOff>33339</xdr:rowOff>
    </xdr:from>
    <xdr:to>
      <xdr:col>4</xdr:col>
      <xdr:colOff>471488</xdr:colOff>
      <xdr:row>19</xdr:row>
      <xdr:rowOff>142877</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538162</xdr:colOff>
      <xdr:row>13</xdr:row>
      <xdr:rowOff>33339</xdr:rowOff>
    </xdr:from>
    <xdr:to>
      <xdr:col>7</xdr:col>
      <xdr:colOff>466725</xdr:colOff>
      <xdr:row>19</xdr:row>
      <xdr:rowOff>133352</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581025</xdr:colOff>
      <xdr:row>13</xdr:row>
      <xdr:rowOff>23814</xdr:rowOff>
    </xdr:from>
    <xdr:to>
      <xdr:col>10</xdr:col>
      <xdr:colOff>547688</xdr:colOff>
      <xdr:row>19</xdr:row>
      <xdr:rowOff>128589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28575</xdr:colOff>
      <xdr:row>13</xdr:row>
      <xdr:rowOff>42864</xdr:rowOff>
    </xdr:from>
    <xdr:to>
      <xdr:col>13</xdr:col>
      <xdr:colOff>642938</xdr:colOff>
      <xdr:row>19</xdr:row>
      <xdr:rowOff>152402</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oneCellAnchor>
    <xdr:from>
      <xdr:col>11</xdr:col>
      <xdr:colOff>521179</xdr:colOff>
      <xdr:row>74</xdr:row>
      <xdr:rowOff>76379</xdr:rowOff>
    </xdr:from>
    <xdr:ext cx="184731" cy="264560"/>
    <xdr:sp macro="" textlink="">
      <xdr:nvSpPr>
        <xdr:cNvPr id="3" name="TextBox 2"/>
        <xdr:cNvSpPr txBox="1"/>
      </xdr:nvSpPr>
      <xdr:spPr>
        <a:xfrm>
          <a:off x="8415248" y="1467838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PT" sz="1100"/>
        </a:p>
      </xdr:txBody>
    </xdr:sp>
    <xdr:clientData/>
  </xdr:one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350520</xdr:colOff>
          <xdr:row>19</xdr:row>
          <xdr:rowOff>30480</xdr:rowOff>
        </xdr:from>
        <xdr:to>
          <xdr:col>5</xdr:col>
          <xdr:colOff>99060</xdr:colOff>
          <xdr:row>24</xdr:row>
          <xdr:rowOff>45720</xdr:rowOff>
        </xdr:to>
        <xdr:sp macro="" textlink="">
          <xdr:nvSpPr>
            <xdr:cNvPr id="12289" name="Object 1" hidden="1">
              <a:extLst>
                <a:ext uri="{63B3BB69-23CF-44E3-9099-C40C66FF867C}">
                  <a14:compatExt spid="_x0000_s1228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7</xdr:col>
      <xdr:colOff>249834</xdr:colOff>
      <xdr:row>8</xdr:row>
      <xdr:rowOff>2984</xdr:rowOff>
    </xdr:from>
    <xdr:to>
      <xdr:col>15</xdr:col>
      <xdr:colOff>212695</xdr:colOff>
      <xdr:row>31</xdr:row>
      <xdr:rowOff>122105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06072" y="1168178"/>
          <a:ext cx="4632885" cy="400310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19</xdr:col>
      <xdr:colOff>38099</xdr:colOff>
      <xdr:row>38</xdr:row>
      <xdr:rowOff>95250</xdr:rowOff>
    </xdr:from>
    <xdr:to>
      <xdr:col>19</xdr:col>
      <xdr:colOff>506099</xdr:colOff>
      <xdr:row>38</xdr:row>
      <xdr:rowOff>95250</xdr:rowOff>
    </xdr:to>
    <xdr:cxnSp macro="">
      <xdr:nvCxnSpPr>
        <xdr:cNvPr id="3" name="Straight Arrow Connector 2"/>
        <xdr:cNvCxnSpPr/>
      </xdr:nvCxnSpPr>
      <xdr:spPr>
        <a:xfrm>
          <a:off x="11039474" y="1581150"/>
          <a:ext cx="4680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3</xdr:col>
          <xdr:colOff>190500</xdr:colOff>
          <xdr:row>17</xdr:row>
          <xdr:rowOff>83820</xdr:rowOff>
        </xdr:from>
        <xdr:to>
          <xdr:col>6</xdr:col>
          <xdr:colOff>556260</xdr:colOff>
          <xdr:row>22</xdr:row>
          <xdr:rowOff>106680</xdr:rowOff>
        </xdr:to>
        <xdr:sp macro="" textlink="">
          <xdr:nvSpPr>
            <xdr:cNvPr id="5124" name="Object 4" hidden="1">
              <a:extLst>
                <a:ext uri="{63B3BB69-23CF-44E3-9099-C40C66FF867C}">
                  <a14:compatExt spid="_x0000_s512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7</xdr:col>
      <xdr:colOff>540056</xdr:colOff>
      <xdr:row>21</xdr:row>
      <xdr:rowOff>119108</xdr:rowOff>
    </xdr:from>
    <xdr:to>
      <xdr:col>14</xdr:col>
      <xdr:colOff>147958</xdr:colOff>
      <xdr:row>35</xdr:row>
      <xdr:rowOff>162757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Susana\Aulas\Aulas_2017\preparation\DiameterDistribution_Weibu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30; N=1359 (2)"/>
      <sheetName val="t=30; N=1359"/>
      <sheetName val="t=32; N=708"/>
      <sheetName val="t=32; N=708 (2)"/>
      <sheetName val="Sheet4"/>
    </sheetNames>
    <sheetDataSet>
      <sheetData sheetId="0" refreshError="1"/>
      <sheetData sheetId="1" refreshError="1"/>
      <sheetData sheetId="2" refreshError="1"/>
      <sheetData sheetId="3"/>
      <sheetData sheetId="4"/>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Susana Barreiro" refreshedDate="43949.941114583336" createdVersion="6" refreshedVersion="6" minRefreshableVersion="3" recordCount="18">
  <cacheSource type="worksheet">
    <worksheetSource ref="Y43:Y61" sheet="Ex_2"/>
  </cacheSource>
  <cacheFields count="1">
    <cacheField name="class_w" numFmtId="0">
      <sharedItems containsSemiMixedTypes="0" containsString="0" containsNumber="1" containsInteger="1" minValue="10" maxValue="40" count="4">
        <n v="20"/>
        <n v="30"/>
        <n v="10"/>
        <n v="4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Susana Barreiro" refreshedDate="43950.501093402781" createdVersion="6" refreshedVersion="6" minRefreshableVersion="3" recordCount="10">
  <cacheSource type="worksheet">
    <worksheetSource ref="M14:M24" sheet="Ex_1_class"/>
  </cacheSource>
  <cacheFields count="1">
    <cacheField name="demand class" numFmtId="0">
      <sharedItems containsSemiMixedTypes="0" containsString="0" containsNumber="1" containsInteger="1" minValue="1" maxValue="5" count="5">
        <n v="1"/>
        <n v="4"/>
        <n v="2"/>
        <n v="5"/>
        <n v="3"/>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Susana Barreiro" refreshedDate="43950.520681944443" createdVersion="6" refreshedVersion="6" minRefreshableVersion="3" recordCount="18">
  <cacheSource type="worksheet">
    <worksheetSource ref="Y43:Y61" sheet="Ex_2_class"/>
  </cacheSource>
  <cacheFields count="1">
    <cacheField name="class_w" numFmtId="0">
      <sharedItems containsSemiMixedTypes="0" containsString="0" containsNumber="1" containsInteger="1" minValue="10" maxValue="40" count="4">
        <n v="20"/>
        <n v="10"/>
        <n v="40"/>
        <n v="3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8">
  <r>
    <x v="0"/>
  </r>
  <r>
    <x v="1"/>
  </r>
  <r>
    <x v="0"/>
  </r>
  <r>
    <x v="2"/>
  </r>
  <r>
    <x v="1"/>
  </r>
  <r>
    <x v="0"/>
  </r>
  <r>
    <x v="3"/>
  </r>
  <r>
    <x v="1"/>
  </r>
  <r>
    <x v="0"/>
  </r>
  <r>
    <x v="1"/>
  </r>
  <r>
    <x v="0"/>
  </r>
  <r>
    <x v="1"/>
  </r>
  <r>
    <x v="3"/>
  </r>
  <r>
    <x v="1"/>
  </r>
  <r>
    <x v="0"/>
  </r>
  <r>
    <x v="1"/>
  </r>
  <r>
    <x v="2"/>
  </r>
  <r>
    <x v="1"/>
  </r>
</pivotCacheRecords>
</file>

<file path=xl/pivotCache/pivotCacheRecords2.xml><?xml version="1.0" encoding="utf-8"?>
<pivotCacheRecords xmlns="http://schemas.openxmlformats.org/spreadsheetml/2006/main" xmlns:r="http://schemas.openxmlformats.org/officeDocument/2006/relationships" count="10">
  <r>
    <x v="0"/>
  </r>
  <r>
    <x v="1"/>
  </r>
  <r>
    <x v="2"/>
  </r>
  <r>
    <x v="3"/>
  </r>
  <r>
    <x v="0"/>
  </r>
  <r>
    <x v="4"/>
  </r>
  <r>
    <x v="2"/>
  </r>
  <r>
    <x v="1"/>
  </r>
  <r>
    <x v="2"/>
  </r>
  <r>
    <x v="3"/>
  </r>
</pivotCacheRecords>
</file>

<file path=xl/pivotCache/pivotCacheRecords3.xml><?xml version="1.0" encoding="utf-8"?>
<pivotCacheRecords xmlns="http://schemas.openxmlformats.org/spreadsheetml/2006/main" xmlns:r="http://schemas.openxmlformats.org/officeDocument/2006/relationships" count="18">
  <r>
    <x v="0"/>
  </r>
  <r>
    <x v="0"/>
  </r>
  <r>
    <x v="0"/>
  </r>
  <r>
    <x v="0"/>
  </r>
  <r>
    <x v="1"/>
  </r>
  <r>
    <x v="2"/>
  </r>
  <r>
    <x v="3"/>
  </r>
  <r>
    <x v="2"/>
  </r>
  <r>
    <x v="3"/>
  </r>
  <r>
    <x v="3"/>
  </r>
  <r>
    <x v="0"/>
  </r>
  <r>
    <x v="0"/>
  </r>
  <r>
    <x v="0"/>
  </r>
  <r>
    <x v="3"/>
  </r>
  <r>
    <x v="3"/>
  </r>
  <r>
    <x v="2"/>
  </r>
  <r>
    <x v="0"/>
  </r>
  <r>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P15:Q21" firstHeaderRow="1" firstDataRow="1" firstDataCol="1"/>
  <pivotFields count="1">
    <pivotField axis="axisRow" dataField="1" showAll="0">
      <items count="6">
        <item x="0"/>
        <item x="2"/>
        <item x="4"/>
        <item x="1"/>
        <item x="3"/>
        <item t="default"/>
      </items>
    </pivotField>
  </pivotFields>
  <rowFields count="1">
    <field x="0"/>
  </rowFields>
  <rowItems count="6">
    <i>
      <x/>
    </i>
    <i>
      <x v="1"/>
    </i>
    <i>
      <x v="2"/>
    </i>
    <i>
      <x v="3"/>
    </i>
    <i>
      <x v="4"/>
    </i>
    <i t="grand">
      <x/>
    </i>
  </rowItems>
  <colItems count="1">
    <i/>
  </colItems>
  <dataFields count="1">
    <dataField name="Count of demand class"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A52:AB57" firstHeaderRow="1" firstDataRow="1" firstDataCol="1"/>
  <pivotFields count="1">
    <pivotField axis="axisRow" dataField="1" showAll="0">
      <items count="5">
        <item x="1"/>
        <item x="0"/>
        <item x="3"/>
        <item x="2"/>
        <item t="default"/>
      </items>
    </pivotField>
  </pivotFields>
  <rowFields count="1">
    <field x="0"/>
  </rowFields>
  <rowItems count="5">
    <i>
      <x/>
    </i>
    <i>
      <x v="1"/>
    </i>
    <i>
      <x v="2"/>
    </i>
    <i>
      <x v="3"/>
    </i>
    <i t="grand">
      <x/>
    </i>
  </rowItems>
  <colItems count="1">
    <i/>
  </colItems>
  <dataFields count="1">
    <dataField name="Count of class_w"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6" cacheId="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V77:W82" firstHeaderRow="1" firstDataRow="1" firstDataCol="1"/>
  <pivotFields count="1">
    <pivotField axis="axisRow" dataField="1" showAll="0">
      <items count="5">
        <item x="2"/>
        <item x="0"/>
        <item x="1"/>
        <item x="3"/>
        <item t="default"/>
      </items>
    </pivotField>
  </pivotFields>
  <rowFields count="1">
    <field x="0"/>
  </rowFields>
  <rowItems count="5">
    <i>
      <x/>
    </i>
    <i>
      <x v="1"/>
    </i>
    <i>
      <x v="2"/>
    </i>
    <i>
      <x v="3"/>
    </i>
    <i t="grand">
      <x/>
    </i>
  </rowItems>
  <colItems count="1">
    <i/>
  </colItems>
  <dataFields count="1">
    <dataField name="Count of class_w" fld="0" subtotal="count" baseField="0" baseItem="0"/>
  </dataFields>
  <formats count="14">
    <format dxfId="13">
      <pivotArea type="all" dataOnly="0" outline="0" fieldPosition="0"/>
    </format>
    <format dxfId="12">
      <pivotArea outline="0" collapsedLevelsAreSubtotals="1" fieldPosition="0"/>
    </format>
    <format dxfId="11">
      <pivotArea field="0" type="button" dataOnly="0" labelOnly="1" outline="0" axis="axisRow" fieldPosition="0"/>
    </format>
    <format dxfId="10">
      <pivotArea dataOnly="0" labelOnly="1" outline="0" axis="axisValues" fieldPosition="0"/>
    </format>
    <format dxfId="9">
      <pivotArea dataOnly="0" labelOnly="1" fieldPosition="0">
        <references count="1">
          <reference field="0" count="0"/>
        </references>
      </pivotArea>
    </format>
    <format dxfId="8">
      <pivotArea dataOnly="0" labelOnly="1" grandRow="1" outline="0" fieldPosition="0"/>
    </format>
    <format dxfId="7">
      <pivotArea dataOnly="0" labelOnly="1" outline="0" axis="axisValues" fieldPosition="0"/>
    </format>
    <format dxfId="6">
      <pivotArea type="all" dataOnly="0" outline="0" fieldPosition="0"/>
    </format>
    <format dxfId="5">
      <pivotArea outline="0" collapsedLevelsAreSubtotals="1" fieldPosition="0"/>
    </format>
    <format dxfId="4">
      <pivotArea field="0" type="button" dataOnly="0" labelOnly="1" outline="0" axis="axisRow" fieldPosition="0"/>
    </format>
    <format dxfId="3">
      <pivotArea dataOnly="0" labelOnly="1" outline="0" axis="axisValues" fieldPosition="0"/>
    </format>
    <format dxfId="2">
      <pivotArea dataOnly="0" labelOnly="1" fieldPosition="0">
        <references count="1">
          <reference field="0" count="0"/>
        </references>
      </pivotArea>
    </format>
    <format dxfId="1">
      <pivotArea dataOnly="0" labelOnly="1" grandRow="1" outline="0"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G42:AH47" firstHeaderRow="1" firstDataRow="1" firstDataCol="1"/>
  <pivotFields count="1">
    <pivotField axis="axisRow" dataField="1" showAll="0">
      <items count="5">
        <item x="2"/>
        <item x="0"/>
        <item x="1"/>
        <item x="3"/>
        <item t="default"/>
      </items>
    </pivotField>
  </pivotFields>
  <rowFields count="1">
    <field x="0"/>
  </rowFields>
  <rowItems count="5">
    <i>
      <x/>
    </i>
    <i>
      <x v="1"/>
    </i>
    <i>
      <x v="2"/>
    </i>
    <i>
      <x v="3"/>
    </i>
    <i t="grand">
      <x/>
    </i>
  </rowItems>
  <colItems count="1">
    <i/>
  </colItems>
  <dataFields count="1">
    <dataField name="Count of class_w"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1.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8" Type="http://schemas.openxmlformats.org/officeDocument/2006/relationships/oleObject" Target="../embeddings/oleObject5.bin"/><Relationship Id="rId3" Type="http://schemas.openxmlformats.org/officeDocument/2006/relationships/vmlDrawing" Target="../drawings/vmlDrawing5.vml"/><Relationship Id="rId7" Type="http://schemas.openxmlformats.org/officeDocument/2006/relationships/image" Target="../media/image5.emf"/><Relationship Id="rId2" Type="http://schemas.openxmlformats.org/officeDocument/2006/relationships/drawing" Target="../drawings/drawing12.xml"/><Relationship Id="rId1" Type="http://schemas.openxmlformats.org/officeDocument/2006/relationships/printerSettings" Target="../printerSettings/printerSettings11.bin"/><Relationship Id="rId6" Type="http://schemas.openxmlformats.org/officeDocument/2006/relationships/oleObject" Target="../embeddings/oleObject4.bin"/><Relationship Id="rId5" Type="http://schemas.openxmlformats.org/officeDocument/2006/relationships/image" Target="../media/image4.emf"/><Relationship Id="rId4" Type="http://schemas.openxmlformats.org/officeDocument/2006/relationships/oleObject" Target="../embeddings/oleObject3.bin"/><Relationship Id="rId9" Type="http://schemas.openxmlformats.org/officeDocument/2006/relationships/image" Target="../media/image6.emf"/></Relationships>
</file>

<file path=xl/worksheets/_rels/sheet13.xml.rels><?xml version="1.0" encoding="UTF-8" standalone="yes"?>
<Relationships xmlns="http://schemas.openxmlformats.org/package/2006/relationships"><Relationship Id="rId8" Type="http://schemas.openxmlformats.org/officeDocument/2006/relationships/oleObject" Target="../embeddings/oleObject8.bin"/><Relationship Id="rId3" Type="http://schemas.openxmlformats.org/officeDocument/2006/relationships/vmlDrawing" Target="../drawings/vmlDrawing6.vml"/><Relationship Id="rId7" Type="http://schemas.openxmlformats.org/officeDocument/2006/relationships/image" Target="../media/image5.emf"/><Relationship Id="rId2" Type="http://schemas.openxmlformats.org/officeDocument/2006/relationships/drawing" Target="../drawings/drawing13.xml"/><Relationship Id="rId1" Type="http://schemas.openxmlformats.org/officeDocument/2006/relationships/printerSettings" Target="../printerSettings/printerSettings12.bin"/><Relationship Id="rId6" Type="http://schemas.openxmlformats.org/officeDocument/2006/relationships/oleObject" Target="../embeddings/oleObject7.bin"/><Relationship Id="rId5" Type="http://schemas.openxmlformats.org/officeDocument/2006/relationships/image" Target="../media/image4.emf"/><Relationship Id="rId4" Type="http://schemas.openxmlformats.org/officeDocument/2006/relationships/oleObject" Target="../embeddings/oleObject6.bin"/><Relationship Id="rId9" Type="http://schemas.openxmlformats.org/officeDocument/2006/relationships/image" Target="../media/image6.emf"/></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image" Target="../media/image1.wmf"/><Relationship Id="rId2" Type="http://schemas.openxmlformats.org/officeDocument/2006/relationships/drawing" Target="../drawings/drawing15.xml"/><Relationship Id="rId1" Type="http://schemas.openxmlformats.org/officeDocument/2006/relationships/printerSettings" Target="../printerSettings/printerSettings16.bin"/><Relationship Id="rId6" Type="http://schemas.openxmlformats.org/officeDocument/2006/relationships/oleObject" Target="../embeddings/oleObject10.bin"/><Relationship Id="rId5" Type="http://schemas.openxmlformats.org/officeDocument/2006/relationships/image" Target="../media/image7.wmf"/><Relationship Id="rId4" Type="http://schemas.openxmlformats.org/officeDocument/2006/relationships/oleObject" Target="../embeddings/oleObject9.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ivotTable" Target="../pivotTables/pivotTable4.xml"/><Relationship Id="rId1" Type="http://schemas.openxmlformats.org/officeDocument/2006/relationships/pivotTable" Target="../pivotTables/pivotTable3.xm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7.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8.bin"/><Relationship Id="rId5" Type="http://schemas.openxmlformats.org/officeDocument/2006/relationships/image" Target="../media/image1.w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zoomScale="87" zoomScaleNormal="87" workbookViewId="0">
      <selection activeCell="N26" sqref="N26"/>
    </sheetView>
  </sheetViews>
  <sheetFormatPr defaultRowHeight="14.4" x14ac:dyDescent="0.3"/>
  <sheetData>
    <row r="1" spans="1:13" x14ac:dyDescent="0.3">
      <c r="A1" s="162"/>
      <c r="B1" s="162"/>
      <c r="C1" s="162"/>
      <c r="D1" s="162"/>
      <c r="E1" s="162"/>
      <c r="F1" s="162"/>
      <c r="G1" s="162"/>
      <c r="H1" s="162"/>
      <c r="I1" s="162"/>
      <c r="J1" s="162"/>
      <c r="K1" s="162"/>
    </row>
    <row r="2" spans="1:13" x14ac:dyDescent="0.3">
      <c r="A2" s="162"/>
      <c r="B2" s="162"/>
      <c r="C2" s="162"/>
      <c r="D2" s="162"/>
      <c r="E2" s="162"/>
      <c r="F2" s="162"/>
      <c r="G2" s="162"/>
      <c r="H2" s="162"/>
      <c r="I2" s="162"/>
      <c r="J2" s="162"/>
      <c r="K2" s="162"/>
    </row>
    <row r="3" spans="1:13" x14ac:dyDescent="0.3">
      <c r="A3" s="162"/>
      <c r="B3" s="162"/>
      <c r="C3" s="162"/>
      <c r="D3" s="162"/>
      <c r="E3" s="162"/>
      <c r="F3" s="162"/>
      <c r="G3" s="162"/>
      <c r="H3" s="162"/>
      <c r="I3" s="162"/>
      <c r="J3" s="162"/>
      <c r="K3" s="162"/>
    </row>
    <row r="4" spans="1:13" x14ac:dyDescent="0.3">
      <c r="A4" s="162"/>
      <c r="B4" s="162"/>
      <c r="C4" s="162"/>
      <c r="D4" s="162"/>
      <c r="E4" s="162"/>
      <c r="F4" s="162"/>
      <c r="G4" s="162"/>
      <c r="H4" s="162"/>
      <c r="I4" s="162"/>
      <c r="J4" s="162"/>
      <c r="K4" s="162"/>
    </row>
    <row r="5" spans="1:13" x14ac:dyDescent="0.3">
      <c r="A5" s="162"/>
      <c r="B5" s="162"/>
      <c r="C5" s="162"/>
      <c r="D5" s="162"/>
      <c r="E5" s="162"/>
      <c r="F5" s="162"/>
      <c r="G5" s="162"/>
      <c r="H5" s="162"/>
      <c r="I5" s="162"/>
      <c r="J5" s="162"/>
      <c r="K5" s="162"/>
    </row>
    <row r="6" spans="1:13" x14ac:dyDescent="0.3">
      <c r="A6" s="162"/>
      <c r="B6" s="162"/>
      <c r="C6" s="162"/>
      <c r="D6" s="162"/>
      <c r="E6" s="162"/>
      <c r="F6" s="162"/>
      <c r="G6" s="162"/>
      <c r="H6" s="162"/>
      <c r="I6" s="162"/>
      <c r="J6" s="162"/>
      <c r="K6" s="162"/>
    </row>
    <row r="7" spans="1:13" x14ac:dyDescent="0.3">
      <c r="A7" s="162"/>
      <c r="B7" s="162"/>
      <c r="C7" s="162"/>
      <c r="D7" s="162"/>
      <c r="E7" s="162"/>
      <c r="F7" s="162"/>
      <c r="G7" s="162"/>
      <c r="H7" s="162"/>
      <c r="I7" s="162"/>
      <c r="J7" s="162"/>
      <c r="K7" s="162"/>
    </row>
    <row r="8" spans="1:13" x14ac:dyDescent="0.3">
      <c r="A8" s="162"/>
      <c r="B8" s="162"/>
      <c r="C8" s="162"/>
      <c r="D8" s="162"/>
      <c r="E8" s="162"/>
      <c r="F8" s="162"/>
      <c r="G8" s="162"/>
      <c r="H8" s="162"/>
      <c r="I8" s="162"/>
      <c r="J8" s="162"/>
      <c r="K8" s="162"/>
    </row>
    <row r="9" spans="1:13" x14ac:dyDescent="0.3">
      <c r="A9" s="162"/>
      <c r="B9" s="162"/>
      <c r="C9" s="162"/>
      <c r="D9" s="162"/>
      <c r="E9" s="162"/>
      <c r="F9" s="162"/>
      <c r="G9" s="162"/>
      <c r="H9" s="162"/>
      <c r="I9" s="162"/>
      <c r="J9" s="162"/>
      <c r="K9" s="162"/>
    </row>
    <row r="10" spans="1:13" x14ac:dyDescent="0.3">
      <c r="A10" s="162"/>
      <c r="B10" s="162"/>
      <c r="C10" s="162"/>
      <c r="D10" s="162"/>
      <c r="E10" s="162"/>
      <c r="F10" s="162"/>
      <c r="G10" s="162"/>
      <c r="H10" s="162"/>
      <c r="I10" s="162"/>
      <c r="J10" s="162"/>
      <c r="K10" s="162"/>
    </row>
    <row r="11" spans="1:13" x14ac:dyDescent="0.3">
      <c r="A11" s="162"/>
      <c r="B11" s="162"/>
      <c r="C11" s="162"/>
      <c r="D11" s="162"/>
      <c r="E11" s="162"/>
      <c r="F11" s="162"/>
      <c r="G11" s="162"/>
      <c r="H11" s="162"/>
      <c r="I11" s="162"/>
      <c r="J11" s="162"/>
      <c r="K11" s="162"/>
    </row>
    <row r="12" spans="1:13" x14ac:dyDescent="0.3">
      <c r="A12" s="162"/>
      <c r="B12" s="162"/>
      <c r="C12" s="162"/>
      <c r="D12" s="162"/>
      <c r="E12" s="162"/>
      <c r="F12" s="162"/>
      <c r="G12" s="162"/>
      <c r="H12" s="162"/>
      <c r="I12" s="162"/>
      <c r="J12" s="162"/>
      <c r="K12" s="162"/>
    </row>
    <row r="13" spans="1:13" x14ac:dyDescent="0.3">
      <c r="A13" s="162"/>
      <c r="B13" s="162"/>
      <c r="C13" s="162"/>
      <c r="D13" s="162"/>
      <c r="E13" s="162"/>
      <c r="F13" s="162"/>
      <c r="G13" s="162"/>
      <c r="H13" s="162"/>
      <c r="I13" s="162"/>
      <c r="J13" s="162"/>
      <c r="K13" s="162"/>
    </row>
    <row r="14" spans="1:13" x14ac:dyDescent="0.3">
      <c r="A14" s="162"/>
      <c r="B14" s="162"/>
      <c r="C14" s="162"/>
      <c r="D14" s="162"/>
      <c r="E14" s="162"/>
      <c r="F14" s="162"/>
      <c r="G14" s="162"/>
      <c r="H14" s="162"/>
      <c r="I14" s="162"/>
      <c r="J14" s="162"/>
      <c r="K14" s="162"/>
    </row>
    <row r="15" spans="1:13" x14ac:dyDescent="0.3">
      <c r="A15" s="162"/>
      <c r="B15" s="162"/>
      <c r="C15" s="162"/>
      <c r="D15" s="162"/>
      <c r="E15" s="162"/>
      <c r="F15" s="162"/>
      <c r="G15" s="162"/>
      <c r="H15" s="162"/>
      <c r="I15" s="162"/>
      <c r="J15" s="162"/>
      <c r="K15" s="162"/>
      <c r="L15" s="23" t="s">
        <v>257</v>
      </c>
      <c r="M15">
        <v>0.85</v>
      </c>
    </row>
    <row r="16" spans="1:13" x14ac:dyDescent="0.3">
      <c r="A16" s="162"/>
      <c r="B16" s="162"/>
      <c r="C16" s="162"/>
      <c r="D16" s="162"/>
      <c r="E16" s="162"/>
      <c r="F16" s="162"/>
      <c r="G16" s="162"/>
      <c r="H16" s="162"/>
      <c r="I16" s="162"/>
      <c r="J16" s="162"/>
      <c r="K16" s="162"/>
      <c r="L16" s="23" t="s">
        <v>256</v>
      </c>
      <c r="M16">
        <f>1-M15</f>
        <v>0.15000000000000002</v>
      </c>
    </row>
    <row r="17" spans="1:11" x14ac:dyDescent="0.3">
      <c r="A17" s="162"/>
      <c r="B17" s="162"/>
      <c r="C17" s="162"/>
      <c r="D17" s="162"/>
      <c r="E17" s="162"/>
      <c r="F17" s="162"/>
      <c r="G17" s="162"/>
      <c r="H17" s="162"/>
      <c r="I17" s="162"/>
      <c r="J17" s="162"/>
      <c r="K17" s="162"/>
    </row>
    <row r="18" spans="1:11" x14ac:dyDescent="0.3">
      <c r="A18" s="162"/>
      <c r="B18" s="162"/>
      <c r="C18" s="162"/>
      <c r="D18" s="162"/>
      <c r="E18" s="162"/>
      <c r="F18" s="162"/>
      <c r="G18" s="162"/>
      <c r="H18" s="162"/>
      <c r="I18" s="162"/>
      <c r="J18" s="162"/>
      <c r="K18" s="162"/>
    </row>
    <row r="19" spans="1:11" x14ac:dyDescent="0.3">
      <c r="A19" s="162"/>
      <c r="B19" s="162"/>
      <c r="C19" s="162"/>
      <c r="D19" s="162"/>
      <c r="E19" s="162"/>
      <c r="F19" s="162"/>
      <c r="G19" s="162"/>
      <c r="H19" s="162"/>
      <c r="I19" s="162"/>
      <c r="J19" s="162"/>
      <c r="K19" s="162"/>
    </row>
    <row r="20" spans="1:11" x14ac:dyDescent="0.3">
      <c r="A20" s="162"/>
      <c r="B20" s="162"/>
      <c r="C20" s="162"/>
      <c r="D20" s="162"/>
      <c r="E20" s="162"/>
      <c r="F20" s="162"/>
      <c r="G20" s="162"/>
      <c r="H20" s="162"/>
      <c r="I20" s="162"/>
      <c r="J20" s="162"/>
      <c r="K20" s="162"/>
    </row>
    <row r="21" spans="1:11" x14ac:dyDescent="0.3">
      <c r="A21" s="162"/>
      <c r="B21" s="162"/>
      <c r="C21" s="162"/>
      <c r="D21" s="162"/>
      <c r="E21" s="162"/>
      <c r="F21" s="162"/>
      <c r="G21" s="162"/>
      <c r="H21" s="162"/>
      <c r="I21" s="162"/>
      <c r="J21" s="162"/>
      <c r="K21" s="162"/>
    </row>
    <row r="22" spans="1:11" x14ac:dyDescent="0.3">
      <c r="A22" s="162"/>
      <c r="B22" s="162"/>
      <c r="C22" s="162"/>
      <c r="D22" s="162"/>
      <c r="E22" s="162"/>
      <c r="F22" s="162"/>
      <c r="G22" s="162"/>
      <c r="H22" s="162"/>
      <c r="I22" s="162"/>
      <c r="J22" s="162"/>
      <c r="K22" s="162"/>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Z94"/>
  <sheetViews>
    <sheetView topLeftCell="A28" zoomScale="95" zoomScaleNormal="95" workbookViewId="0">
      <selection activeCell="N40" sqref="N40"/>
    </sheetView>
  </sheetViews>
  <sheetFormatPr defaultRowHeight="14.4" x14ac:dyDescent="0.3"/>
  <cols>
    <col min="5" max="5" width="13.5546875" customWidth="1"/>
    <col min="6" max="6" width="9.109375" customWidth="1"/>
    <col min="8" max="8" width="8.109375" customWidth="1"/>
    <col min="9" max="9" width="10.5546875" customWidth="1"/>
    <col min="11" max="11" width="3.44140625" customWidth="1"/>
  </cols>
  <sheetData>
    <row r="2" spans="2:14" ht="14.25" customHeight="1" x14ac:dyDescent="0.3">
      <c r="B2" s="407" t="s">
        <v>190</v>
      </c>
      <c r="C2" s="407"/>
      <c r="D2" s="407"/>
      <c r="E2" s="407"/>
      <c r="F2" s="407"/>
      <c r="G2" s="407"/>
      <c r="H2" s="407"/>
      <c r="I2" s="407"/>
      <c r="J2" s="407"/>
      <c r="K2" s="407"/>
      <c r="L2" s="407"/>
      <c r="M2" s="407"/>
      <c r="N2" s="407"/>
    </row>
    <row r="3" spans="2:14" x14ac:dyDescent="0.3">
      <c r="B3" s="407"/>
      <c r="C3" s="407"/>
      <c r="D3" s="407"/>
      <c r="E3" s="407"/>
      <c r="F3" s="407"/>
      <c r="G3" s="407"/>
      <c r="H3" s="407"/>
      <c r="I3" s="407"/>
      <c r="J3" s="407"/>
      <c r="K3" s="407"/>
      <c r="L3" s="407"/>
      <c r="M3" s="407"/>
      <c r="N3" s="407"/>
    </row>
    <row r="4" spans="2:14" x14ac:dyDescent="0.3">
      <c r="B4" s="407"/>
      <c r="C4" s="407"/>
      <c r="D4" s="407"/>
      <c r="E4" s="407"/>
      <c r="F4" s="407"/>
      <c r="G4" s="407"/>
      <c r="H4" s="407"/>
      <c r="I4" s="407"/>
      <c r="J4" s="407"/>
      <c r="K4" s="407"/>
      <c r="L4" s="407"/>
      <c r="M4" s="407"/>
      <c r="N4" s="407"/>
    </row>
    <row r="5" spans="2:14" x14ac:dyDescent="0.3">
      <c r="B5" s="407"/>
      <c r="C5" s="407"/>
      <c r="D5" s="407"/>
      <c r="E5" s="407"/>
      <c r="F5" s="407"/>
      <c r="G5" s="407"/>
      <c r="H5" s="407"/>
      <c r="I5" s="407"/>
      <c r="J5" s="407"/>
      <c r="K5" s="407"/>
      <c r="L5" s="407"/>
      <c r="M5" s="407"/>
      <c r="N5" s="407"/>
    </row>
    <row r="6" spans="2:14" x14ac:dyDescent="0.3">
      <c r="N6" s="196"/>
    </row>
    <row r="7" spans="2:14" x14ac:dyDescent="0.3">
      <c r="B7" t="s">
        <v>191</v>
      </c>
      <c r="N7" s="196"/>
    </row>
    <row r="8" spans="2:14" x14ac:dyDescent="0.3">
      <c r="N8" s="196"/>
    </row>
    <row r="9" spans="2:14" x14ac:dyDescent="0.3">
      <c r="B9" t="s">
        <v>28</v>
      </c>
      <c r="N9" s="196"/>
    </row>
    <row r="10" spans="2:14" x14ac:dyDescent="0.3">
      <c r="N10" s="196"/>
    </row>
    <row r="11" spans="2:14" x14ac:dyDescent="0.3">
      <c r="B11" t="s">
        <v>29</v>
      </c>
      <c r="G11" s="23" t="s">
        <v>26</v>
      </c>
      <c r="H11">
        <v>200</v>
      </c>
      <c r="J11" s="23" t="s">
        <v>27</v>
      </c>
      <c r="K11">
        <v>50</v>
      </c>
      <c r="N11" s="196"/>
    </row>
    <row r="12" spans="2:14" x14ac:dyDescent="0.3">
      <c r="B12" t="s">
        <v>43</v>
      </c>
      <c r="G12" s="23" t="s">
        <v>26</v>
      </c>
      <c r="H12">
        <v>1</v>
      </c>
      <c r="N12" s="196"/>
    </row>
    <row r="13" spans="2:14" x14ac:dyDescent="0.3">
      <c r="N13" s="196"/>
    </row>
    <row r="14" spans="2:14" x14ac:dyDescent="0.3">
      <c r="N14" s="196"/>
    </row>
    <row r="15" spans="2:14" x14ac:dyDescent="0.3">
      <c r="B15" t="s">
        <v>31</v>
      </c>
      <c r="E15">
        <v>90</v>
      </c>
      <c r="N15" s="196"/>
    </row>
    <row r="16" spans="2:14" x14ac:dyDescent="0.3">
      <c r="B16" t="s">
        <v>30</v>
      </c>
      <c r="E16">
        <v>0.1</v>
      </c>
      <c r="N16" s="196"/>
    </row>
    <row r="17" spans="2:15" x14ac:dyDescent="0.3">
      <c r="B17" t="s">
        <v>32</v>
      </c>
      <c r="E17">
        <v>600</v>
      </c>
      <c r="N17" s="196"/>
    </row>
    <row r="18" spans="2:15" x14ac:dyDescent="0.3">
      <c r="B18" t="s">
        <v>33</v>
      </c>
      <c r="E18">
        <v>200</v>
      </c>
      <c r="N18" s="196"/>
    </row>
    <row r="19" spans="2:15" x14ac:dyDescent="0.3">
      <c r="B19" t="s">
        <v>34</v>
      </c>
      <c r="E19">
        <v>600</v>
      </c>
      <c r="N19" s="196"/>
    </row>
    <row r="20" spans="2:15" x14ac:dyDescent="0.3">
      <c r="N20" s="196"/>
    </row>
    <row r="21" spans="2:15" x14ac:dyDescent="0.3">
      <c r="N21" s="196"/>
    </row>
    <row r="22" spans="2:15" x14ac:dyDescent="0.3">
      <c r="N22" s="196"/>
    </row>
    <row r="23" spans="2:15" x14ac:dyDescent="0.3">
      <c r="N23" s="196"/>
    </row>
    <row r="24" spans="2:15" x14ac:dyDescent="0.3">
      <c r="N24" s="196"/>
    </row>
    <row r="25" spans="2:15" x14ac:dyDescent="0.3">
      <c r="N25" s="196"/>
    </row>
    <row r="26" spans="2:15" x14ac:dyDescent="0.3">
      <c r="N26" s="196"/>
    </row>
    <row r="27" spans="2:15" x14ac:dyDescent="0.3">
      <c r="N27" s="196"/>
    </row>
    <row r="28" spans="2:15" x14ac:dyDescent="0.3">
      <c r="N28" s="196"/>
    </row>
    <row r="29" spans="2:15" x14ac:dyDescent="0.3">
      <c r="N29" s="196"/>
    </row>
    <row r="30" spans="2:15" x14ac:dyDescent="0.3">
      <c r="N30" s="196"/>
    </row>
    <row r="31" spans="2:15" x14ac:dyDescent="0.3">
      <c r="N31" s="196"/>
    </row>
    <row r="32" spans="2:15" x14ac:dyDescent="0.3">
      <c r="N32" s="196"/>
      <c r="O32">
        <v>8</v>
      </c>
    </row>
    <row r="33" spans="2:26" x14ac:dyDescent="0.3">
      <c r="N33" s="196"/>
    </row>
    <row r="34" spans="2:26" x14ac:dyDescent="0.3">
      <c r="N34" s="196"/>
    </row>
    <row r="35" spans="2:26" x14ac:dyDescent="0.3">
      <c r="N35" s="196"/>
    </row>
    <row r="36" spans="2:26" x14ac:dyDescent="0.3">
      <c r="N36" s="196"/>
    </row>
    <row r="38" spans="2:26" x14ac:dyDescent="0.3">
      <c r="B38" t="s">
        <v>36</v>
      </c>
      <c r="J38" s="24"/>
      <c r="X38" s="25"/>
      <c r="Y38" s="25"/>
      <c r="Z38" s="25"/>
    </row>
    <row r="39" spans="2:26" x14ac:dyDescent="0.3">
      <c r="G39" s="6" t="s">
        <v>7</v>
      </c>
    </row>
    <row r="40" spans="2:26" ht="48" x14ac:dyDescent="0.3">
      <c r="B40" s="99" t="s">
        <v>1</v>
      </c>
      <c r="C40" s="99" t="s">
        <v>39</v>
      </c>
      <c r="D40" s="99" t="s">
        <v>38</v>
      </c>
      <c r="E40" s="99" t="s">
        <v>40</v>
      </c>
      <c r="F40" s="100" t="s">
        <v>42</v>
      </c>
      <c r="G40" s="101">
        <v>0</v>
      </c>
      <c r="H40" s="99" t="s">
        <v>8</v>
      </c>
      <c r="I40" s="99" t="s">
        <v>9</v>
      </c>
      <c r="J40" s="100" t="s">
        <v>0</v>
      </c>
    </row>
    <row r="41" spans="2:26" x14ac:dyDescent="0.3">
      <c r="B41" s="127">
        <v>50</v>
      </c>
      <c r="C41" s="128"/>
      <c r="D41" s="127">
        <v>75</v>
      </c>
      <c r="E41" s="127">
        <f>(D41-200)/50</f>
        <v>-2.5</v>
      </c>
      <c r="F41" s="129">
        <f>NORMSDIST(E41)</f>
        <v>6.2096653257761331E-3</v>
      </c>
      <c r="G41" s="127">
        <f>ROUND(F41*1000,0)</f>
        <v>6</v>
      </c>
      <c r="H41" s="130">
        <v>0</v>
      </c>
      <c r="I41" s="130">
        <f t="shared" ref="I41:I48" si="0">G41-1</f>
        <v>5</v>
      </c>
      <c r="J41" s="130" t="str">
        <f t="shared" ref="J41:J48" si="1">CONCATENATE(H41," - ",I41)</f>
        <v>0 - 5</v>
      </c>
    </row>
    <row r="42" spans="2:26" x14ac:dyDescent="0.3">
      <c r="B42" s="127">
        <f>B41+50</f>
        <v>100</v>
      </c>
      <c r="C42" s="131">
        <v>75</v>
      </c>
      <c r="D42" s="127">
        <f>D41+50</f>
        <v>125</v>
      </c>
      <c r="E42" s="127">
        <f t="shared" ref="E42:E47" si="2">(D42-200)/50</f>
        <v>-1.5</v>
      </c>
      <c r="F42" s="129">
        <f t="shared" ref="F42:F47" si="3">NORMSDIST(E42)</f>
        <v>6.6807201268858057E-2</v>
      </c>
      <c r="G42" s="127">
        <f t="shared" ref="G42:G48" si="4">ROUND(F42*1000,0)</f>
        <v>67</v>
      </c>
      <c r="H42" s="130">
        <f t="shared" ref="H42:H48" si="5">G41</f>
        <v>6</v>
      </c>
      <c r="I42" s="130">
        <f t="shared" si="0"/>
        <v>66</v>
      </c>
      <c r="J42" s="130" t="str">
        <f t="shared" si="1"/>
        <v>6 - 66</v>
      </c>
    </row>
    <row r="43" spans="2:26" x14ac:dyDescent="0.3">
      <c r="B43" s="127">
        <f t="shared" ref="B43:D48" si="6">B42+50</f>
        <v>150</v>
      </c>
      <c r="C43" s="127">
        <f t="shared" si="6"/>
        <v>125</v>
      </c>
      <c r="D43" s="127">
        <f t="shared" si="6"/>
        <v>175</v>
      </c>
      <c r="E43" s="127">
        <f t="shared" si="2"/>
        <v>-0.5</v>
      </c>
      <c r="F43" s="129">
        <f t="shared" si="3"/>
        <v>0.30853753872598688</v>
      </c>
      <c r="G43" s="127">
        <f t="shared" si="4"/>
        <v>309</v>
      </c>
      <c r="H43" s="130">
        <f t="shared" si="5"/>
        <v>67</v>
      </c>
      <c r="I43" s="130">
        <f t="shared" si="0"/>
        <v>308</v>
      </c>
      <c r="J43" s="130" t="str">
        <f t="shared" si="1"/>
        <v>67 - 308</v>
      </c>
    </row>
    <row r="44" spans="2:26" x14ac:dyDescent="0.3">
      <c r="B44" s="127">
        <f t="shared" si="6"/>
        <v>200</v>
      </c>
      <c r="C44" s="127">
        <f t="shared" si="6"/>
        <v>175</v>
      </c>
      <c r="D44" s="127">
        <f t="shared" si="6"/>
        <v>225</v>
      </c>
      <c r="E44" s="127">
        <f t="shared" si="2"/>
        <v>0.5</v>
      </c>
      <c r="F44" s="129">
        <f t="shared" si="3"/>
        <v>0.69146246127401312</v>
      </c>
      <c r="G44" s="127">
        <f t="shared" si="4"/>
        <v>691</v>
      </c>
      <c r="H44" s="130">
        <f t="shared" si="5"/>
        <v>309</v>
      </c>
      <c r="I44" s="130">
        <f t="shared" si="0"/>
        <v>690</v>
      </c>
      <c r="J44" s="130" t="str">
        <f t="shared" si="1"/>
        <v>309 - 690</v>
      </c>
    </row>
    <row r="45" spans="2:26" x14ac:dyDescent="0.3">
      <c r="B45" s="127">
        <f t="shared" si="6"/>
        <v>250</v>
      </c>
      <c r="C45" s="127">
        <f t="shared" si="6"/>
        <v>225</v>
      </c>
      <c r="D45" s="127">
        <f t="shared" si="6"/>
        <v>275</v>
      </c>
      <c r="E45" s="127">
        <f t="shared" si="2"/>
        <v>1.5</v>
      </c>
      <c r="F45" s="129">
        <f t="shared" si="3"/>
        <v>0.93319279873114191</v>
      </c>
      <c r="G45" s="127">
        <f t="shared" si="4"/>
        <v>933</v>
      </c>
      <c r="H45" s="130">
        <f t="shared" si="5"/>
        <v>691</v>
      </c>
      <c r="I45" s="130">
        <f t="shared" si="0"/>
        <v>932</v>
      </c>
      <c r="J45" s="130" t="str">
        <f t="shared" si="1"/>
        <v>691 - 932</v>
      </c>
    </row>
    <row r="46" spans="2:26" x14ac:dyDescent="0.3">
      <c r="B46" s="127">
        <f t="shared" si="6"/>
        <v>300</v>
      </c>
      <c r="C46" s="127">
        <f t="shared" si="6"/>
        <v>275</v>
      </c>
      <c r="D46" s="127">
        <f t="shared" si="6"/>
        <v>325</v>
      </c>
      <c r="E46" s="127">
        <f t="shared" si="2"/>
        <v>2.5</v>
      </c>
      <c r="F46" s="129">
        <f t="shared" si="3"/>
        <v>0.99379033467422384</v>
      </c>
      <c r="G46" s="127">
        <f t="shared" si="4"/>
        <v>994</v>
      </c>
      <c r="H46" s="130">
        <f t="shared" si="5"/>
        <v>933</v>
      </c>
      <c r="I46" s="130">
        <f t="shared" si="0"/>
        <v>993</v>
      </c>
      <c r="J46" s="130" t="str">
        <f t="shared" si="1"/>
        <v>933 - 993</v>
      </c>
    </row>
    <row r="47" spans="2:26" x14ac:dyDescent="0.3">
      <c r="B47" s="127">
        <f t="shared" si="6"/>
        <v>350</v>
      </c>
      <c r="C47" s="127">
        <f t="shared" si="6"/>
        <v>325</v>
      </c>
      <c r="D47" s="127">
        <f t="shared" si="6"/>
        <v>375</v>
      </c>
      <c r="E47" s="127">
        <f t="shared" si="2"/>
        <v>3.5</v>
      </c>
      <c r="F47" s="129">
        <f t="shared" si="3"/>
        <v>0.99976737092096446</v>
      </c>
      <c r="G47" s="127">
        <f t="shared" si="4"/>
        <v>1000</v>
      </c>
      <c r="H47" s="130">
        <f t="shared" si="5"/>
        <v>994</v>
      </c>
      <c r="I47" s="130">
        <f t="shared" si="0"/>
        <v>999</v>
      </c>
      <c r="J47" s="130" t="str">
        <f t="shared" si="1"/>
        <v>994 - 999</v>
      </c>
    </row>
    <row r="48" spans="2:26" x14ac:dyDescent="0.3">
      <c r="B48" s="127">
        <f t="shared" si="6"/>
        <v>400</v>
      </c>
      <c r="C48" s="127">
        <f t="shared" si="6"/>
        <v>375</v>
      </c>
      <c r="D48" s="131" t="s">
        <v>41</v>
      </c>
      <c r="E48" s="131" t="s">
        <v>41</v>
      </c>
      <c r="F48" s="129">
        <v>1</v>
      </c>
      <c r="G48" s="127">
        <f t="shared" si="4"/>
        <v>1000</v>
      </c>
      <c r="H48" s="130">
        <f t="shared" si="5"/>
        <v>1000</v>
      </c>
      <c r="I48" s="130">
        <f t="shared" si="0"/>
        <v>999</v>
      </c>
      <c r="J48" s="130" t="str">
        <f t="shared" si="1"/>
        <v>1000 - 999</v>
      </c>
    </row>
    <row r="51" spans="2:15" x14ac:dyDescent="0.3">
      <c r="B51" t="s">
        <v>35</v>
      </c>
    </row>
    <row r="52" spans="2:15" x14ac:dyDescent="0.3">
      <c r="F52" s="6" t="s">
        <v>7</v>
      </c>
    </row>
    <row r="53" spans="2:15" ht="24" x14ac:dyDescent="0.3">
      <c r="B53" s="135" t="s">
        <v>1</v>
      </c>
      <c r="C53" s="135" t="s">
        <v>39</v>
      </c>
      <c r="D53" s="135" t="s">
        <v>38</v>
      </c>
      <c r="E53" s="136" t="s">
        <v>15</v>
      </c>
      <c r="F53" s="137">
        <v>0</v>
      </c>
      <c r="G53" s="135" t="s">
        <v>8</v>
      </c>
      <c r="H53" s="135" t="s">
        <v>9</v>
      </c>
      <c r="I53" s="136" t="s">
        <v>0</v>
      </c>
    </row>
    <row r="54" spans="2:15" x14ac:dyDescent="0.3">
      <c r="B54" s="138">
        <v>1</v>
      </c>
      <c r="C54" s="138">
        <v>0</v>
      </c>
      <c r="D54" s="138">
        <v>1.5</v>
      </c>
      <c r="E54" s="139">
        <f>1-EXP(-D54/1)</f>
        <v>0.77686983985157021</v>
      </c>
      <c r="F54" s="138">
        <f>ROUND(E54*100,0)</f>
        <v>78</v>
      </c>
      <c r="G54" s="140">
        <v>0</v>
      </c>
      <c r="H54" s="140">
        <f>F54-1</f>
        <v>77</v>
      </c>
      <c r="I54" s="140" t="str">
        <f>CONCATENATE(G54," - ",H54)</f>
        <v>0 - 77</v>
      </c>
    </row>
    <row r="55" spans="2:15" x14ac:dyDescent="0.3">
      <c r="B55" s="138">
        <v>2</v>
      </c>
      <c r="C55" s="138">
        <v>1.5</v>
      </c>
      <c r="D55" s="138">
        <f>D54+1</f>
        <v>2.5</v>
      </c>
      <c r="E55" s="139">
        <f>1-EXP(-D55/1)</f>
        <v>0.91791500137610116</v>
      </c>
      <c r="F55" s="138">
        <f>ROUND(E55*100,0)</f>
        <v>92</v>
      </c>
      <c r="G55" s="140">
        <f>F54</f>
        <v>78</v>
      </c>
      <c r="H55" s="140">
        <f>F55-1</f>
        <v>91</v>
      </c>
      <c r="I55" s="140" t="str">
        <f>CONCATENATE(G55," - ",H55)</f>
        <v>78 - 91</v>
      </c>
    </row>
    <row r="56" spans="2:15" x14ac:dyDescent="0.3">
      <c r="B56" s="138">
        <v>3</v>
      </c>
      <c r="C56" s="138">
        <f>C55+1</f>
        <v>2.5</v>
      </c>
      <c r="D56" s="138">
        <f>D55+1</f>
        <v>3.5</v>
      </c>
      <c r="E56" s="139">
        <f>1-EXP(-D56/1)</f>
        <v>0.96980261657768152</v>
      </c>
      <c r="F56" s="138">
        <f>ROUND(E56*100,0)</f>
        <v>97</v>
      </c>
      <c r="G56" s="140">
        <f>F55</f>
        <v>92</v>
      </c>
      <c r="H56" s="140">
        <f>F56-1</f>
        <v>96</v>
      </c>
      <c r="I56" s="140" t="str">
        <f>CONCATENATE(G56," - ",H56)</f>
        <v>92 - 96</v>
      </c>
    </row>
    <row r="57" spans="2:15" x14ac:dyDescent="0.3">
      <c r="B57" s="138">
        <v>4</v>
      </c>
      <c r="C57" s="138">
        <f>C56+1</f>
        <v>3.5</v>
      </c>
      <c r="D57" s="138">
        <f>D56+1</f>
        <v>4.5</v>
      </c>
      <c r="E57" s="139">
        <f>1-EXP(-D57/1)</f>
        <v>0.98889100346175773</v>
      </c>
      <c r="F57" s="138">
        <f>ROUND(E57*100,0)</f>
        <v>99</v>
      </c>
      <c r="G57" s="140">
        <f>F56</f>
        <v>97</v>
      </c>
      <c r="H57" s="140">
        <f>F57-1</f>
        <v>98</v>
      </c>
      <c r="I57" s="140" t="str">
        <f>CONCATENATE(G57," - ",H57)</f>
        <v>97 - 98</v>
      </c>
    </row>
    <row r="58" spans="2:15" x14ac:dyDescent="0.3">
      <c r="B58" s="138">
        <v>5</v>
      </c>
      <c r="C58" s="138">
        <f>C57+1</f>
        <v>4.5</v>
      </c>
      <c r="D58" s="138">
        <f>D57+1</f>
        <v>5.5</v>
      </c>
      <c r="E58" s="139">
        <f>1-EXP(-D58/1)</f>
        <v>0.99591322856153597</v>
      </c>
      <c r="F58" s="138">
        <f>ROUND(E58*100,0)</f>
        <v>100</v>
      </c>
      <c r="G58" s="140">
        <f>F57</f>
        <v>99</v>
      </c>
      <c r="H58" s="140">
        <f>F58-1</f>
        <v>99</v>
      </c>
      <c r="I58" s="140" t="str">
        <f>CONCATENATE(G58," - ",H58)</f>
        <v>99 - 99</v>
      </c>
    </row>
    <row r="62" spans="2:15" x14ac:dyDescent="0.3">
      <c r="O62">
        <v>9</v>
      </c>
    </row>
    <row r="66" spans="2:12" x14ac:dyDescent="0.3">
      <c r="B66" t="s">
        <v>192</v>
      </c>
    </row>
    <row r="68" spans="2:12" x14ac:dyDescent="0.3">
      <c r="C68" t="s">
        <v>198</v>
      </c>
    </row>
    <row r="69" spans="2:12" x14ac:dyDescent="0.3">
      <c r="C69" t="s">
        <v>194</v>
      </c>
    </row>
    <row r="70" spans="2:12" x14ac:dyDescent="0.3">
      <c r="C70" t="s">
        <v>195</v>
      </c>
    </row>
    <row r="71" spans="2:12" x14ac:dyDescent="0.3">
      <c r="C71" t="s">
        <v>196</v>
      </c>
      <c r="F71" s="25"/>
      <c r="G71" s="25"/>
      <c r="H71" s="25"/>
      <c r="I71" s="25"/>
      <c r="J71" s="25"/>
      <c r="K71" s="25"/>
      <c r="L71" s="25"/>
    </row>
    <row r="72" spans="2:12" x14ac:dyDescent="0.3">
      <c r="C72" t="s">
        <v>197</v>
      </c>
    </row>
    <row r="74" spans="2:12" ht="24" x14ac:dyDescent="0.3">
      <c r="B74" s="6" t="s">
        <v>44</v>
      </c>
      <c r="C74" s="99" t="s">
        <v>45</v>
      </c>
      <c r="D74" s="99" t="s">
        <v>46</v>
      </c>
      <c r="E74" s="9" t="s">
        <v>47</v>
      </c>
      <c r="F74" s="96" t="s">
        <v>48</v>
      </c>
      <c r="G74" s="96" t="s">
        <v>49</v>
      </c>
      <c r="H74" s="6" t="s">
        <v>51</v>
      </c>
      <c r="I74" s="6" t="s">
        <v>53</v>
      </c>
      <c r="J74" s="8"/>
    </row>
    <row r="75" spans="2:12" x14ac:dyDescent="0.3">
      <c r="B75" s="30">
        <v>0</v>
      </c>
      <c r="C75" s="132"/>
      <c r="D75" s="89"/>
      <c r="E75" s="30">
        <f>E19</f>
        <v>600</v>
      </c>
      <c r="F75" s="75"/>
      <c r="G75" s="75"/>
      <c r="H75" s="1"/>
      <c r="I75" s="1"/>
    </row>
    <row r="76" spans="2:12" x14ac:dyDescent="0.3">
      <c r="B76" s="30">
        <v>1</v>
      </c>
      <c r="C76" s="133">
        <v>201</v>
      </c>
      <c r="D76" s="133"/>
      <c r="E76" s="322"/>
      <c r="F76" s="134"/>
      <c r="G76" s="134"/>
      <c r="H76" s="30"/>
      <c r="I76" s="30"/>
      <c r="L76">
        <f ca="1">IF(E76&lt;=200,RANDBETWEEN(0,100),"")</f>
        <v>59</v>
      </c>
    </row>
    <row r="77" spans="2:12" x14ac:dyDescent="0.3">
      <c r="B77" s="30">
        <v>2</v>
      </c>
      <c r="C77" s="133">
        <v>765</v>
      </c>
      <c r="D77" s="133"/>
      <c r="E77" s="147"/>
      <c r="F77" s="134"/>
      <c r="G77" s="134"/>
      <c r="H77" s="30"/>
      <c r="I77" s="322"/>
      <c r="J77" s="29" t="s">
        <v>50</v>
      </c>
      <c r="L77">
        <f ca="1">IF(E77&lt;=200,RANDBETWEEN(0,100),"")</f>
        <v>47</v>
      </c>
    </row>
    <row r="78" spans="2:12" x14ac:dyDescent="0.3">
      <c r="B78" s="30">
        <v>3</v>
      </c>
      <c r="C78" s="133">
        <v>648</v>
      </c>
      <c r="D78" s="133"/>
      <c r="E78" s="322"/>
      <c r="F78" s="134"/>
      <c r="G78" s="134"/>
      <c r="H78" s="1"/>
      <c r="I78" s="322"/>
      <c r="J78" s="29" t="s">
        <v>52</v>
      </c>
      <c r="L78">
        <f t="shared" ref="L78:L88" ca="1" si="7">IF(E78&lt;=200,RANDBETWEEN(0,100),"")</f>
        <v>33</v>
      </c>
    </row>
    <row r="79" spans="2:12" x14ac:dyDescent="0.3">
      <c r="B79" s="30">
        <v>4</v>
      </c>
      <c r="C79" s="133">
        <v>196</v>
      </c>
      <c r="D79" s="133"/>
      <c r="E79" s="322"/>
      <c r="F79" s="134"/>
      <c r="G79" s="134"/>
      <c r="H79" s="30"/>
      <c r="I79" s="30"/>
      <c r="L79">
        <f t="shared" ca="1" si="7"/>
        <v>99</v>
      </c>
    </row>
    <row r="80" spans="2:12" x14ac:dyDescent="0.3">
      <c r="B80" s="30">
        <v>5</v>
      </c>
      <c r="C80" s="133">
        <v>93</v>
      </c>
      <c r="D80" s="133"/>
      <c r="E80" s="322"/>
      <c r="F80" s="134"/>
      <c r="G80" s="134"/>
      <c r="H80" s="30"/>
      <c r="I80" s="30"/>
      <c r="L80">
        <f t="shared" ca="1" si="7"/>
        <v>91</v>
      </c>
    </row>
    <row r="81" spans="2:15" x14ac:dyDescent="0.3">
      <c r="B81" s="30">
        <v>6</v>
      </c>
      <c r="C81" s="133">
        <v>705</v>
      </c>
      <c r="D81" s="133"/>
      <c r="E81" s="147"/>
      <c r="F81" s="134"/>
      <c r="G81" s="134"/>
      <c r="H81" s="30"/>
      <c r="I81" s="322"/>
      <c r="J81" s="29" t="s">
        <v>50</v>
      </c>
      <c r="L81">
        <f ca="1">IF(E81&lt;=200,RANDBETWEEN(0,100),"")</f>
        <v>37</v>
      </c>
    </row>
    <row r="82" spans="2:15" x14ac:dyDescent="0.3">
      <c r="B82" s="30">
        <v>7</v>
      </c>
      <c r="C82" s="133">
        <v>10</v>
      </c>
      <c r="D82" s="133"/>
      <c r="E82" s="147"/>
      <c r="F82" s="134"/>
      <c r="G82" s="134"/>
      <c r="H82" s="30"/>
      <c r="I82" s="30"/>
      <c r="L82">
        <f ca="1">IF(E82&lt;=200,RANDBETWEEN(0,100),"")</f>
        <v>52</v>
      </c>
    </row>
    <row r="83" spans="2:15" x14ac:dyDescent="0.3">
      <c r="B83" s="30">
        <v>8</v>
      </c>
      <c r="C83" s="133">
        <v>20</v>
      </c>
      <c r="D83" s="133"/>
      <c r="E83" s="322"/>
      <c r="F83" s="134"/>
      <c r="G83" s="134"/>
      <c r="H83" s="30"/>
      <c r="I83" s="322"/>
      <c r="J83" s="29" t="s">
        <v>52</v>
      </c>
      <c r="L83">
        <f ca="1">IF(E83&lt;=200,RANDBETWEEN(0,100),"")</f>
        <v>50</v>
      </c>
    </row>
    <row r="84" spans="2:15" x14ac:dyDescent="0.3">
      <c r="B84" s="30">
        <v>9</v>
      </c>
      <c r="C84" s="133">
        <v>149</v>
      </c>
      <c r="D84" s="133"/>
      <c r="E84" s="322"/>
      <c r="F84" s="134"/>
      <c r="G84" s="134"/>
      <c r="H84" s="30"/>
      <c r="I84" s="30"/>
      <c r="L84">
        <f t="shared" ca="1" si="7"/>
        <v>85</v>
      </c>
    </row>
    <row r="85" spans="2:15" x14ac:dyDescent="0.3">
      <c r="B85" s="30">
        <v>10</v>
      </c>
      <c r="C85" s="133">
        <v>398</v>
      </c>
      <c r="D85" s="133"/>
      <c r="E85" s="147"/>
      <c r="F85" s="134"/>
      <c r="G85" s="134"/>
      <c r="H85" s="30"/>
      <c r="I85" s="30"/>
      <c r="J85" s="29" t="s">
        <v>50</v>
      </c>
      <c r="L85">
        <f t="shared" ca="1" si="7"/>
        <v>91</v>
      </c>
    </row>
    <row r="86" spans="2:15" x14ac:dyDescent="0.3">
      <c r="B86" s="30">
        <v>11</v>
      </c>
      <c r="C86" s="133">
        <v>865</v>
      </c>
      <c r="D86" s="133"/>
      <c r="E86" s="322"/>
      <c r="F86" s="134"/>
      <c r="G86" s="134"/>
      <c r="H86" s="30"/>
      <c r="I86" s="30"/>
      <c r="J86" s="29" t="s">
        <v>52</v>
      </c>
      <c r="L86">
        <f t="shared" ca="1" si="7"/>
        <v>91</v>
      </c>
    </row>
    <row r="87" spans="2:15" x14ac:dyDescent="0.3">
      <c r="B87" s="30">
        <v>12</v>
      </c>
      <c r="C87" s="133">
        <v>875</v>
      </c>
      <c r="D87" s="133"/>
      <c r="E87" s="147"/>
      <c r="F87" s="134"/>
      <c r="G87" s="134"/>
      <c r="H87" s="30"/>
      <c r="I87" s="30"/>
      <c r="J87" s="29" t="s">
        <v>50</v>
      </c>
      <c r="L87">
        <f t="shared" ca="1" si="7"/>
        <v>71</v>
      </c>
    </row>
    <row r="88" spans="2:15" x14ac:dyDescent="0.3">
      <c r="B88" s="30">
        <v>13</v>
      </c>
      <c r="C88" s="133">
        <v>174</v>
      </c>
      <c r="D88" s="133"/>
      <c r="E88" s="147"/>
      <c r="F88" s="134"/>
      <c r="G88" s="134"/>
      <c r="H88" s="30"/>
      <c r="I88" s="30"/>
      <c r="L88">
        <f t="shared" ca="1" si="7"/>
        <v>10</v>
      </c>
    </row>
    <row r="89" spans="2:15" x14ac:dyDescent="0.3">
      <c r="B89" s="30">
        <v>14</v>
      </c>
      <c r="C89" s="133">
        <v>975</v>
      </c>
      <c r="D89" s="133"/>
      <c r="E89" s="322"/>
      <c r="F89" s="134"/>
      <c r="G89" s="134"/>
      <c r="H89" s="30"/>
      <c r="I89" s="30"/>
      <c r="J89" s="29" t="s">
        <v>52</v>
      </c>
    </row>
    <row r="90" spans="2:15" x14ac:dyDescent="0.3">
      <c r="B90" s="30">
        <v>15</v>
      </c>
      <c r="C90" s="133">
        <v>269</v>
      </c>
      <c r="D90" s="133"/>
      <c r="E90" s="147"/>
      <c r="F90" s="134"/>
      <c r="G90" s="134"/>
      <c r="H90" s="30"/>
      <c r="I90" s="30"/>
      <c r="J90" s="29" t="s">
        <v>50</v>
      </c>
    </row>
    <row r="91" spans="2:15" x14ac:dyDescent="0.3">
      <c r="B91" s="30">
        <v>16</v>
      </c>
      <c r="C91" s="133">
        <v>361</v>
      </c>
      <c r="D91" s="133"/>
      <c r="E91" s="322"/>
      <c r="F91" s="134"/>
      <c r="G91" s="134"/>
      <c r="H91" s="30"/>
      <c r="I91" s="30"/>
      <c r="J91" s="29" t="s">
        <v>52</v>
      </c>
    </row>
    <row r="93" spans="2:15" x14ac:dyDescent="0.3">
      <c r="B93" s="397" t="s">
        <v>199</v>
      </c>
      <c r="C93" s="397"/>
      <c r="D93" s="397"/>
      <c r="E93" s="397"/>
      <c r="F93" s="397"/>
      <c r="G93" s="397"/>
      <c r="H93" s="397"/>
      <c r="I93" s="397"/>
      <c r="J93" s="397"/>
      <c r="K93" s="397"/>
    </row>
    <row r="94" spans="2:15" x14ac:dyDescent="0.3">
      <c r="B94" s="397"/>
      <c r="C94" s="397"/>
      <c r="D94" s="397"/>
      <c r="E94" s="397"/>
      <c r="F94" s="397"/>
      <c r="G94" s="397"/>
      <c r="H94" s="397"/>
      <c r="I94" s="397"/>
      <c r="J94" s="397"/>
      <c r="K94" s="397"/>
      <c r="O94">
        <v>10</v>
      </c>
    </row>
  </sheetData>
  <mergeCells count="2">
    <mergeCell ref="B2:N5"/>
    <mergeCell ref="B93:K94"/>
  </mergeCells>
  <pageMargins left="0.25" right="0.25" top="0.75" bottom="0.75" header="0.3" footer="0.3"/>
  <pageSetup paperSize="9" orientation="landscape"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Z98"/>
  <sheetViews>
    <sheetView topLeftCell="A79" zoomScale="140" zoomScaleNormal="130" workbookViewId="0">
      <selection activeCell="M98" sqref="M98"/>
    </sheetView>
  </sheetViews>
  <sheetFormatPr defaultRowHeight="14.4" x14ac:dyDescent="0.3"/>
  <cols>
    <col min="5" max="5" width="13.5546875" customWidth="1"/>
    <col min="6" max="6" width="9.109375" customWidth="1"/>
    <col min="8" max="8" width="8.109375" customWidth="1"/>
    <col min="9" max="9" width="10.5546875" customWidth="1"/>
    <col min="11" max="11" width="3.44140625" customWidth="1"/>
  </cols>
  <sheetData>
    <row r="2" spans="2:14" ht="14.25" customHeight="1" x14ac:dyDescent="0.3">
      <c r="B2" s="407" t="s">
        <v>190</v>
      </c>
      <c r="C2" s="407"/>
      <c r="D2" s="407"/>
      <c r="E2" s="407"/>
      <c r="F2" s="407"/>
      <c r="G2" s="407"/>
      <c r="H2" s="407"/>
      <c r="I2" s="407"/>
      <c r="J2" s="407"/>
      <c r="K2" s="407"/>
      <c r="L2" s="407"/>
      <c r="M2" s="407"/>
      <c r="N2" s="407"/>
    </row>
    <row r="3" spans="2:14" x14ac:dyDescent="0.3">
      <c r="B3" s="407"/>
      <c r="C3" s="407"/>
      <c r="D3" s="407"/>
      <c r="E3" s="407"/>
      <c r="F3" s="407"/>
      <c r="G3" s="407"/>
      <c r="H3" s="407"/>
      <c r="I3" s="407"/>
      <c r="J3" s="407"/>
      <c r="K3" s="407"/>
      <c r="L3" s="407"/>
      <c r="M3" s="407"/>
      <c r="N3" s="407"/>
    </row>
    <row r="4" spans="2:14" x14ac:dyDescent="0.3">
      <c r="B4" s="407"/>
      <c r="C4" s="407"/>
      <c r="D4" s="407"/>
      <c r="E4" s="407"/>
      <c r="F4" s="407"/>
      <c r="G4" s="407"/>
      <c r="H4" s="407"/>
      <c r="I4" s="407"/>
      <c r="J4" s="407"/>
      <c r="K4" s="407"/>
      <c r="L4" s="407"/>
      <c r="M4" s="407"/>
      <c r="N4" s="407"/>
    </row>
    <row r="5" spans="2:14" x14ac:dyDescent="0.3">
      <c r="B5" s="407"/>
      <c r="C5" s="407"/>
      <c r="D5" s="407"/>
      <c r="E5" s="407"/>
      <c r="F5" s="407"/>
      <c r="G5" s="407"/>
      <c r="H5" s="407"/>
      <c r="I5" s="407"/>
      <c r="J5" s="407"/>
      <c r="K5" s="407"/>
      <c r="L5" s="407"/>
      <c r="M5" s="407"/>
      <c r="N5" s="407"/>
    </row>
    <row r="6" spans="2:14" x14ac:dyDescent="0.3">
      <c r="N6" s="196"/>
    </row>
    <row r="7" spans="2:14" x14ac:dyDescent="0.3">
      <c r="B7" t="s">
        <v>191</v>
      </c>
      <c r="N7" s="196"/>
    </row>
    <row r="8" spans="2:14" x14ac:dyDescent="0.3">
      <c r="N8" s="196"/>
    </row>
    <row r="9" spans="2:14" x14ac:dyDescent="0.3">
      <c r="B9" t="s">
        <v>28</v>
      </c>
      <c r="N9" s="196"/>
    </row>
    <row r="10" spans="2:14" x14ac:dyDescent="0.3">
      <c r="N10" s="196"/>
    </row>
    <row r="11" spans="2:14" x14ac:dyDescent="0.3">
      <c r="B11" t="s">
        <v>29</v>
      </c>
      <c r="G11" s="23" t="s">
        <v>26</v>
      </c>
      <c r="H11">
        <v>200</v>
      </c>
      <c r="J11" s="23" t="s">
        <v>27</v>
      </c>
      <c r="K11">
        <v>50</v>
      </c>
      <c r="N11" s="196"/>
    </row>
    <row r="12" spans="2:14" x14ac:dyDescent="0.3">
      <c r="B12" t="s">
        <v>43</v>
      </c>
      <c r="G12" s="23" t="s">
        <v>26</v>
      </c>
      <c r="H12">
        <v>1</v>
      </c>
      <c r="N12" s="196"/>
    </row>
    <row r="13" spans="2:14" x14ac:dyDescent="0.3">
      <c r="N13" s="196"/>
    </row>
    <row r="14" spans="2:14" x14ac:dyDescent="0.3">
      <c r="N14" s="196"/>
    </row>
    <row r="15" spans="2:14" x14ac:dyDescent="0.3">
      <c r="B15" t="s">
        <v>31</v>
      </c>
      <c r="E15">
        <v>90</v>
      </c>
      <c r="N15" s="196"/>
    </row>
    <row r="16" spans="2:14" x14ac:dyDescent="0.3">
      <c r="B16" t="s">
        <v>30</v>
      </c>
      <c r="E16">
        <v>0.1</v>
      </c>
      <c r="N16" s="196"/>
    </row>
    <row r="17" spans="2:15" x14ac:dyDescent="0.3">
      <c r="B17" t="s">
        <v>32</v>
      </c>
      <c r="E17">
        <v>600</v>
      </c>
      <c r="N17" s="196"/>
    </row>
    <row r="18" spans="2:15" x14ac:dyDescent="0.3">
      <c r="B18" t="s">
        <v>33</v>
      </c>
      <c r="E18">
        <v>200</v>
      </c>
      <c r="N18" s="196"/>
    </row>
    <row r="19" spans="2:15" x14ac:dyDescent="0.3">
      <c r="B19" t="s">
        <v>34</v>
      </c>
      <c r="E19">
        <v>600</v>
      </c>
      <c r="N19" s="196"/>
    </row>
    <row r="20" spans="2:15" x14ac:dyDescent="0.3">
      <c r="N20" s="196"/>
    </row>
    <row r="21" spans="2:15" x14ac:dyDescent="0.3">
      <c r="N21" s="196"/>
    </row>
    <row r="22" spans="2:15" x14ac:dyDescent="0.3">
      <c r="N22" s="196"/>
    </row>
    <row r="23" spans="2:15" x14ac:dyDescent="0.3">
      <c r="N23" s="196"/>
    </row>
    <row r="24" spans="2:15" x14ac:dyDescent="0.3">
      <c r="N24" s="196"/>
    </row>
    <row r="25" spans="2:15" x14ac:dyDescent="0.3">
      <c r="N25" s="196"/>
    </row>
    <row r="26" spans="2:15" x14ac:dyDescent="0.3">
      <c r="N26" s="196"/>
    </row>
    <row r="27" spans="2:15" x14ac:dyDescent="0.3">
      <c r="N27" s="196"/>
    </row>
    <row r="28" spans="2:15" x14ac:dyDescent="0.3">
      <c r="N28" s="196"/>
    </row>
    <row r="29" spans="2:15" x14ac:dyDescent="0.3">
      <c r="N29" s="196"/>
    </row>
    <row r="30" spans="2:15" x14ac:dyDescent="0.3">
      <c r="N30" s="196"/>
    </row>
    <row r="31" spans="2:15" x14ac:dyDescent="0.3">
      <c r="N31" s="196"/>
    </row>
    <row r="32" spans="2:15" x14ac:dyDescent="0.3">
      <c r="N32" s="196"/>
      <c r="O32">
        <v>8</v>
      </c>
    </row>
    <row r="33" spans="2:26" x14ac:dyDescent="0.3">
      <c r="N33" s="196"/>
    </row>
    <row r="34" spans="2:26" x14ac:dyDescent="0.3">
      <c r="C34" s="381" t="s">
        <v>319</v>
      </c>
      <c r="N34" s="196"/>
    </row>
    <row r="35" spans="2:26" x14ac:dyDescent="0.3">
      <c r="D35" s="23" t="s">
        <v>26</v>
      </c>
      <c r="E35" s="40">
        <v>200</v>
      </c>
      <c r="N35" s="196"/>
    </row>
    <row r="36" spans="2:26" x14ac:dyDescent="0.3">
      <c r="D36" s="23" t="s">
        <v>27</v>
      </c>
      <c r="E36" s="40">
        <v>50</v>
      </c>
      <c r="N36" s="196"/>
    </row>
    <row r="38" spans="2:26" x14ac:dyDescent="0.3">
      <c r="B38" t="s">
        <v>36</v>
      </c>
      <c r="J38" s="24"/>
      <c r="X38" s="25"/>
      <c r="Y38" s="25"/>
      <c r="Z38" s="25"/>
    </row>
    <row r="39" spans="2:26" x14ac:dyDescent="0.3">
      <c r="E39">
        <v>50</v>
      </c>
      <c r="G39" s="6" t="s">
        <v>7</v>
      </c>
    </row>
    <row r="40" spans="2:26" ht="48" x14ac:dyDescent="0.3">
      <c r="B40" s="99" t="s">
        <v>1</v>
      </c>
      <c r="C40" s="99" t="s">
        <v>39</v>
      </c>
      <c r="D40" s="99" t="s">
        <v>38</v>
      </c>
      <c r="E40" s="99" t="s">
        <v>40</v>
      </c>
      <c r="F40" s="100" t="s">
        <v>42</v>
      </c>
      <c r="G40" s="376">
        <v>0</v>
      </c>
      <c r="H40" s="377" t="s">
        <v>8</v>
      </c>
      <c r="I40" s="377" t="s">
        <v>9</v>
      </c>
      <c r="J40" s="378" t="s">
        <v>0</v>
      </c>
    </row>
    <row r="41" spans="2:26" x14ac:dyDescent="0.3">
      <c r="B41" s="127">
        <v>50</v>
      </c>
      <c r="C41" s="128"/>
      <c r="D41" s="127">
        <f>B41+$E$39/2</f>
        <v>75</v>
      </c>
      <c r="E41" s="127">
        <f>(D41-$E$35)/$E$36</f>
        <v>-2.5</v>
      </c>
      <c r="F41" s="129">
        <f>NORMSDIST(E41)</f>
        <v>6.2096653257761331E-3</v>
      </c>
      <c r="G41" s="379">
        <f>ROUND(F41*1000,0)</f>
        <v>6</v>
      </c>
      <c r="H41" s="380">
        <v>0</v>
      </c>
      <c r="I41" s="380">
        <f t="shared" ref="I41:I48" si="0">G41-1</f>
        <v>5</v>
      </c>
      <c r="J41" s="380" t="str">
        <f t="shared" ref="J41:J48" si="1">CONCATENATE(H41," - ",I41)</f>
        <v>0 - 5</v>
      </c>
    </row>
    <row r="42" spans="2:26" x14ac:dyDescent="0.3">
      <c r="B42" s="127">
        <f>B41+50</f>
        <v>100</v>
      </c>
      <c r="C42" s="131">
        <v>75</v>
      </c>
      <c r="D42" s="127">
        <f t="shared" ref="D42:D47" si="2">B42+$E$39/2</f>
        <v>125</v>
      </c>
      <c r="E42" s="127">
        <f t="shared" ref="E42:E46" si="3">(D42-$E$35)/$E$36</f>
        <v>-1.5</v>
      </c>
      <c r="F42" s="129">
        <f t="shared" ref="F42:F47" si="4">NORMSDIST(E42)</f>
        <v>6.6807201268858057E-2</v>
      </c>
      <c r="G42" s="379">
        <f t="shared" ref="G42:G48" si="5">ROUND(F42*1000,0)</f>
        <v>67</v>
      </c>
      <c r="H42" s="380">
        <f t="shared" ref="H42:H48" si="6">G41</f>
        <v>6</v>
      </c>
      <c r="I42" s="380">
        <f t="shared" si="0"/>
        <v>66</v>
      </c>
      <c r="J42" s="380" t="str">
        <f t="shared" si="1"/>
        <v>6 - 66</v>
      </c>
    </row>
    <row r="43" spans="2:26" x14ac:dyDescent="0.3">
      <c r="B43" s="127">
        <f t="shared" ref="B43:B48" si="7">B42+50</f>
        <v>150</v>
      </c>
      <c r="C43" s="127">
        <f t="shared" ref="C43:C48" si="8">C42+50</f>
        <v>125</v>
      </c>
      <c r="D43" s="127">
        <f t="shared" si="2"/>
        <v>175</v>
      </c>
      <c r="E43" s="127">
        <f t="shared" si="3"/>
        <v>-0.5</v>
      </c>
      <c r="F43" s="129">
        <f t="shared" si="4"/>
        <v>0.30853753872598688</v>
      </c>
      <c r="G43" s="379">
        <f t="shared" si="5"/>
        <v>309</v>
      </c>
      <c r="H43" s="380">
        <f t="shared" si="6"/>
        <v>67</v>
      </c>
      <c r="I43" s="380">
        <f t="shared" si="0"/>
        <v>308</v>
      </c>
      <c r="J43" s="380" t="str">
        <f t="shared" si="1"/>
        <v>67 - 308</v>
      </c>
    </row>
    <row r="44" spans="2:26" x14ac:dyDescent="0.3">
      <c r="B44" s="127">
        <f t="shared" si="7"/>
        <v>200</v>
      </c>
      <c r="C44" s="127">
        <f t="shared" si="8"/>
        <v>175</v>
      </c>
      <c r="D44" s="127">
        <f t="shared" si="2"/>
        <v>225</v>
      </c>
      <c r="E44" s="127">
        <f t="shared" si="3"/>
        <v>0.5</v>
      </c>
      <c r="F44" s="129">
        <f t="shared" si="4"/>
        <v>0.69146246127401312</v>
      </c>
      <c r="G44" s="379">
        <f t="shared" si="5"/>
        <v>691</v>
      </c>
      <c r="H44" s="380">
        <f t="shared" si="6"/>
        <v>309</v>
      </c>
      <c r="I44" s="380">
        <f t="shared" si="0"/>
        <v>690</v>
      </c>
      <c r="J44" s="380" t="str">
        <f t="shared" si="1"/>
        <v>309 - 690</v>
      </c>
    </row>
    <row r="45" spans="2:26" x14ac:dyDescent="0.3">
      <c r="B45" s="127">
        <f t="shared" si="7"/>
        <v>250</v>
      </c>
      <c r="C45" s="127">
        <f t="shared" si="8"/>
        <v>225</v>
      </c>
      <c r="D45" s="127">
        <f t="shared" si="2"/>
        <v>275</v>
      </c>
      <c r="E45" s="127">
        <f t="shared" si="3"/>
        <v>1.5</v>
      </c>
      <c r="F45" s="129">
        <f t="shared" si="4"/>
        <v>0.93319279873114191</v>
      </c>
      <c r="G45" s="379">
        <f t="shared" si="5"/>
        <v>933</v>
      </c>
      <c r="H45" s="380">
        <f t="shared" si="6"/>
        <v>691</v>
      </c>
      <c r="I45" s="380">
        <f t="shared" si="0"/>
        <v>932</v>
      </c>
      <c r="J45" s="380" t="str">
        <f t="shared" si="1"/>
        <v>691 - 932</v>
      </c>
    </row>
    <row r="46" spans="2:26" x14ac:dyDescent="0.3">
      <c r="B46" s="127">
        <f t="shared" si="7"/>
        <v>300</v>
      </c>
      <c r="C46" s="127">
        <f t="shared" si="8"/>
        <v>275</v>
      </c>
      <c r="D46" s="127">
        <f t="shared" si="2"/>
        <v>325</v>
      </c>
      <c r="E46" s="127">
        <f t="shared" si="3"/>
        <v>2.5</v>
      </c>
      <c r="F46" s="129">
        <f t="shared" si="4"/>
        <v>0.99379033467422384</v>
      </c>
      <c r="G46" s="379">
        <f t="shared" si="5"/>
        <v>994</v>
      </c>
      <c r="H46" s="380">
        <f t="shared" si="6"/>
        <v>933</v>
      </c>
      <c r="I46" s="380">
        <f t="shared" si="0"/>
        <v>993</v>
      </c>
      <c r="J46" s="380" t="str">
        <f t="shared" si="1"/>
        <v>933 - 993</v>
      </c>
    </row>
    <row r="47" spans="2:26" x14ac:dyDescent="0.3">
      <c r="B47" s="127">
        <f t="shared" si="7"/>
        <v>350</v>
      </c>
      <c r="C47" s="127">
        <f t="shared" si="8"/>
        <v>325</v>
      </c>
      <c r="D47" s="127">
        <f t="shared" si="2"/>
        <v>375</v>
      </c>
      <c r="E47" s="127">
        <f>(D47-$E$35)/$E$36</f>
        <v>3.5</v>
      </c>
      <c r="F47" s="129">
        <f t="shared" si="4"/>
        <v>0.99976737092096446</v>
      </c>
      <c r="G47" s="379">
        <f t="shared" si="5"/>
        <v>1000</v>
      </c>
      <c r="H47" s="380">
        <f t="shared" si="6"/>
        <v>994</v>
      </c>
      <c r="I47" s="380">
        <f t="shared" si="0"/>
        <v>999</v>
      </c>
      <c r="J47" s="380" t="str">
        <f t="shared" si="1"/>
        <v>994 - 999</v>
      </c>
    </row>
    <row r="48" spans="2:26" x14ac:dyDescent="0.3">
      <c r="B48" s="127">
        <f t="shared" si="7"/>
        <v>400</v>
      </c>
      <c r="C48" s="127">
        <f t="shared" si="8"/>
        <v>375</v>
      </c>
      <c r="D48" s="131" t="s">
        <v>41</v>
      </c>
      <c r="E48" s="131" t="s">
        <v>41</v>
      </c>
      <c r="F48" s="129">
        <v>1</v>
      </c>
      <c r="G48" s="379">
        <f t="shared" si="5"/>
        <v>1000</v>
      </c>
      <c r="H48" s="380">
        <f t="shared" si="6"/>
        <v>1000</v>
      </c>
      <c r="I48" s="380">
        <f t="shared" si="0"/>
        <v>999</v>
      </c>
      <c r="J48" s="380" t="str">
        <f t="shared" si="1"/>
        <v>1000 - 999</v>
      </c>
    </row>
    <row r="50" spans="2:15" x14ac:dyDescent="0.3">
      <c r="C50" s="382" t="s">
        <v>320</v>
      </c>
    </row>
    <row r="51" spans="2:15" x14ac:dyDescent="0.3">
      <c r="B51" t="s">
        <v>35</v>
      </c>
      <c r="H51" s="383">
        <v>1</v>
      </c>
      <c r="I51" s="372" t="s">
        <v>318</v>
      </c>
    </row>
    <row r="52" spans="2:15" x14ac:dyDescent="0.3">
      <c r="E52" s="27">
        <v>1</v>
      </c>
      <c r="F52" s="370" t="s">
        <v>317</v>
      </c>
      <c r="G52" s="6" t="s">
        <v>7</v>
      </c>
    </row>
    <row r="53" spans="2:15" ht="36" x14ac:dyDescent="0.3">
      <c r="B53" s="135" t="s">
        <v>1</v>
      </c>
      <c r="C53" s="135" t="s">
        <v>39</v>
      </c>
      <c r="D53" s="135" t="s">
        <v>38</v>
      </c>
      <c r="E53" s="136" t="s">
        <v>15</v>
      </c>
      <c r="F53" s="136" t="s">
        <v>15</v>
      </c>
      <c r="G53" s="137">
        <v>0</v>
      </c>
      <c r="H53" s="135" t="s">
        <v>8</v>
      </c>
      <c r="I53" s="135" t="s">
        <v>9</v>
      </c>
      <c r="J53" s="136" t="s">
        <v>0</v>
      </c>
    </row>
    <row r="54" spans="2:15" x14ac:dyDescent="0.3">
      <c r="B54" s="138">
        <v>1</v>
      </c>
      <c r="C54" s="139">
        <v>0</v>
      </c>
      <c r="D54" s="138">
        <f>B54+$E$52/2</f>
        <v>1.5</v>
      </c>
      <c r="E54" s="139">
        <f>1-EXP(-D54/1)</f>
        <v>0.77686983985157021</v>
      </c>
      <c r="F54" s="371">
        <f>_xlfn.EXPON.DIST(D54,$H$51,TRUE)</f>
        <v>0.77686983985157021</v>
      </c>
      <c r="G54" s="138">
        <f>ROUND(E54*100,0)</f>
        <v>78</v>
      </c>
      <c r="H54" s="140">
        <v>0</v>
      </c>
      <c r="I54" s="140">
        <f>G54-1</f>
        <v>77</v>
      </c>
      <c r="J54" s="140" t="str">
        <f>CONCATENATE(H54," - ",I54)</f>
        <v>0 - 77</v>
      </c>
    </row>
    <row r="55" spans="2:15" x14ac:dyDescent="0.3">
      <c r="B55" s="138">
        <v>2</v>
      </c>
      <c r="C55" s="138">
        <v>1.5</v>
      </c>
      <c r="D55" s="138">
        <f t="shared" ref="D55:D58" si="9">B55+$E$52/2</f>
        <v>2.5</v>
      </c>
      <c r="E55" s="139">
        <f>1-EXP(-D55/1)</f>
        <v>0.91791500137610116</v>
      </c>
      <c r="F55" s="371">
        <f t="shared" ref="F55:F58" si="10">_xlfn.EXPON.DIST(D55,$H$51,TRUE)</f>
        <v>0.91791500137610116</v>
      </c>
      <c r="G55" s="138">
        <f>ROUND(E55*100,0)</f>
        <v>92</v>
      </c>
      <c r="H55" s="140">
        <f>G54</f>
        <v>78</v>
      </c>
      <c r="I55" s="140">
        <f>G55-1</f>
        <v>91</v>
      </c>
      <c r="J55" s="140" t="str">
        <f>CONCATENATE(H55," - ",I55)</f>
        <v>78 - 91</v>
      </c>
    </row>
    <row r="56" spans="2:15" x14ac:dyDescent="0.3">
      <c r="B56" s="138">
        <v>3</v>
      </c>
      <c r="C56" s="138">
        <f>C55+1</f>
        <v>2.5</v>
      </c>
      <c r="D56" s="138">
        <f t="shared" si="9"/>
        <v>3.5</v>
      </c>
      <c r="E56" s="139">
        <f>1-EXP(-D56/1)</f>
        <v>0.96980261657768152</v>
      </c>
      <c r="F56" s="371">
        <f t="shared" si="10"/>
        <v>0.96980261657768152</v>
      </c>
      <c r="G56" s="138">
        <f>ROUND(E56*100,0)</f>
        <v>97</v>
      </c>
      <c r="H56" s="140">
        <f>G55</f>
        <v>92</v>
      </c>
      <c r="I56" s="140">
        <f>G56-1</f>
        <v>96</v>
      </c>
      <c r="J56" s="140" t="str">
        <f>CONCATENATE(H56," - ",I56)</f>
        <v>92 - 96</v>
      </c>
    </row>
    <row r="57" spans="2:15" x14ac:dyDescent="0.3">
      <c r="B57" s="138">
        <v>4</v>
      </c>
      <c r="C57" s="138">
        <f>C56+1</f>
        <v>3.5</v>
      </c>
      <c r="D57" s="138">
        <f t="shared" si="9"/>
        <v>4.5</v>
      </c>
      <c r="E57" s="139">
        <f>1-EXP(-D57/1)</f>
        <v>0.98889100346175773</v>
      </c>
      <c r="F57" s="371">
        <f t="shared" si="10"/>
        <v>0.98889100346175773</v>
      </c>
      <c r="G57" s="138">
        <f>ROUND(E57*100,0)</f>
        <v>99</v>
      </c>
      <c r="H57" s="140">
        <f>G56</f>
        <v>97</v>
      </c>
      <c r="I57" s="140">
        <f>G57-1</f>
        <v>98</v>
      </c>
      <c r="J57" s="140" t="str">
        <f>CONCATENATE(H57," - ",I57)</f>
        <v>97 - 98</v>
      </c>
    </row>
    <row r="58" spans="2:15" x14ac:dyDescent="0.3">
      <c r="B58" s="138">
        <v>5</v>
      </c>
      <c r="C58" s="138">
        <f>C57+1</f>
        <v>4.5</v>
      </c>
      <c r="D58" s="138">
        <f t="shared" si="9"/>
        <v>5.5</v>
      </c>
      <c r="E58" s="139">
        <f>1-EXP(-D58/1)</f>
        <v>0.99591322856153597</v>
      </c>
      <c r="F58" s="371">
        <f t="shared" si="10"/>
        <v>0.99591322856153597</v>
      </c>
      <c r="G58" s="138">
        <f>ROUND(E58*100,0)</f>
        <v>100</v>
      </c>
      <c r="H58" s="140">
        <f>G57</f>
        <v>99</v>
      </c>
      <c r="I58" s="140">
        <f>G58-1</f>
        <v>99</v>
      </c>
      <c r="J58" s="140" t="str">
        <f>CONCATENATE(H58," - ",I58)</f>
        <v>99 - 99</v>
      </c>
    </row>
    <row r="59" spans="2:15" x14ac:dyDescent="0.3">
      <c r="E59" s="384" t="s">
        <v>321</v>
      </c>
    </row>
    <row r="62" spans="2:15" x14ac:dyDescent="0.3">
      <c r="O62">
        <v>9</v>
      </c>
    </row>
    <row r="66" spans="2:12" x14ac:dyDescent="0.3">
      <c r="B66" t="s">
        <v>192</v>
      </c>
    </row>
    <row r="68" spans="2:12" x14ac:dyDescent="0.3">
      <c r="C68" t="s">
        <v>198</v>
      </c>
    </row>
    <row r="69" spans="2:12" x14ac:dyDescent="0.3">
      <c r="C69" t="s">
        <v>194</v>
      </c>
    </row>
    <row r="70" spans="2:12" x14ac:dyDescent="0.3">
      <c r="C70" t="s">
        <v>195</v>
      </c>
    </row>
    <row r="71" spans="2:12" x14ac:dyDescent="0.3">
      <c r="C71" t="s">
        <v>196</v>
      </c>
      <c r="F71" s="25"/>
      <c r="G71" s="25"/>
      <c r="H71" s="25"/>
      <c r="I71" s="25"/>
      <c r="J71" s="25"/>
      <c r="K71" s="25"/>
      <c r="L71" s="25"/>
    </row>
    <row r="72" spans="2:12" x14ac:dyDescent="0.3">
      <c r="C72" t="s">
        <v>197</v>
      </c>
    </row>
    <row r="73" spans="2:12" x14ac:dyDescent="0.3">
      <c r="C73" s="385" t="s">
        <v>322</v>
      </c>
      <c r="F73" s="386" t="s">
        <v>323</v>
      </c>
    </row>
    <row r="74" spans="2:12" ht="24" x14ac:dyDescent="0.3">
      <c r="B74" s="6" t="s">
        <v>44</v>
      </c>
      <c r="C74" s="99" t="s">
        <v>45</v>
      </c>
      <c r="D74" s="99" t="s">
        <v>46</v>
      </c>
      <c r="E74" s="9" t="s">
        <v>47</v>
      </c>
      <c r="F74" s="96" t="s">
        <v>48</v>
      </c>
      <c r="G74" s="96" t="s">
        <v>49</v>
      </c>
      <c r="H74" s="6" t="s">
        <v>51</v>
      </c>
      <c r="I74" s="6" t="s">
        <v>53</v>
      </c>
      <c r="J74" s="8"/>
    </row>
    <row r="75" spans="2:12" x14ac:dyDescent="0.3">
      <c r="B75" s="30">
        <v>0</v>
      </c>
      <c r="C75" s="132"/>
      <c r="D75" s="89"/>
      <c r="E75" s="30">
        <f>E19</f>
        <v>600</v>
      </c>
      <c r="F75" s="75"/>
      <c r="G75" s="75"/>
      <c r="H75" s="1"/>
      <c r="I75" s="1"/>
    </row>
    <row r="76" spans="2:12" x14ac:dyDescent="0.3">
      <c r="B76" s="30">
        <v>1</v>
      </c>
      <c r="C76" s="133">
        <v>201</v>
      </c>
      <c r="D76" s="133">
        <f ca="1">LOOKUP(C76,$G$40:$G$48,$B$41:$B$48)</f>
        <v>150</v>
      </c>
      <c r="E76" s="26">
        <f ca="1">E75-D76</f>
        <v>450</v>
      </c>
      <c r="F76" s="134"/>
      <c r="G76" s="134"/>
      <c r="H76" s="30"/>
      <c r="I76" s="30"/>
      <c r="L76" t="str">
        <f ca="1">IF(E76&lt;=200,RANDBETWEEN(0,100),"")</f>
        <v/>
      </c>
    </row>
    <row r="77" spans="2:12" x14ac:dyDescent="0.3">
      <c r="B77" s="30">
        <v>2</v>
      </c>
      <c r="C77" s="133">
        <v>765</v>
      </c>
      <c r="D77" s="133">
        <f ca="1">LOOKUP(C77,$G$40:$G$48,$B$41:$B$48)</f>
        <v>250</v>
      </c>
      <c r="E77" s="147">
        <f ca="1">E76-D77</f>
        <v>200</v>
      </c>
      <c r="F77" s="134">
        <v>52</v>
      </c>
      <c r="G77" s="134">
        <f t="shared" ref="G77:G90" ca="1" si="11">IF(F77&lt;&gt;"",LOOKUP(F77,$G$53:$G$58,$B$54:$B$58),"")</f>
        <v>1</v>
      </c>
      <c r="H77" s="30">
        <v>600</v>
      </c>
      <c r="I77" s="26"/>
      <c r="J77" s="29" t="s">
        <v>50</v>
      </c>
      <c r="L77">
        <f ca="1">IF(E77&lt;=200,RANDBETWEEN(0,100),"")</f>
        <v>3</v>
      </c>
    </row>
    <row r="78" spans="2:12" x14ac:dyDescent="0.3">
      <c r="B78" s="30">
        <v>3</v>
      </c>
      <c r="C78" s="133">
        <v>648</v>
      </c>
      <c r="D78" s="133">
        <f ca="1">LOOKUP(C78,$G$40:$G$48,$B$41:$B$48)</f>
        <v>200</v>
      </c>
      <c r="E78" s="26">
        <f ca="1">E77-D78+I78</f>
        <v>600</v>
      </c>
      <c r="F78" s="134"/>
      <c r="G78" s="134" t="str">
        <f t="shared" si="11"/>
        <v/>
      </c>
      <c r="H78" s="1"/>
      <c r="I78" s="26">
        <v>600</v>
      </c>
      <c r="J78" s="29" t="s">
        <v>52</v>
      </c>
      <c r="L78" t="str">
        <f t="shared" ref="L78:L88" ca="1" si="12">IF(E78&lt;=200,RANDBETWEEN(0,100),"")</f>
        <v/>
      </c>
    </row>
    <row r="79" spans="2:12" x14ac:dyDescent="0.3">
      <c r="B79" s="30">
        <v>4</v>
      </c>
      <c r="C79" s="133">
        <v>196</v>
      </c>
      <c r="D79" s="387">
        <f t="shared" ref="D79:D91" ca="1" si="13">LOOKUP(C79,$G$40:$G$48,$B$41:$B$48)</f>
        <v>150</v>
      </c>
      <c r="E79" s="26">
        <f t="shared" ref="E79:E91" ca="1" si="14">E78-D79+I79</f>
        <v>450</v>
      </c>
      <c r="F79" s="134"/>
      <c r="G79" s="134" t="str">
        <f t="shared" si="11"/>
        <v/>
      </c>
      <c r="H79" s="30"/>
      <c r="I79" s="30"/>
      <c r="L79" t="str">
        <f t="shared" ca="1" si="12"/>
        <v/>
      </c>
    </row>
    <row r="80" spans="2:12" x14ac:dyDescent="0.3">
      <c r="B80" s="30">
        <v>5</v>
      </c>
      <c r="C80" s="387">
        <v>93</v>
      </c>
      <c r="D80" s="387">
        <f t="shared" ca="1" si="13"/>
        <v>150</v>
      </c>
      <c r="E80" s="26">
        <f t="shared" ca="1" si="14"/>
        <v>300</v>
      </c>
      <c r="F80" s="134"/>
      <c r="G80" s="134" t="str">
        <f t="shared" si="11"/>
        <v/>
      </c>
      <c r="H80" s="30"/>
      <c r="I80" s="30"/>
      <c r="L80" t="str">
        <f t="shared" ca="1" si="12"/>
        <v/>
      </c>
    </row>
    <row r="81" spans="2:15" x14ac:dyDescent="0.3">
      <c r="B81" s="30">
        <v>6</v>
      </c>
      <c r="C81" s="387">
        <v>705</v>
      </c>
      <c r="D81" s="387">
        <f t="shared" ca="1" si="13"/>
        <v>250</v>
      </c>
      <c r="E81" s="147">
        <f t="shared" ca="1" si="14"/>
        <v>50</v>
      </c>
      <c r="F81" s="134">
        <v>82</v>
      </c>
      <c r="G81" s="134">
        <f t="shared" ca="1" si="11"/>
        <v>2</v>
      </c>
      <c r="H81" s="30">
        <v>600</v>
      </c>
      <c r="I81" s="26"/>
      <c r="J81" s="29" t="s">
        <v>50</v>
      </c>
      <c r="L81">
        <f ca="1">IF(E81&lt;=200,RANDBETWEEN(0,100),"")</f>
        <v>47</v>
      </c>
    </row>
    <row r="82" spans="2:15" x14ac:dyDescent="0.3">
      <c r="B82" s="30">
        <v>7</v>
      </c>
      <c r="C82" s="387">
        <v>10</v>
      </c>
      <c r="D82" s="387">
        <f t="shared" ca="1" si="13"/>
        <v>100</v>
      </c>
      <c r="E82" s="147">
        <f ca="1">E81-D82+I82</f>
        <v>-50</v>
      </c>
      <c r="F82" s="134"/>
      <c r="G82" s="134" t="str">
        <f t="shared" si="11"/>
        <v/>
      </c>
      <c r="H82" s="30"/>
      <c r="I82" s="30"/>
      <c r="L82">
        <f ca="1">IF(E82&lt;=200,RANDBETWEEN(0,100),"")</f>
        <v>90</v>
      </c>
    </row>
    <row r="83" spans="2:15" x14ac:dyDescent="0.3">
      <c r="B83" s="30">
        <v>8</v>
      </c>
      <c r="C83" s="387">
        <v>20</v>
      </c>
      <c r="D83" s="387">
        <f ca="1">LOOKUP(C83,$G$40:$G$48,$B$41:$B$48)</f>
        <v>100</v>
      </c>
      <c r="E83" s="26">
        <f ca="1">E82-D83+I83</f>
        <v>450</v>
      </c>
      <c r="F83" s="134"/>
      <c r="G83" s="134" t="str">
        <f t="shared" si="11"/>
        <v/>
      </c>
      <c r="H83" s="30"/>
      <c r="I83" s="26">
        <v>600</v>
      </c>
      <c r="J83" s="29" t="s">
        <v>52</v>
      </c>
      <c r="L83" t="str">
        <f ca="1">IF(E83&lt;=200,RANDBETWEEN(0,100),"")</f>
        <v/>
      </c>
    </row>
    <row r="84" spans="2:15" x14ac:dyDescent="0.3">
      <c r="B84" s="30">
        <v>9</v>
      </c>
      <c r="C84" s="387">
        <v>149</v>
      </c>
      <c r="D84" s="387">
        <f t="shared" ca="1" si="13"/>
        <v>150</v>
      </c>
      <c r="E84" s="26">
        <f t="shared" ca="1" si="14"/>
        <v>300</v>
      </c>
      <c r="F84" s="134"/>
      <c r="G84" s="134" t="str">
        <f t="shared" si="11"/>
        <v/>
      </c>
      <c r="H84" s="30"/>
      <c r="I84" s="30"/>
      <c r="L84" t="str">
        <f t="shared" ca="1" si="12"/>
        <v/>
      </c>
    </row>
    <row r="85" spans="2:15" x14ac:dyDescent="0.3">
      <c r="B85" s="30">
        <v>10</v>
      </c>
      <c r="C85" s="387">
        <v>398</v>
      </c>
      <c r="D85" s="387">
        <f t="shared" ca="1" si="13"/>
        <v>200</v>
      </c>
      <c r="E85" s="147">
        <f t="shared" ca="1" si="14"/>
        <v>100</v>
      </c>
      <c r="F85" s="134">
        <v>35</v>
      </c>
      <c r="G85" s="134">
        <f t="shared" ca="1" si="11"/>
        <v>1</v>
      </c>
      <c r="H85" s="30">
        <v>600</v>
      </c>
      <c r="I85" s="30"/>
      <c r="J85" s="29" t="s">
        <v>50</v>
      </c>
      <c r="L85">
        <f t="shared" ca="1" si="12"/>
        <v>9</v>
      </c>
    </row>
    <row r="86" spans="2:15" x14ac:dyDescent="0.3">
      <c r="B86" s="30">
        <v>11</v>
      </c>
      <c r="C86" s="387">
        <v>865</v>
      </c>
      <c r="D86" s="387">
        <f t="shared" ca="1" si="13"/>
        <v>250</v>
      </c>
      <c r="E86" s="26">
        <f t="shared" ca="1" si="14"/>
        <v>450</v>
      </c>
      <c r="F86" s="134"/>
      <c r="G86" s="134" t="str">
        <f t="shared" si="11"/>
        <v/>
      </c>
      <c r="H86" s="30"/>
      <c r="I86" s="30">
        <v>600</v>
      </c>
      <c r="J86" s="29" t="s">
        <v>52</v>
      </c>
      <c r="L86" t="str">
        <f t="shared" ca="1" si="12"/>
        <v/>
      </c>
    </row>
    <row r="87" spans="2:15" x14ac:dyDescent="0.3">
      <c r="B87" s="30">
        <v>12</v>
      </c>
      <c r="C87" s="387">
        <v>875</v>
      </c>
      <c r="D87" s="387">
        <f t="shared" ca="1" si="13"/>
        <v>250</v>
      </c>
      <c r="E87" s="147">
        <f t="shared" ca="1" si="14"/>
        <v>200</v>
      </c>
      <c r="F87" s="134">
        <v>79</v>
      </c>
      <c r="G87" s="134">
        <f t="shared" ca="1" si="11"/>
        <v>2</v>
      </c>
      <c r="H87" s="30"/>
      <c r="I87" s="30"/>
      <c r="J87" s="29" t="s">
        <v>50</v>
      </c>
      <c r="L87">
        <f t="shared" ca="1" si="12"/>
        <v>98</v>
      </c>
    </row>
    <row r="88" spans="2:15" x14ac:dyDescent="0.3">
      <c r="B88" s="30">
        <v>13</v>
      </c>
      <c r="C88" s="387">
        <v>174</v>
      </c>
      <c r="D88" s="387">
        <f t="shared" ca="1" si="13"/>
        <v>150</v>
      </c>
      <c r="E88" s="147">
        <f t="shared" ca="1" si="14"/>
        <v>50</v>
      </c>
      <c r="F88" s="134"/>
      <c r="G88" s="134" t="str">
        <f t="shared" si="11"/>
        <v/>
      </c>
      <c r="H88" s="30"/>
      <c r="I88" s="30"/>
      <c r="L88">
        <f t="shared" ca="1" si="12"/>
        <v>84</v>
      </c>
    </row>
    <row r="89" spans="2:15" x14ac:dyDescent="0.3">
      <c r="B89" s="30">
        <v>14</v>
      </c>
      <c r="C89" s="387">
        <v>975</v>
      </c>
      <c r="D89" s="387">
        <f t="shared" ca="1" si="13"/>
        <v>300</v>
      </c>
      <c r="E89" s="26">
        <f t="shared" ca="1" si="14"/>
        <v>350</v>
      </c>
      <c r="F89" s="134"/>
      <c r="G89" s="134" t="str">
        <f t="shared" si="11"/>
        <v/>
      </c>
      <c r="H89" s="30"/>
      <c r="I89" s="30">
        <v>600</v>
      </c>
      <c r="J89" s="29" t="s">
        <v>52</v>
      </c>
    </row>
    <row r="90" spans="2:15" x14ac:dyDescent="0.3">
      <c r="B90" s="30">
        <v>15</v>
      </c>
      <c r="C90" s="387">
        <v>269</v>
      </c>
      <c r="D90" s="387">
        <f t="shared" ca="1" si="13"/>
        <v>150</v>
      </c>
      <c r="E90" s="147">
        <f t="shared" ca="1" si="14"/>
        <v>200</v>
      </c>
      <c r="F90" s="134">
        <v>43</v>
      </c>
      <c r="G90" s="134">
        <f t="shared" ca="1" si="11"/>
        <v>1</v>
      </c>
      <c r="H90" s="30">
        <v>600</v>
      </c>
      <c r="I90" s="30"/>
      <c r="J90" s="29" t="s">
        <v>50</v>
      </c>
    </row>
    <row r="91" spans="2:15" x14ac:dyDescent="0.3">
      <c r="B91" s="30">
        <v>16</v>
      </c>
      <c r="C91" s="387">
        <v>361</v>
      </c>
      <c r="D91" s="387">
        <f t="shared" ca="1" si="13"/>
        <v>200</v>
      </c>
      <c r="E91" s="26">
        <f t="shared" ca="1" si="14"/>
        <v>600</v>
      </c>
      <c r="F91" s="134"/>
      <c r="G91" s="134"/>
      <c r="H91" s="30"/>
      <c r="I91" s="30">
        <v>600</v>
      </c>
      <c r="J91" s="29" t="s">
        <v>52</v>
      </c>
    </row>
    <row r="93" spans="2:15" ht="14.4" customHeight="1" x14ac:dyDescent="0.3">
      <c r="B93" s="408" t="s">
        <v>324</v>
      </c>
      <c r="C93" s="408"/>
      <c r="D93" s="408"/>
      <c r="E93" s="408"/>
      <c r="F93" s="408"/>
      <c r="G93" s="408"/>
      <c r="H93" s="408"/>
      <c r="I93" s="408"/>
      <c r="J93" s="408"/>
      <c r="K93" s="408"/>
    </row>
    <row r="94" spans="2:15" x14ac:dyDescent="0.3">
      <c r="B94" s="408"/>
      <c r="C94" s="408"/>
      <c r="D94" s="408"/>
      <c r="E94" s="408"/>
      <c r="F94" s="408"/>
      <c r="G94" s="408"/>
      <c r="H94" s="408"/>
      <c r="I94" s="408"/>
      <c r="J94" s="408"/>
      <c r="K94" s="408"/>
      <c r="O94">
        <v>10</v>
      </c>
    </row>
    <row r="95" spans="2:15" x14ac:dyDescent="0.3">
      <c r="B95" s="408"/>
      <c r="C95" s="408"/>
      <c r="D95" s="408"/>
      <c r="E95" s="408"/>
      <c r="F95" s="408"/>
      <c r="G95" s="408"/>
      <c r="H95" s="408"/>
      <c r="I95" s="408"/>
      <c r="J95" s="408"/>
      <c r="K95" s="408"/>
    </row>
    <row r="96" spans="2:15" x14ac:dyDescent="0.3">
      <c r="B96" s="408"/>
      <c r="C96" s="408"/>
      <c r="D96" s="408"/>
      <c r="E96" s="408"/>
      <c r="F96" s="408"/>
      <c r="G96" s="408"/>
      <c r="H96" s="408"/>
      <c r="I96" s="408"/>
      <c r="J96" s="408"/>
      <c r="K96" s="408"/>
    </row>
    <row r="97" spans="2:11" x14ac:dyDescent="0.3">
      <c r="B97" s="408"/>
      <c r="C97" s="408"/>
      <c r="D97" s="408"/>
      <c r="E97" s="408"/>
      <c r="F97" s="408"/>
      <c r="G97" s="408"/>
      <c r="H97" s="408"/>
      <c r="I97" s="408"/>
      <c r="J97" s="408"/>
      <c r="K97" s="408"/>
    </row>
    <row r="98" spans="2:11" x14ac:dyDescent="0.3">
      <c r="B98" s="408"/>
      <c r="C98" s="408"/>
      <c r="D98" s="408"/>
      <c r="E98" s="408"/>
      <c r="F98" s="408"/>
      <c r="G98" s="408"/>
      <c r="H98" s="408"/>
      <c r="I98" s="408"/>
      <c r="J98" s="408"/>
      <c r="K98" s="408"/>
    </row>
  </sheetData>
  <mergeCells count="2">
    <mergeCell ref="B2:N5"/>
    <mergeCell ref="B93:K98"/>
  </mergeCells>
  <pageMargins left="0.25" right="0.25" top="0.75" bottom="0.75" header="0.3" footer="0.3"/>
  <pageSetup paperSize="9" orientation="landscape"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R592"/>
  <sheetViews>
    <sheetView topLeftCell="A10" zoomScale="63" zoomScaleNormal="63" workbookViewId="0">
      <selection activeCell="S29" sqref="S29"/>
    </sheetView>
  </sheetViews>
  <sheetFormatPr defaultRowHeight="14.4" x14ac:dyDescent="0.3"/>
  <cols>
    <col min="1" max="1" width="3.33203125" customWidth="1"/>
    <col min="2" max="10" width="7.33203125" customWidth="1"/>
    <col min="15" max="15" width="9.109375" style="191"/>
    <col min="17" max="17" width="9.109375" style="190"/>
  </cols>
  <sheetData>
    <row r="1" spans="2:17" ht="15" customHeight="1" x14ac:dyDescent="0.3">
      <c r="C1" s="204"/>
      <c r="D1" s="204"/>
      <c r="E1" s="204"/>
      <c r="F1" s="204"/>
      <c r="G1" s="204"/>
      <c r="H1" s="204"/>
      <c r="I1" s="204"/>
      <c r="J1" s="204"/>
      <c r="K1" s="204"/>
      <c r="L1" s="204"/>
      <c r="O1"/>
      <c r="Q1"/>
    </row>
    <row r="2" spans="2:17" ht="14.7" customHeight="1" x14ac:dyDescent="0.3">
      <c r="B2" s="410" t="s">
        <v>210</v>
      </c>
      <c r="C2" s="410"/>
      <c r="D2" s="410"/>
      <c r="E2" s="410"/>
      <c r="F2" s="410"/>
      <c r="G2" s="410"/>
      <c r="H2" s="410"/>
      <c r="I2" s="410"/>
      <c r="J2" s="410"/>
      <c r="K2" s="410"/>
      <c r="L2" s="410"/>
      <c r="M2" s="410"/>
      <c r="N2" s="410"/>
      <c r="O2" s="410"/>
      <c r="Q2"/>
    </row>
    <row r="3" spans="2:17" ht="14.25" customHeight="1" x14ac:dyDescent="0.3">
      <c r="B3" s="410"/>
      <c r="C3" s="410"/>
      <c r="D3" s="410"/>
      <c r="E3" s="410"/>
      <c r="F3" s="410"/>
      <c r="G3" s="410"/>
      <c r="H3" s="410"/>
      <c r="I3" s="410"/>
      <c r="J3" s="410"/>
      <c r="K3" s="410"/>
      <c r="L3" s="410"/>
      <c r="M3" s="410"/>
      <c r="N3" s="410"/>
      <c r="O3" s="410"/>
      <c r="Q3"/>
    </row>
    <row r="4" spans="2:17" ht="14.25" customHeight="1" x14ac:dyDescent="0.3">
      <c r="B4" s="204"/>
      <c r="C4" s="204"/>
      <c r="D4" s="204"/>
      <c r="E4" s="204"/>
      <c r="F4" s="204"/>
      <c r="G4" s="204"/>
      <c r="H4" s="204"/>
      <c r="I4" s="204"/>
      <c r="J4" s="204"/>
      <c r="K4" s="204"/>
      <c r="L4" s="204"/>
      <c r="O4"/>
      <c r="Q4"/>
    </row>
    <row r="5" spans="2:17" x14ac:dyDescent="0.3">
      <c r="C5" s="2"/>
      <c r="D5">
        <v>2.2734999999999999</v>
      </c>
      <c r="L5" s="39"/>
      <c r="O5"/>
      <c r="Q5"/>
    </row>
    <row r="6" spans="2:17" x14ac:dyDescent="0.3">
      <c r="D6">
        <v>-4.6899999999999997E-2</v>
      </c>
      <c r="L6" s="39"/>
      <c r="O6"/>
      <c r="Q6"/>
    </row>
    <row r="7" spans="2:17" x14ac:dyDescent="0.3">
      <c r="D7">
        <v>1.534</v>
      </c>
      <c r="O7"/>
      <c r="Q7"/>
    </row>
    <row r="8" spans="2:17" x14ac:dyDescent="0.3">
      <c r="D8">
        <v>0.28410000000000002</v>
      </c>
      <c r="O8"/>
      <c r="Q8"/>
    </row>
    <row r="9" spans="2:17" x14ac:dyDescent="0.3">
      <c r="O9"/>
      <c r="Q9"/>
    </row>
    <row r="10" spans="2:17" x14ac:dyDescent="0.3">
      <c r="C10" s="205" t="s">
        <v>213</v>
      </c>
      <c r="D10" s="27">
        <v>1000</v>
      </c>
      <c r="E10" t="s">
        <v>214</v>
      </c>
      <c r="O10"/>
      <c r="Q10"/>
    </row>
    <row r="11" spans="2:17" x14ac:dyDescent="0.3">
      <c r="O11"/>
      <c r="Q11"/>
    </row>
    <row r="12" spans="2:17" x14ac:dyDescent="0.3">
      <c r="O12"/>
      <c r="Q12"/>
    </row>
    <row r="13" spans="2:17" x14ac:dyDescent="0.3">
      <c r="B13" t="s">
        <v>218</v>
      </c>
      <c r="O13"/>
      <c r="Q13"/>
    </row>
    <row r="14" spans="2:17" x14ac:dyDescent="0.3">
      <c r="C14" t="s">
        <v>220</v>
      </c>
      <c r="O14"/>
      <c r="Q14"/>
    </row>
    <row r="15" spans="2:17" x14ac:dyDescent="0.3">
      <c r="C15" t="s">
        <v>219</v>
      </c>
      <c r="O15"/>
      <c r="Q15"/>
    </row>
    <row r="16" spans="2:17" s="25" customFormat="1" x14ac:dyDescent="0.3"/>
    <row r="17" spans="2:18" s="25" customFormat="1" x14ac:dyDescent="0.3"/>
    <row r="18" spans="2:18" s="25" customFormat="1" x14ac:dyDescent="0.3"/>
    <row r="19" spans="2:18" s="25" customFormat="1" x14ac:dyDescent="0.3"/>
    <row r="20" spans="2:18" s="25" customFormat="1" x14ac:dyDescent="0.3"/>
    <row r="21" spans="2:18" s="25" customFormat="1" x14ac:dyDescent="0.3">
      <c r="G21" s="40"/>
      <c r="H21" s="40"/>
      <c r="I21" s="40"/>
      <c r="J21" s="40"/>
      <c r="K21" s="40"/>
      <c r="L21" s="40"/>
      <c r="M21" s="40"/>
      <c r="N21" s="40"/>
      <c r="O21" s="40"/>
      <c r="P21" s="40"/>
    </row>
    <row r="22" spans="2:18" s="25" customFormat="1" x14ac:dyDescent="0.3">
      <c r="G22" s="40"/>
      <c r="H22" s="40"/>
      <c r="I22" s="40"/>
      <c r="J22" s="40"/>
      <c r="K22" s="40"/>
      <c r="L22" s="40"/>
      <c r="M22" s="40"/>
      <c r="N22" s="40"/>
      <c r="O22" s="40"/>
      <c r="P22" s="40"/>
    </row>
    <row r="23" spans="2:18" s="25" customFormat="1" x14ac:dyDescent="0.3">
      <c r="G23" s="40"/>
      <c r="H23" s="40"/>
      <c r="I23" s="40"/>
      <c r="J23" s="40"/>
      <c r="K23" s="40"/>
      <c r="L23" s="40"/>
      <c r="M23" s="40"/>
      <c r="N23" s="40"/>
      <c r="O23" s="40"/>
      <c r="P23" s="40"/>
    </row>
    <row r="24" spans="2:18" s="25" customFormat="1" x14ac:dyDescent="0.3">
      <c r="G24" s="40"/>
      <c r="H24" s="40"/>
      <c r="I24" s="40"/>
      <c r="J24" s="40"/>
      <c r="K24" s="40"/>
      <c r="L24" s="40"/>
      <c r="M24" s="40"/>
      <c r="N24" s="40"/>
      <c r="O24" s="40"/>
      <c r="P24" s="40"/>
    </row>
    <row r="25" spans="2:18" s="25" customFormat="1" x14ac:dyDescent="0.3">
      <c r="G25" s="40"/>
      <c r="H25" s="40"/>
      <c r="I25" s="40"/>
      <c r="J25" s="40"/>
      <c r="K25" s="40"/>
      <c r="L25" s="40"/>
      <c r="M25" s="40"/>
      <c r="N25" s="40"/>
      <c r="O25" s="40"/>
      <c r="P25" s="40"/>
    </row>
    <row r="26" spans="2:18" s="25" customFormat="1" x14ac:dyDescent="0.3">
      <c r="G26" s="40"/>
      <c r="H26" s="40"/>
      <c r="I26" s="40"/>
      <c r="J26" s="40"/>
      <c r="K26" s="40"/>
      <c r="L26" s="40"/>
      <c r="M26" s="40"/>
      <c r="N26" s="40"/>
      <c r="O26" s="40"/>
      <c r="P26" s="40"/>
    </row>
    <row r="27" spans="2:18" s="25" customFormat="1" x14ac:dyDescent="0.3">
      <c r="G27" s="40"/>
      <c r="H27" s="40"/>
      <c r="I27" s="40"/>
      <c r="J27" s="40"/>
      <c r="K27" s="40"/>
      <c r="L27" s="40"/>
      <c r="M27" s="40"/>
      <c r="N27" s="40"/>
      <c r="O27" s="40"/>
      <c r="P27" s="40"/>
    </row>
    <row r="28" spans="2:18" s="25" customFormat="1" x14ac:dyDescent="0.3"/>
    <row r="29" spans="2:18" s="25" customFormat="1" x14ac:dyDescent="0.3">
      <c r="G29" s="208" t="s">
        <v>211</v>
      </c>
      <c r="H29" s="206"/>
      <c r="I29" s="206"/>
      <c r="J29" s="206"/>
      <c r="K29" s="206"/>
      <c r="L29" s="206"/>
      <c r="M29" s="206"/>
      <c r="N29" s="206"/>
      <c r="O29" s="206"/>
    </row>
    <row r="30" spans="2:18" s="25" customFormat="1" x14ac:dyDescent="0.3">
      <c r="G30" s="411" t="s">
        <v>212</v>
      </c>
      <c r="H30" s="411"/>
      <c r="I30" s="411"/>
      <c r="J30" s="411"/>
      <c r="K30" s="411"/>
      <c r="L30" s="411"/>
      <c r="M30" s="411"/>
      <c r="N30" s="411"/>
      <c r="O30" s="411"/>
    </row>
    <row r="31" spans="2:18" s="25" customFormat="1" ht="16.2" x14ac:dyDescent="0.3">
      <c r="G31" s="411" t="s">
        <v>215</v>
      </c>
      <c r="H31" s="411"/>
      <c r="I31" s="411"/>
      <c r="J31" s="411"/>
      <c r="K31" s="411"/>
      <c r="L31" s="411"/>
      <c r="M31" s="411"/>
      <c r="N31" s="411"/>
      <c r="O31" s="411"/>
    </row>
    <row r="32" spans="2:18" ht="16.2" x14ac:dyDescent="0.3">
      <c r="B32" s="25"/>
      <c r="C32" s="25"/>
      <c r="D32" s="25"/>
      <c r="E32" s="25"/>
      <c r="F32" s="25"/>
      <c r="G32" s="411" t="s">
        <v>216</v>
      </c>
      <c r="H32" s="411"/>
      <c r="I32" s="411"/>
      <c r="J32" s="411"/>
      <c r="K32" s="411"/>
      <c r="L32" s="411"/>
      <c r="M32" s="411"/>
      <c r="N32" s="411"/>
      <c r="O32" s="411"/>
      <c r="Q32"/>
      <c r="R32">
        <v>14</v>
      </c>
    </row>
    <row r="33" spans="2:17" ht="16.2" x14ac:dyDescent="0.3">
      <c r="B33" s="25"/>
      <c r="C33" s="25"/>
      <c r="D33" s="25"/>
      <c r="E33" s="25"/>
      <c r="F33" s="25"/>
      <c r="G33" s="411" t="s">
        <v>217</v>
      </c>
      <c r="H33" s="411"/>
      <c r="I33" s="411"/>
      <c r="J33" s="411"/>
      <c r="K33" s="411"/>
      <c r="L33" s="411"/>
      <c r="M33" s="411"/>
      <c r="N33" s="411"/>
      <c r="O33" s="411"/>
      <c r="Q33"/>
    </row>
    <row r="34" spans="2:17" x14ac:dyDescent="0.3">
      <c r="B34" s="25"/>
      <c r="C34" s="25"/>
      <c r="D34" s="25"/>
      <c r="E34" s="25"/>
      <c r="F34" s="25"/>
      <c r="G34" s="321"/>
      <c r="H34" s="321"/>
      <c r="I34" s="321"/>
      <c r="J34" s="321"/>
      <c r="K34" s="321"/>
      <c r="L34" s="321"/>
      <c r="M34" s="321"/>
      <c r="N34" s="321"/>
      <c r="O34" s="321"/>
      <c r="Q34"/>
    </row>
    <row r="35" spans="2:17" x14ac:dyDescent="0.3">
      <c r="B35" s="25"/>
      <c r="C35" s="42" t="s">
        <v>223</v>
      </c>
      <c r="D35" s="25"/>
      <c r="E35" s="25"/>
      <c r="F35" s="25"/>
      <c r="G35" s="321"/>
      <c r="H35" s="321"/>
      <c r="I35" s="321"/>
      <c r="J35" s="321"/>
      <c r="K35" s="321"/>
      <c r="L35" s="321"/>
      <c r="M35" s="321"/>
      <c r="N35" s="321"/>
      <c r="O35" s="321"/>
      <c r="Q35"/>
    </row>
    <row r="36" spans="2:17" x14ac:dyDescent="0.3">
      <c r="B36" s="25"/>
      <c r="C36" s="213" t="s">
        <v>224</v>
      </c>
      <c r="D36" s="25"/>
      <c r="E36" s="25"/>
      <c r="F36" s="25"/>
      <c r="G36" s="321"/>
      <c r="H36" s="321"/>
      <c r="I36" s="321"/>
      <c r="J36" s="321"/>
      <c r="K36" s="321"/>
      <c r="L36" s="321"/>
      <c r="M36" s="321"/>
      <c r="N36" s="321"/>
      <c r="O36" s="321"/>
      <c r="Q36"/>
    </row>
    <row r="37" spans="2:17" x14ac:dyDescent="0.3">
      <c r="C37" s="192" t="s">
        <v>225</v>
      </c>
      <c r="G37" s="207"/>
      <c r="H37" s="207"/>
      <c r="K37" s="207"/>
      <c r="L37" s="409" t="s">
        <v>146</v>
      </c>
      <c r="M37" s="409"/>
      <c r="N37" s="409"/>
      <c r="O37" s="207"/>
      <c r="Q37"/>
    </row>
    <row r="38" spans="2:17" ht="16.2" x14ac:dyDescent="0.3">
      <c r="C38" s="190" t="s">
        <v>226</v>
      </c>
      <c r="L38" s="217" t="s">
        <v>145</v>
      </c>
      <c r="M38" s="41" t="s">
        <v>75</v>
      </c>
      <c r="N38" s="41" t="s">
        <v>74</v>
      </c>
      <c r="O38"/>
      <c r="Q38"/>
    </row>
    <row r="39" spans="2:17" x14ac:dyDescent="0.3">
      <c r="L39" s="212"/>
      <c r="M39" s="212"/>
      <c r="N39" s="212"/>
      <c r="O39"/>
      <c r="Q39"/>
    </row>
    <row r="40" spans="2:17" x14ac:dyDescent="0.3">
      <c r="O40"/>
      <c r="Q40"/>
    </row>
    <row r="41" spans="2:17" ht="28.8" x14ac:dyDescent="0.3">
      <c r="B41" s="35" t="s">
        <v>63</v>
      </c>
      <c r="C41" s="35" t="s">
        <v>228</v>
      </c>
      <c r="D41" s="35" t="s">
        <v>229</v>
      </c>
      <c r="E41" s="35" t="s">
        <v>230</v>
      </c>
      <c r="F41" s="35" t="s">
        <v>64</v>
      </c>
      <c r="G41" s="35" t="s">
        <v>65</v>
      </c>
      <c r="H41" s="210" t="s">
        <v>221</v>
      </c>
      <c r="I41" s="210" t="s">
        <v>222</v>
      </c>
      <c r="J41" s="37" t="s">
        <v>66</v>
      </c>
      <c r="K41" s="38" t="s">
        <v>67</v>
      </c>
      <c r="L41" s="38" t="s">
        <v>147</v>
      </c>
      <c r="M41" s="38" t="s">
        <v>68</v>
      </c>
      <c r="N41" s="38" t="s">
        <v>69</v>
      </c>
      <c r="O41" s="38" t="s">
        <v>70</v>
      </c>
      <c r="P41" s="215" t="s">
        <v>71</v>
      </c>
      <c r="Q41" s="215" t="s">
        <v>72</v>
      </c>
    </row>
    <row r="42" spans="2:17" x14ac:dyDescent="0.3">
      <c r="B42" s="36">
        <v>1</v>
      </c>
      <c r="C42" s="36">
        <v>1</v>
      </c>
      <c r="D42" s="36">
        <v>1</v>
      </c>
      <c r="E42" s="36">
        <v>1</v>
      </c>
      <c r="F42" s="36">
        <v>1.5</v>
      </c>
      <c r="G42" s="36">
        <v>1</v>
      </c>
      <c r="H42" s="36">
        <v>13.05</v>
      </c>
      <c r="I42" s="36">
        <v>13.05</v>
      </c>
      <c r="J42" s="36">
        <v>0</v>
      </c>
      <c r="K42" s="42"/>
      <c r="L42" s="42"/>
      <c r="M42" s="42"/>
      <c r="N42" s="42"/>
      <c r="O42" s="214"/>
      <c r="P42" s="216"/>
    </row>
    <row r="43" spans="2:17" x14ac:dyDescent="0.3">
      <c r="B43" s="36">
        <v>1</v>
      </c>
      <c r="C43" s="36">
        <v>2</v>
      </c>
      <c r="D43" s="36">
        <v>1</v>
      </c>
      <c r="E43" s="36">
        <v>1</v>
      </c>
      <c r="F43" s="36">
        <v>4.5</v>
      </c>
      <c r="G43" s="36">
        <v>1</v>
      </c>
      <c r="H43" s="36">
        <v>0</v>
      </c>
      <c r="I43" s="36">
        <v>0</v>
      </c>
      <c r="J43" s="36">
        <v>0</v>
      </c>
      <c r="K43" s="42"/>
      <c r="L43" s="42"/>
      <c r="M43" s="42"/>
      <c r="N43" s="42"/>
      <c r="O43" s="214"/>
      <c r="P43" s="216"/>
    </row>
    <row r="44" spans="2:17" x14ac:dyDescent="0.3">
      <c r="B44" s="36">
        <v>1</v>
      </c>
      <c r="C44" s="36">
        <v>3</v>
      </c>
      <c r="D44" s="36">
        <v>1</v>
      </c>
      <c r="E44" s="36">
        <v>1</v>
      </c>
      <c r="F44" s="36">
        <v>7.5</v>
      </c>
      <c r="G44" s="36">
        <v>1</v>
      </c>
      <c r="H44" s="36">
        <v>13.5</v>
      </c>
      <c r="I44" s="36">
        <v>13.5</v>
      </c>
      <c r="J44" s="36">
        <v>0</v>
      </c>
      <c r="K44" s="42"/>
      <c r="L44" s="42"/>
      <c r="M44" s="42"/>
      <c r="N44" s="42"/>
      <c r="O44" s="214"/>
      <c r="P44" s="216"/>
    </row>
    <row r="45" spans="2:17" x14ac:dyDescent="0.3">
      <c r="B45" s="36">
        <v>1</v>
      </c>
      <c r="C45" s="36">
        <v>4</v>
      </c>
      <c r="D45" s="36">
        <v>1</v>
      </c>
      <c r="E45" s="36">
        <v>1</v>
      </c>
      <c r="F45" s="36">
        <v>10.5</v>
      </c>
      <c r="G45" s="36">
        <v>1</v>
      </c>
      <c r="H45" s="36">
        <v>14.35</v>
      </c>
      <c r="I45" s="36">
        <v>14.35</v>
      </c>
      <c r="J45" s="36">
        <v>16.5</v>
      </c>
      <c r="K45" s="42"/>
      <c r="L45" s="42"/>
      <c r="M45" s="42"/>
      <c r="N45" s="42"/>
      <c r="O45" s="214"/>
      <c r="P45" s="216"/>
    </row>
    <row r="46" spans="2:17" x14ac:dyDescent="0.3">
      <c r="B46" s="36">
        <v>1</v>
      </c>
      <c r="C46" s="36">
        <v>5</v>
      </c>
      <c r="D46" s="36">
        <v>1</v>
      </c>
      <c r="E46" s="36">
        <v>1</v>
      </c>
      <c r="F46" s="36">
        <v>13.5</v>
      </c>
      <c r="G46" s="36">
        <v>1</v>
      </c>
      <c r="H46" s="36">
        <v>0</v>
      </c>
      <c r="I46" s="36">
        <v>0</v>
      </c>
      <c r="J46" s="36">
        <v>0</v>
      </c>
      <c r="K46" s="42"/>
      <c r="L46" s="42"/>
      <c r="M46" s="42"/>
      <c r="N46" s="42"/>
      <c r="O46" s="214"/>
      <c r="P46" s="216"/>
    </row>
    <row r="47" spans="2:17" x14ac:dyDescent="0.3">
      <c r="B47" s="36">
        <v>1</v>
      </c>
      <c r="C47" s="36">
        <v>6</v>
      </c>
      <c r="D47" s="36">
        <v>1</v>
      </c>
      <c r="E47" s="36">
        <v>1</v>
      </c>
      <c r="F47" s="36">
        <v>16.5</v>
      </c>
      <c r="G47" s="36">
        <v>1</v>
      </c>
      <c r="H47" s="36">
        <v>12.5</v>
      </c>
      <c r="I47" s="36">
        <v>12.5</v>
      </c>
      <c r="J47" s="36">
        <v>0</v>
      </c>
      <c r="K47" s="42"/>
      <c r="L47" s="42"/>
      <c r="M47" s="42"/>
      <c r="N47" s="42"/>
      <c r="O47" s="214"/>
      <c r="P47" s="216"/>
    </row>
    <row r="48" spans="2:17" x14ac:dyDescent="0.3">
      <c r="B48" s="36">
        <v>1</v>
      </c>
      <c r="C48" s="36">
        <v>7</v>
      </c>
      <c r="D48" s="36">
        <v>1</v>
      </c>
      <c r="E48" s="36">
        <v>1</v>
      </c>
      <c r="F48" s="36">
        <v>19.5</v>
      </c>
      <c r="G48" s="36">
        <v>1</v>
      </c>
      <c r="H48" s="36">
        <v>2.9</v>
      </c>
      <c r="I48" s="36">
        <v>2.9</v>
      </c>
      <c r="J48" s="36">
        <v>0</v>
      </c>
      <c r="K48" s="42"/>
      <c r="L48" s="42"/>
      <c r="M48" s="42"/>
      <c r="N48" s="42"/>
      <c r="O48" s="214"/>
      <c r="P48" s="216"/>
    </row>
    <row r="49" spans="2:18" x14ac:dyDescent="0.3">
      <c r="B49" s="36">
        <v>1</v>
      </c>
      <c r="C49" s="36">
        <v>8</v>
      </c>
      <c r="D49" s="36">
        <v>1</v>
      </c>
      <c r="E49" s="36">
        <v>1</v>
      </c>
      <c r="F49" s="36">
        <v>22.5</v>
      </c>
      <c r="G49" s="36">
        <v>1</v>
      </c>
      <c r="H49" s="36">
        <v>7.9</v>
      </c>
      <c r="I49" s="36">
        <v>7.9</v>
      </c>
      <c r="J49" s="36">
        <v>0</v>
      </c>
      <c r="K49" s="42"/>
      <c r="L49" s="42"/>
      <c r="M49" s="42"/>
      <c r="N49" s="42"/>
      <c r="O49" s="214"/>
      <c r="P49" s="216"/>
    </row>
    <row r="50" spans="2:18" x14ac:dyDescent="0.3">
      <c r="B50" s="36">
        <v>1</v>
      </c>
      <c r="C50" s="36">
        <v>9</v>
      </c>
      <c r="D50" s="36">
        <v>1</v>
      </c>
      <c r="E50" s="36">
        <v>1</v>
      </c>
      <c r="F50" s="36">
        <v>25.5</v>
      </c>
      <c r="G50" s="36">
        <v>1</v>
      </c>
      <c r="H50" s="36">
        <v>9.5</v>
      </c>
      <c r="I50" s="36">
        <v>9.5</v>
      </c>
      <c r="J50" s="36">
        <v>0</v>
      </c>
      <c r="K50" s="42"/>
      <c r="L50" s="42"/>
      <c r="M50" s="42"/>
      <c r="N50" s="42"/>
      <c r="O50" s="214"/>
      <c r="P50" s="216"/>
    </row>
    <row r="51" spans="2:18" x14ac:dyDescent="0.3">
      <c r="B51" s="36">
        <v>1</v>
      </c>
      <c r="C51" s="36">
        <v>10</v>
      </c>
      <c r="D51" s="36">
        <v>1</v>
      </c>
      <c r="E51" s="36">
        <v>1</v>
      </c>
      <c r="F51" s="36">
        <v>28.5</v>
      </c>
      <c r="G51" s="36">
        <v>1</v>
      </c>
      <c r="H51" s="36">
        <v>4.7</v>
      </c>
      <c r="I51" s="36">
        <v>4.7</v>
      </c>
      <c r="J51" s="36">
        <v>0</v>
      </c>
      <c r="K51" s="42"/>
      <c r="L51" s="42"/>
      <c r="M51" s="42"/>
      <c r="N51" s="42"/>
      <c r="O51" s="214"/>
      <c r="P51" s="216"/>
    </row>
    <row r="52" spans="2:18" x14ac:dyDescent="0.3">
      <c r="B52" s="36">
        <v>1</v>
      </c>
      <c r="C52" s="36">
        <v>11</v>
      </c>
      <c r="D52" s="36">
        <v>1</v>
      </c>
      <c r="E52" s="36">
        <v>1</v>
      </c>
      <c r="F52" s="36">
        <v>31.5</v>
      </c>
      <c r="G52" s="36">
        <v>1</v>
      </c>
      <c r="H52" s="36">
        <v>10.85</v>
      </c>
      <c r="I52" s="36">
        <v>10.85</v>
      </c>
      <c r="J52" s="36">
        <v>0</v>
      </c>
      <c r="K52" s="42"/>
      <c r="L52" s="42"/>
      <c r="M52" s="42"/>
      <c r="N52" s="42"/>
      <c r="O52" s="214"/>
      <c r="P52" s="216"/>
    </row>
    <row r="53" spans="2:18" x14ac:dyDescent="0.3">
      <c r="B53" s="36">
        <v>1</v>
      </c>
      <c r="C53" s="36">
        <v>12</v>
      </c>
      <c r="D53" s="36">
        <v>1</v>
      </c>
      <c r="E53" s="36">
        <v>1</v>
      </c>
      <c r="F53" s="36">
        <v>34.5</v>
      </c>
      <c r="G53" s="36">
        <v>1</v>
      </c>
      <c r="H53" s="36">
        <v>12.15</v>
      </c>
      <c r="I53" s="36">
        <v>12.15</v>
      </c>
      <c r="J53" s="36">
        <v>0</v>
      </c>
      <c r="K53" s="42"/>
      <c r="L53" s="42"/>
      <c r="M53" s="42"/>
      <c r="N53" s="42"/>
      <c r="O53" s="214"/>
      <c r="P53" s="216"/>
    </row>
    <row r="54" spans="2:18" x14ac:dyDescent="0.3">
      <c r="B54" s="36">
        <v>1</v>
      </c>
      <c r="C54" s="36">
        <v>13</v>
      </c>
      <c r="D54" s="36">
        <v>1</v>
      </c>
      <c r="E54" s="36">
        <v>1</v>
      </c>
      <c r="F54" s="36">
        <v>37.5</v>
      </c>
      <c r="G54" s="36">
        <v>1</v>
      </c>
      <c r="H54" s="36">
        <v>13.8</v>
      </c>
      <c r="I54" s="36">
        <v>13.8</v>
      </c>
      <c r="J54" s="36">
        <v>0</v>
      </c>
      <c r="K54" s="42"/>
      <c r="L54" s="42"/>
      <c r="M54" s="42"/>
      <c r="N54" s="42"/>
      <c r="O54" s="214"/>
      <c r="P54" s="216"/>
    </row>
    <row r="55" spans="2:18" x14ac:dyDescent="0.3">
      <c r="B55" s="36">
        <v>1</v>
      </c>
      <c r="C55" s="36">
        <v>14</v>
      </c>
      <c r="D55" s="36">
        <v>1</v>
      </c>
      <c r="E55" s="36">
        <v>1</v>
      </c>
      <c r="F55" s="36">
        <v>40.5</v>
      </c>
      <c r="G55" s="36">
        <v>1</v>
      </c>
      <c r="H55" s="36">
        <v>13.95</v>
      </c>
      <c r="I55" s="36">
        <v>13.95</v>
      </c>
      <c r="J55" s="36">
        <v>0</v>
      </c>
      <c r="K55" s="42"/>
      <c r="L55" s="42"/>
      <c r="M55" s="42"/>
      <c r="N55" s="42"/>
      <c r="O55" s="214"/>
      <c r="P55" s="216"/>
    </row>
    <row r="56" spans="2:18" x14ac:dyDescent="0.3">
      <c r="B56" s="36">
        <v>1</v>
      </c>
      <c r="C56" s="36">
        <v>15</v>
      </c>
      <c r="D56" s="36">
        <v>1</v>
      </c>
      <c r="E56" s="36">
        <v>1</v>
      </c>
      <c r="F56" s="36">
        <v>43.5</v>
      </c>
      <c r="G56" s="36">
        <v>1</v>
      </c>
      <c r="H56" s="36">
        <v>0</v>
      </c>
      <c r="I56" s="36">
        <v>0</v>
      </c>
      <c r="J56" s="36">
        <v>0</v>
      </c>
      <c r="K56" s="42"/>
      <c r="L56" s="42"/>
      <c r="M56" s="42"/>
      <c r="N56" s="42"/>
      <c r="O56" s="214"/>
      <c r="P56" s="216"/>
    </row>
    <row r="57" spans="2:18" x14ac:dyDescent="0.3">
      <c r="B57" s="36">
        <v>1</v>
      </c>
      <c r="C57" s="36">
        <v>16</v>
      </c>
      <c r="D57" s="36">
        <v>1</v>
      </c>
      <c r="E57" s="36">
        <v>1</v>
      </c>
      <c r="F57" s="36">
        <v>46.5</v>
      </c>
      <c r="G57" s="36">
        <v>1</v>
      </c>
      <c r="H57" s="36">
        <v>11.4</v>
      </c>
      <c r="I57" s="36">
        <v>11.4</v>
      </c>
      <c r="J57" s="36">
        <v>0</v>
      </c>
      <c r="K57" s="42"/>
      <c r="L57" s="42"/>
      <c r="M57" s="42"/>
      <c r="N57" s="42"/>
      <c r="O57" s="214"/>
      <c r="P57" s="216"/>
    </row>
    <row r="58" spans="2:18" x14ac:dyDescent="0.3">
      <c r="B58" s="36">
        <v>1</v>
      </c>
      <c r="C58" s="36">
        <v>17</v>
      </c>
      <c r="D58" s="36">
        <v>1</v>
      </c>
      <c r="E58" s="36">
        <v>1</v>
      </c>
      <c r="F58" s="36">
        <v>49.5</v>
      </c>
      <c r="G58" s="36">
        <v>1</v>
      </c>
      <c r="H58" s="36">
        <v>11</v>
      </c>
      <c r="I58" s="36">
        <v>11</v>
      </c>
      <c r="J58" s="36">
        <v>0</v>
      </c>
      <c r="K58" s="42"/>
      <c r="L58" s="42"/>
      <c r="M58" s="42"/>
      <c r="N58" s="42"/>
      <c r="O58" s="214"/>
      <c r="P58" s="216"/>
    </row>
    <row r="59" spans="2:18" x14ac:dyDescent="0.3">
      <c r="B59" s="36">
        <v>1</v>
      </c>
      <c r="C59" s="36">
        <v>18</v>
      </c>
      <c r="D59" s="36">
        <v>1</v>
      </c>
      <c r="E59" s="36">
        <v>1</v>
      </c>
      <c r="F59" s="36">
        <v>52.5</v>
      </c>
      <c r="G59" s="36">
        <v>1</v>
      </c>
      <c r="H59" s="36">
        <v>10.15</v>
      </c>
      <c r="I59" s="36">
        <v>10.15</v>
      </c>
      <c r="J59" s="36">
        <v>0</v>
      </c>
      <c r="K59" s="42"/>
      <c r="L59" s="42"/>
      <c r="M59" s="42"/>
      <c r="N59" s="42"/>
      <c r="O59" s="214"/>
      <c r="P59" s="216"/>
    </row>
    <row r="60" spans="2:18" x14ac:dyDescent="0.3">
      <c r="B60" s="36">
        <v>1</v>
      </c>
      <c r="C60" s="36">
        <v>19</v>
      </c>
      <c r="D60" s="36">
        <v>1</v>
      </c>
      <c r="E60" s="36">
        <v>1</v>
      </c>
      <c r="F60" s="36">
        <v>55.5</v>
      </c>
      <c r="G60" s="36">
        <v>1</v>
      </c>
      <c r="H60" s="36">
        <v>7.7</v>
      </c>
      <c r="I60" s="36">
        <v>7.7</v>
      </c>
      <c r="J60" s="36">
        <v>0</v>
      </c>
      <c r="K60" s="42"/>
      <c r="L60" s="42"/>
      <c r="M60" s="42"/>
      <c r="N60" s="42"/>
      <c r="O60" s="214"/>
      <c r="P60" s="216"/>
    </row>
    <row r="61" spans="2:18" x14ac:dyDescent="0.3">
      <c r="B61" s="36">
        <v>1</v>
      </c>
      <c r="C61" s="36">
        <v>20</v>
      </c>
      <c r="D61" s="36">
        <v>1</v>
      </c>
      <c r="E61" s="36">
        <v>1</v>
      </c>
      <c r="F61" s="36">
        <v>58.5</v>
      </c>
      <c r="G61" s="36">
        <v>1</v>
      </c>
      <c r="H61" s="36">
        <v>13.15</v>
      </c>
      <c r="I61" s="36">
        <v>13.15</v>
      </c>
      <c r="J61" s="36">
        <v>0</v>
      </c>
      <c r="K61" s="42"/>
      <c r="L61" s="42"/>
      <c r="M61" s="42"/>
      <c r="N61" s="42"/>
      <c r="O61" s="214"/>
      <c r="P61" s="216"/>
    </row>
    <row r="62" spans="2:18" x14ac:dyDescent="0.3">
      <c r="B62" s="36">
        <v>1</v>
      </c>
      <c r="C62" s="36">
        <v>21</v>
      </c>
      <c r="D62" s="36">
        <v>1</v>
      </c>
      <c r="E62" s="36">
        <v>1</v>
      </c>
      <c r="F62" s="36">
        <v>61.5</v>
      </c>
      <c r="G62" s="36">
        <v>1</v>
      </c>
      <c r="H62" s="36">
        <v>12.4</v>
      </c>
      <c r="I62" s="36">
        <v>12.4</v>
      </c>
      <c r="J62" s="36">
        <v>0</v>
      </c>
      <c r="K62" s="42"/>
      <c r="L62" s="42"/>
      <c r="M62" s="42"/>
      <c r="N62" s="42"/>
      <c r="O62" s="214"/>
      <c r="P62" s="216"/>
    </row>
    <row r="63" spans="2:18" x14ac:dyDescent="0.3">
      <c r="B63" s="36">
        <v>1</v>
      </c>
      <c r="C63" s="36">
        <v>22</v>
      </c>
      <c r="D63" s="36">
        <v>1</v>
      </c>
      <c r="E63" s="36">
        <v>1</v>
      </c>
      <c r="F63" s="36">
        <v>64.5</v>
      </c>
      <c r="G63" s="36">
        <v>1</v>
      </c>
      <c r="H63" s="36">
        <v>9.85</v>
      </c>
      <c r="I63" s="36">
        <v>9.85</v>
      </c>
      <c r="J63" s="36">
        <v>0</v>
      </c>
      <c r="K63" s="42"/>
      <c r="L63" s="42"/>
      <c r="M63" s="42"/>
      <c r="N63" s="42"/>
      <c r="O63" s="214"/>
      <c r="P63" s="216"/>
    </row>
    <row r="64" spans="2:18" x14ac:dyDescent="0.3">
      <c r="B64" s="36">
        <v>1</v>
      </c>
      <c r="C64" s="36">
        <v>23</v>
      </c>
      <c r="D64" s="36">
        <v>1</v>
      </c>
      <c r="E64" s="36">
        <v>1</v>
      </c>
      <c r="F64" s="36">
        <v>67.5</v>
      </c>
      <c r="G64" s="36">
        <v>1</v>
      </c>
      <c r="H64" s="36">
        <v>13.95</v>
      </c>
      <c r="I64" s="36">
        <v>13.95</v>
      </c>
      <c r="J64" s="36">
        <v>0</v>
      </c>
      <c r="K64" s="42"/>
      <c r="L64" s="42"/>
      <c r="M64" s="42"/>
      <c r="N64" s="42"/>
      <c r="O64" s="214"/>
      <c r="P64" s="216"/>
      <c r="R64">
        <v>15</v>
      </c>
    </row>
    <row r="65" spans="2:16" x14ac:dyDescent="0.3">
      <c r="B65" s="36">
        <v>1</v>
      </c>
      <c r="C65" s="36">
        <v>24</v>
      </c>
      <c r="D65" s="36">
        <v>1</v>
      </c>
      <c r="E65" s="36">
        <v>1</v>
      </c>
      <c r="F65" s="36">
        <v>70.5</v>
      </c>
      <c r="G65" s="36">
        <v>1</v>
      </c>
      <c r="H65" s="36">
        <v>13.7</v>
      </c>
      <c r="I65" s="36">
        <v>13.7</v>
      </c>
      <c r="J65" s="36">
        <v>0</v>
      </c>
      <c r="K65" s="42"/>
      <c r="L65" s="42"/>
      <c r="M65" s="42"/>
      <c r="N65" s="42"/>
      <c r="O65" s="214"/>
      <c r="P65" s="216"/>
    </row>
    <row r="66" spans="2:16" x14ac:dyDescent="0.3">
      <c r="B66" s="36">
        <v>1</v>
      </c>
      <c r="C66" s="36">
        <v>25</v>
      </c>
      <c r="D66" s="36">
        <v>2</v>
      </c>
      <c r="E66" s="36">
        <v>1</v>
      </c>
      <c r="F66" s="36">
        <v>70.5</v>
      </c>
      <c r="G66" s="36">
        <v>3</v>
      </c>
      <c r="H66" s="36">
        <v>10.65</v>
      </c>
      <c r="I66" s="36">
        <v>10.65</v>
      </c>
      <c r="J66" s="36">
        <v>0</v>
      </c>
      <c r="K66" s="42"/>
      <c r="L66" s="42"/>
      <c r="M66" s="42"/>
      <c r="N66" s="42"/>
      <c r="O66" s="214"/>
      <c r="P66" s="216"/>
    </row>
    <row r="67" spans="2:16" x14ac:dyDescent="0.3">
      <c r="B67" s="36">
        <v>1</v>
      </c>
      <c r="C67" s="36">
        <v>26</v>
      </c>
      <c r="D67" s="36">
        <v>2</v>
      </c>
      <c r="E67" s="36">
        <v>1</v>
      </c>
      <c r="F67" s="36">
        <v>67.5</v>
      </c>
      <c r="G67" s="36">
        <v>3</v>
      </c>
      <c r="H67" s="36">
        <v>9.8000000000000007</v>
      </c>
      <c r="I67" s="36">
        <v>9.8000000000000007</v>
      </c>
      <c r="J67" s="36">
        <v>0</v>
      </c>
      <c r="K67" s="42"/>
      <c r="L67" s="42"/>
      <c r="M67" s="42"/>
      <c r="N67" s="42"/>
      <c r="O67" s="214"/>
      <c r="P67" s="216"/>
    </row>
    <row r="68" spans="2:16" x14ac:dyDescent="0.3">
      <c r="B68" s="36">
        <v>1</v>
      </c>
      <c r="C68" s="36">
        <v>27</v>
      </c>
      <c r="D68" s="36">
        <v>2</v>
      </c>
      <c r="E68" s="36">
        <v>1</v>
      </c>
      <c r="F68" s="36">
        <v>64.5</v>
      </c>
      <c r="G68" s="36">
        <v>3</v>
      </c>
      <c r="H68" s="36">
        <v>8.9499999999999993</v>
      </c>
      <c r="I68" s="36">
        <v>8.9499999999999993</v>
      </c>
      <c r="J68" s="36">
        <v>0</v>
      </c>
      <c r="K68" s="42"/>
      <c r="L68" s="42"/>
      <c r="M68" s="42"/>
      <c r="N68" s="42"/>
      <c r="O68" s="214"/>
      <c r="P68" s="216"/>
    </row>
    <row r="69" spans="2:16" x14ac:dyDescent="0.3">
      <c r="B69" s="36">
        <v>1</v>
      </c>
      <c r="C69" s="36">
        <v>28</v>
      </c>
      <c r="D69" s="36">
        <v>2</v>
      </c>
      <c r="E69" s="36">
        <v>1</v>
      </c>
      <c r="F69" s="36">
        <v>61.5</v>
      </c>
      <c r="G69" s="36">
        <v>3</v>
      </c>
      <c r="H69" s="36">
        <v>4.3499999999999996</v>
      </c>
      <c r="I69" s="36">
        <v>4.3499999999999996</v>
      </c>
      <c r="J69" s="36">
        <v>0</v>
      </c>
      <c r="K69" s="42"/>
      <c r="L69" s="42"/>
      <c r="M69" s="42"/>
      <c r="N69" s="42"/>
      <c r="O69" s="214"/>
      <c r="P69" s="216"/>
    </row>
    <row r="70" spans="2:16" x14ac:dyDescent="0.3">
      <c r="B70" s="36">
        <v>1</v>
      </c>
      <c r="C70" s="36">
        <v>29</v>
      </c>
      <c r="D70" s="36">
        <v>2</v>
      </c>
      <c r="E70" s="36">
        <v>1</v>
      </c>
      <c r="F70" s="36">
        <v>58.5</v>
      </c>
      <c r="G70" s="36">
        <v>3</v>
      </c>
      <c r="H70" s="36">
        <v>12.7</v>
      </c>
      <c r="I70" s="36">
        <v>12.7</v>
      </c>
      <c r="J70" s="36">
        <v>0</v>
      </c>
      <c r="K70" s="42"/>
      <c r="L70" s="42"/>
      <c r="M70" s="42"/>
      <c r="N70" s="42"/>
      <c r="O70" s="214"/>
      <c r="P70" s="216"/>
    </row>
    <row r="71" spans="2:16" x14ac:dyDescent="0.3">
      <c r="B71" s="36">
        <v>1</v>
      </c>
      <c r="C71" s="36">
        <v>30</v>
      </c>
      <c r="D71" s="36">
        <v>2</v>
      </c>
      <c r="E71" s="36">
        <v>1</v>
      </c>
      <c r="F71" s="36">
        <v>55.5</v>
      </c>
      <c r="G71" s="36">
        <v>3</v>
      </c>
      <c r="H71" s="36">
        <v>11.4</v>
      </c>
      <c r="I71" s="36">
        <v>11.4</v>
      </c>
      <c r="J71" s="36">
        <v>0</v>
      </c>
      <c r="K71" s="42"/>
      <c r="L71" s="42"/>
      <c r="M71" s="42"/>
      <c r="N71" s="42"/>
      <c r="O71" s="214"/>
      <c r="P71" s="216"/>
    </row>
    <row r="72" spans="2:16" x14ac:dyDescent="0.3">
      <c r="B72" s="36">
        <v>1</v>
      </c>
      <c r="C72" s="36">
        <v>31</v>
      </c>
      <c r="D72" s="36">
        <v>2</v>
      </c>
      <c r="E72" s="36">
        <v>1</v>
      </c>
      <c r="F72" s="36">
        <v>52.5</v>
      </c>
      <c r="G72" s="36">
        <v>3</v>
      </c>
      <c r="H72" s="36">
        <v>11.95</v>
      </c>
      <c r="I72" s="36">
        <v>11.95</v>
      </c>
      <c r="J72" s="36">
        <v>0</v>
      </c>
      <c r="K72" s="42"/>
      <c r="L72" s="42"/>
      <c r="M72" s="42"/>
      <c r="N72" s="42"/>
      <c r="O72" s="214"/>
      <c r="P72" s="216"/>
    </row>
    <row r="73" spans="2:16" x14ac:dyDescent="0.3">
      <c r="B73" s="36">
        <v>1</v>
      </c>
      <c r="C73" s="36">
        <v>32</v>
      </c>
      <c r="D73" s="36">
        <v>2</v>
      </c>
      <c r="E73" s="36">
        <v>1</v>
      </c>
      <c r="F73" s="36">
        <v>49.5</v>
      </c>
      <c r="G73" s="36">
        <v>3</v>
      </c>
      <c r="H73" s="36">
        <v>6.2</v>
      </c>
      <c r="I73" s="36">
        <v>6.2</v>
      </c>
      <c r="J73" s="36">
        <v>0</v>
      </c>
      <c r="K73" s="42"/>
      <c r="L73" s="42"/>
      <c r="M73" s="42"/>
      <c r="N73" s="42"/>
      <c r="O73" s="214"/>
      <c r="P73" s="216"/>
    </row>
    <row r="74" spans="2:16" x14ac:dyDescent="0.3">
      <c r="B74" s="36">
        <v>1</v>
      </c>
      <c r="C74" s="36">
        <v>33</v>
      </c>
      <c r="D74" s="36">
        <v>2</v>
      </c>
      <c r="E74" s="36">
        <v>1</v>
      </c>
      <c r="F74" s="36">
        <v>46.5</v>
      </c>
      <c r="G74" s="36">
        <v>3</v>
      </c>
      <c r="H74" s="36">
        <v>10.35</v>
      </c>
      <c r="I74" s="36">
        <v>10.35</v>
      </c>
      <c r="J74" s="36">
        <v>0</v>
      </c>
      <c r="K74" s="42"/>
      <c r="L74" s="42"/>
      <c r="M74" s="42"/>
      <c r="N74" s="42"/>
      <c r="O74" s="214"/>
      <c r="P74" s="216"/>
    </row>
    <row r="75" spans="2:16" x14ac:dyDescent="0.3">
      <c r="B75" s="36">
        <v>1</v>
      </c>
      <c r="C75" s="36">
        <v>34</v>
      </c>
      <c r="D75" s="36">
        <v>2</v>
      </c>
      <c r="E75" s="36">
        <v>1</v>
      </c>
      <c r="F75" s="36">
        <v>43.5</v>
      </c>
      <c r="G75" s="36">
        <v>3</v>
      </c>
      <c r="H75" s="36">
        <v>11.7</v>
      </c>
      <c r="I75" s="36">
        <v>11.7</v>
      </c>
      <c r="J75" s="36">
        <v>0</v>
      </c>
      <c r="K75" s="42"/>
      <c r="L75" s="42"/>
      <c r="M75" s="42"/>
      <c r="N75" s="42"/>
      <c r="O75" s="214"/>
      <c r="P75" s="216"/>
    </row>
    <row r="76" spans="2:16" x14ac:dyDescent="0.3">
      <c r="B76" s="36">
        <v>1</v>
      </c>
      <c r="C76" s="36">
        <v>35</v>
      </c>
      <c r="D76" s="36">
        <v>2</v>
      </c>
      <c r="E76" s="36">
        <v>1</v>
      </c>
      <c r="F76" s="36">
        <v>40.5</v>
      </c>
      <c r="G76" s="36">
        <v>3</v>
      </c>
      <c r="H76" s="36">
        <v>11.05</v>
      </c>
      <c r="I76" s="36">
        <v>11.05</v>
      </c>
      <c r="J76" s="36">
        <v>0</v>
      </c>
      <c r="K76" s="42"/>
      <c r="L76" s="42"/>
      <c r="M76" s="42"/>
      <c r="N76" s="42"/>
      <c r="O76" s="214"/>
      <c r="P76" s="216"/>
    </row>
    <row r="77" spans="2:16" x14ac:dyDescent="0.3">
      <c r="B77" s="36">
        <v>1</v>
      </c>
      <c r="C77" s="36">
        <v>36</v>
      </c>
      <c r="D77" s="36">
        <v>2</v>
      </c>
      <c r="E77" s="36">
        <v>1</v>
      </c>
      <c r="F77" s="36">
        <v>37.5</v>
      </c>
      <c r="G77" s="36">
        <v>3</v>
      </c>
      <c r="H77" s="36">
        <v>4.4000000000000004</v>
      </c>
      <c r="I77" s="36">
        <v>4.4000000000000004</v>
      </c>
      <c r="J77" s="36">
        <v>0</v>
      </c>
      <c r="K77" s="42"/>
      <c r="L77" s="42"/>
      <c r="M77" s="42"/>
      <c r="N77" s="42"/>
      <c r="O77" s="214"/>
      <c r="P77" s="216"/>
    </row>
    <row r="78" spans="2:16" x14ac:dyDescent="0.3">
      <c r="B78" s="36">
        <v>1</v>
      </c>
      <c r="C78" s="36">
        <v>37</v>
      </c>
      <c r="D78" s="36">
        <v>2</v>
      </c>
      <c r="E78" s="36">
        <v>1</v>
      </c>
      <c r="F78" s="36">
        <v>34.5</v>
      </c>
      <c r="G78" s="36">
        <v>3</v>
      </c>
      <c r="H78" s="36">
        <v>6.2</v>
      </c>
      <c r="I78" s="36">
        <v>6.2</v>
      </c>
      <c r="J78" s="36">
        <v>0</v>
      </c>
      <c r="K78" s="42"/>
      <c r="L78" s="42"/>
      <c r="M78" s="42"/>
      <c r="N78" s="42"/>
      <c r="O78" s="214"/>
      <c r="P78" s="216"/>
    </row>
    <row r="79" spans="2:16" x14ac:dyDescent="0.3">
      <c r="B79" s="36">
        <v>1</v>
      </c>
      <c r="C79" s="36">
        <v>38</v>
      </c>
      <c r="D79" s="36">
        <v>2</v>
      </c>
      <c r="E79" s="36">
        <v>1</v>
      </c>
      <c r="F79" s="36">
        <v>31.5</v>
      </c>
      <c r="G79" s="36">
        <v>3</v>
      </c>
      <c r="H79" s="36">
        <v>6.7</v>
      </c>
      <c r="I79" s="36">
        <v>6.7</v>
      </c>
      <c r="J79" s="36">
        <v>0</v>
      </c>
      <c r="K79" s="42"/>
      <c r="L79" s="42"/>
      <c r="M79" s="42"/>
      <c r="N79" s="42"/>
      <c r="O79" s="214"/>
      <c r="P79" s="216"/>
    </row>
    <row r="80" spans="2:16" x14ac:dyDescent="0.3">
      <c r="B80" s="36">
        <v>1</v>
      </c>
      <c r="C80" s="36">
        <v>39</v>
      </c>
      <c r="D80" s="36">
        <v>2</v>
      </c>
      <c r="E80" s="36">
        <v>1</v>
      </c>
      <c r="F80" s="36">
        <v>28.5</v>
      </c>
      <c r="G80" s="36">
        <v>3</v>
      </c>
      <c r="H80" s="36">
        <v>11.35</v>
      </c>
      <c r="I80" s="36">
        <v>11.35</v>
      </c>
      <c r="J80" s="36">
        <v>0</v>
      </c>
      <c r="K80" s="42"/>
      <c r="L80" s="42"/>
      <c r="M80" s="42"/>
      <c r="N80" s="42"/>
      <c r="O80" s="214"/>
      <c r="P80" s="216"/>
    </row>
    <row r="81" spans="2:16" x14ac:dyDescent="0.3">
      <c r="B81" s="36">
        <v>1</v>
      </c>
      <c r="C81" s="36">
        <v>40</v>
      </c>
      <c r="D81" s="36">
        <v>2</v>
      </c>
      <c r="E81" s="36">
        <v>1</v>
      </c>
      <c r="F81" s="36">
        <v>25.5</v>
      </c>
      <c r="G81" s="36">
        <v>3</v>
      </c>
      <c r="H81" s="36">
        <v>3.95</v>
      </c>
      <c r="I81" s="36">
        <v>3.95</v>
      </c>
      <c r="J81" s="36">
        <v>0</v>
      </c>
      <c r="K81" s="42"/>
      <c r="L81" s="42"/>
      <c r="M81" s="42"/>
      <c r="N81" s="42"/>
      <c r="O81" s="214"/>
      <c r="P81" s="216"/>
    </row>
    <row r="82" spans="2:16" x14ac:dyDescent="0.3">
      <c r="B82" s="36">
        <v>1</v>
      </c>
      <c r="C82" s="36">
        <v>41</v>
      </c>
      <c r="D82" s="36">
        <v>2</v>
      </c>
      <c r="E82" s="36">
        <v>1</v>
      </c>
      <c r="F82" s="36">
        <v>22.5</v>
      </c>
      <c r="G82" s="36">
        <v>3</v>
      </c>
      <c r="H82" s="36">
        <v>9.9</v>
      </c>
      <c r="I82" s="36">
        <v>9.9</v>
      </c>
      <c r="J82" s="36">
        <v>0</v>
      </c>
      <c r="K82" s="42"/>
      <c r="L82" s="42"/>
      <c r="M82" s="42"/>
      <c r="N82" s="42"/>
      <c r="O82" s="214"/>
      <c r="P82" s="216"/>
    </row>
    <row r="83" spans="2:16" x14ac:dyDescent="0.3">
      <c r="B83" s="36">
        <v>1</v>
      </c>
      <c r="C83" s="36">
        <v>42</v>
      </c>
      <c r="D83" s="36">
        <v>2</v>
      </c>
      <c r="E83" s="36">
        <v>1</v>
      </c>
      <c r="F83" s="36">
        <v>19.5</v>
      </c>
      <c r="G83" s="36">
        <v>3</v>
      </c>
      <c r="H83" s="36">
        <v>13</v>
      </c>
      <c r="I83" s="36">
        <v>13</v>
      </c>
      <c r="J83" s="36">
        <v>0</v>
      </c>
      <c r="K83" s="42"/>
      <c r="L83" s="42"/>
      <c r="M83" s="42"/>
      <c r="N83" s="42"/>
      <c r="O83" s="214"/>
      <c r="P83" s="216"/>
    </row>
    <row r="84" spans="2:16" x14ac:dyDescent="0.3">
      <c r="B84" s="36">
        <v>1</v>
      </c>
      <c r="C84" s="36">
        <v>43</v>
      </c>
      <c r="D84" s="36">
        <v>2</v>
      </c>
      <c r="E84" s="36">
        <v>1</v>
      </c>
      <c r="F84" s="36">
        <v>16.5</v>
      </c>
      <c r="G84" s="36">
        <v>3</v>
      </c>
      <c r="H84" s="36">
        <v>13.4</v>
      </c>
      <c r="I84" s="36">
        <v>13.4</v>
      </c>
      <c r="J84" s="36">
        <v>0</v>
      </c>
      <c r="K84" s="42"/>
      <c r="L84" s="42"/>
      <c r="M84" s="42"/>
      <c r="N84" s="42"/>
      <c r="O84" s="214"/>
      <c r="P84" s="216"/>
    </row>
    <row r="85" spans="2:16" x14ac:dyDescent="0.3">
      <c r="B85" s="36">
        <v>1</v>
      </c>
      <c r="C85" s="36">
        <v>44</v>
      </c>
      <c r="D85" s="36">
        <v>2</v>
      </c>
      <c r="E85" s="36">
        <v>1</v>
      </c>
      <c r="F85" s="36">
        <v>13.5</v>
      </c>
      <c r="G85" s="36">
        <v>3</v>
      </c>
      <c r="H85" s="36">
        <v>7.3</v>
      </c>
      <c r="I85" s="36">
        <v>7.3</v>
      </c>
      <c r="J85" s="36">
        <v>0</v>
      </c>
      <c r="K85" s="42"/>
      <c r="L85" s="42"/>
      <c r="M85" s="42"/>
      <c r="N85" s="42"/>
      <c r="O85" s="214"/>
      <c r="P85" s="216"/>
    </row>
    <row r="86" spans="2:16" x14ac:dyDescent="0.3">
      <c r="B86" s="36">
        <v>1</v>
      </c>
      <c r="C86" s="36">
        <v>45</v>
      </c>
      <c r="D86" s="36">
        <v>2</v>
      </c>
      <c r="E86" s="36">
        <v>1</v>
      </c>
      <c r="F86" s="36">
        <v>10.5</v>
      </c>
      <c r="G86" s="36">
        <v>3</v>
      </c>
      <c r="H86" s="36">
        <v>7.3</v>
      </c>
      <c r="I86" s="36">
        <v>7.3</v>
      </c>
      <c r="J86" s="36">
        <v>0</v>
      </c>
      <c r="K86" s="42"/>
      <c r="L86" s="42"/>
      <c r="M86" s="42"/>
      <c r="N86" s="42"/>
      <c r="O86" s="214"/>
      <c r="P86" s="216"/>
    </row>
    <row r="87" spans="2:16" x14ac:dyDescent="0.3">
      <c r="B87" s="36">
        <v>1</v>
      </c>
      <c r="C87" s="36">
        <v>46</v>
      </c>
      <c r="D87" s="36">
        <v>2</v>
      </c>
      <c r="E87" s="36">
        <v>1</v>
      </c>
      <c r="F87" s="36">
        <v>7.5</v>
      </c>
      <c r="G87" s="36">
        <v>3</v>
      </c>
      <c r="H87" s="36">
        <v>10.95</v>
      </c>
      <c r="I87" s="36">
        <v>10.95</v>
      </c>
      <c r="J87" s="36">
        <v>0</v>
      </c>
      <c r="K87" s="42"/>
      <c r="L87" s="42"/>
      <c r="M87" s="42"/>
      <c r="N87" s="42"/>
      <c r="O87" s="214"/>
      <c r="P87" s="216"/>
    </row>
    <row r="88" spans="2:16" x14ac:dyDescent="0.3">
      <c r="B88" s="36">
        <v>1</v>
      </c>
      <c r="C88" s="36">
        <v>47</v>
      </c>
      <c r="D88" s="36">
        <v>2</v>
      </c>
      <c r="E88" s="36">
        <v>1</v>
      </c>
      <c r="F88" s="36">
        <v>4.5</v>
      </c>
      <c r="G88" s="36">
        <v>3</v>
      </c>
      <c r="H88" s="36">
        <v>0</v>
      </c>
      <c r="I88" s="36">
        <v>0</v>
      </c>
      <c r="J88" s="36">
        <v>0</v>
      </c>
      <c r="K88" s="42"/>
      <c r="L88" s="42"/>
      <c r="M88" s="42"/>
      <c r="N88" s="42"/>
      <c r="O88" s="214"/>
      <c r="P88" s="216"/>
    </row>
    <row r="89" spans="2:16" x14ac:dyDescent="0.3">
      <c r="B89" s="36">
        <v>1</v>
      </c>
      <c r="C89" s="36">
        <v>48</v>
      </c>
      <c r="D89" s="36">
        <v>2</v>
      </c>
      <c r="E89" s="36">
        <v>1</v>
      </c>
      <c r="F89" s="36">
        <v>1.5</v>
      </c>
      <c r="G89" s="36">
        <v>3</v>
      </c>
      <c r="H89" s="36">
        <v>13.4</v>
      </c>
      <c r="I89" s="36">
        <v>13.4</v>
      </c>
      <c r="J89" s="36">
        <v>0</v>
      </c>
      <c r="K89" s="42"/>
      <c r="L89" s="42"/>
      <c r="M89" s="42"/>
      <c r="N89" s="42"/>
      <c r="O89" s="214"/>
      <c r="P89" s="216"/>
    </row>
    <row r="90" spans="2:16" x14ac:dyDescent="0.3">
      <c r="B90" s="36">
        <v>1</v>
      </c>
      <c r="C90" s="36">
        <v>49</v>
      </c>
      <c r="D90" s="36">
        <v>3</v>
      </c>
      <c r="E90" s="36">
        <v>1</v>
      </c>
      <c r="F90" s="36">
        <v>1.5</v>
      </c>
      <c r="G90" s="36">
        <v>5</v>
      </c>
      <c r="H90" s="36">
        <v>0</v>
      </c>
      <c r="I90" s="36">
        <v>0</v>
      </c>
      <c r="J90" s="36">
        <v>0</v>
      </c>
      <c r="K90" s="42"/>
      <c r="L90" s="42"/>
      <c r="M90" s="42"/>
      <c r="N90" s="42"/>
      <c r="O90" s="214"/>
      <c r="P90" s="216"/>
    </row>
    <row r="91" spans="2:16" x14ac:dyDescent="0.3">
      <c r="B91" s="36">
        <v>1</v>
      </c>
      <c r="C91" s="36">
        <v>50</v>
      </c>
      <c r="D91" s="36">
        <v>3</v>
      </c>
      <c r="E91" s="36">
        <v>1</v>
      </c>
      <c r="F91" s="36">
        <v>4.5</v>
      </c>
      <c r="G91" s="36">
        <v>5</v>
      </c>
      <c r="H91" s="36">
        <v>0</v>
      </c>
      <c r="I91" s="36">
        <v>0</v>
      </c>
      <c r="J91" s="36">
        <v>0</v>
      </c>
      <c r="K91" s="42"/>
      <c r="L91" s="42"/>
      <c r="M91" s="42"/>
      <c r="N91" s="42"/>
      <c r="O91" s="214"/>
      <c r="P91" s="216"/>
    </row>
    <row r="92" spans="2:16" x14ac:dyDescent="0.3">
      <c r="B92" s="36">
        <v>1</v>
      </c>
      <c r="C92" s="36">
        <v>51</v>
      </c>
      <c r="D92" s="36">
        <v>3</v>
      </c>
      <c r="E92" s="36">
        <v>1</v>
      </c>
      <c r="F92" s="36">
        <v>7.5</v>
      </c>
      <c r="G92" s="36">
        <v>5</v>
      </c>
      <c r="H92" s="36">
        <v>8.8000000000000007</v>
      </c>
      <c r="I92" s="36">
        <v>8.8000000000000007</v>
      </c>
      <c r="J92" s="36">
        <v>0</v>
      </c>
      <c r="K92" s="42"/>
      <c r="L92" s="42"/>
      <c r="M92" s="42"/>
      <c r="N92" s="42"/>
      <c r="O92" s="214"/>
      <c r="P92" s="216"/>
    </row>
    <row r="93" spans="2:16" x14ac:dyDescent="0.3">
      <c r="B93" s="36">
        <v>1</v>
      </c>
      <c r="C93" s="36">
        <v>52</v>
      </c>
      <c r="D93" s="36">
        <v>3</v>
      </c>
      <c r="E93" s="36">
        <v>1</v>
      </c>
      <c r="F93" s="36">
        <v>10.5</v>
      </c>
      <c r="G93" s="36">
        <v>5</v>
      </c>
      <c r="H93" s="36">
        <v>8.5500000000000007</v>
      </c>
      <c r="I93" s="36">
        <v>8.5500000000000007</v>
      </c>
      <c r="J93" s="36">
        <v>0</v>
      </c>
      <c r="K93" s="42"/>
      <c r="L93" s="42"/>
      <c r="M93" s="42"/>
      <c r="N93" s="42"/>
      <c r="O93" s="214"/>
      <c r="P93" s="216"/>
    </row>
    <row r="94" spans="2:16" x14ac:dyDescent="0.3">
      <c r="B94" s="36">
        <v>1</v>
      </c>
      <c r="C94" s="36">
        <v>53</v>
      </c>
      <c r="D94" s="36">
        <v>3</v>
      </c>
      <c r="E94" s="36">
        <v>1</v>
      </c>
      <c r="F94" s="36">
        <v>13.5</v>
      </c>
      <c r="G94" s="36">
        <v>5</v>
      </c>
      <c r="H94" s="36">
        <v>7.1</v>
      </c>
      <c r="I94" s="36">
        <v>7.1</v>
      </c>
      <c r="J94" s="36">
        <v>0</v>
      </c>
      <c r="K94" s="42"/>
      <c r="L94" s="42"/>
      <c r="M94" s="42"/>
      <c r="N94" s="42"/>
      <c r="O94" s="214"/>
      <c r="P94" s="216"/>
    </row>
    <row r="95" spans="2:16" x14ac:dyDescent="0.3">
      <c r="B95" s="36">
        <v>1</v>
      </c>
      <c r="C95" s="36">
        <v>54</v>
      </c>
      <c r="D95" s="36">
        <v>3</v>
      </c>
      <c r="E95" s="36">
        <v>1</v>
      </c>
      <c r="F95" s="36">
        <v>16.5</v>
      </c>
      <c r="G95" s="36">
        <v>5</v>
      </c>
      <c r="H95" s="36">
        <v>4.9000000000000004</v>
      </c>
      <c r="I95" s="36">
        <v>4.9000000000000004</v>
      </c>
      <c r="J95" s="36">
        <v>0</v>
      </c>
      <c r="K95" s="42"/>
      <c r="L95" s="42"/>
      <c r="M95" s="42"/>
      <c r="N95" s="42"/>
      <c r="O95" s="214"/>
      <c r="P95" s="216"/>
    </row>
    <row r="96" spans="2:16" x14ac:dyDescent="0.3">
      <c r="B96" s="36">
        <v>1</v>
      </c>
      <c r="C96" s="36">
        <v>55</v>
      </c>
      <c r="D96" s="36">
        <v>3</v>
      </c>
      <c r="E96" s="36">
        <v>1</v>
      </c>
      <c r="F96" s="36">
        <v>19.5</v>
      </c>
      <c r="G96" s="36">
        <v>5</v>
      </c>
      <c r="H96" s="36">
        <v>10.6</v>
      </c>
      <c r="I96" s="36">
        <v>10.6</v>
      </c>
      <c r="J96" s="36">
        <v>0</v>
      </c>
      <c r="K96" s="42"/>
      <c r="L96" s="42"/>
      <c r="M96" s="42"/>
      <c r="N96" s="42"/>
      <c r="O96" s="214"/>
      <c r="P96" s="216"/>
    </row>
    <row r="97" spans="2:18" x14ac:dyDescent="0.3">
      <c r="B97" s="36">
        <v>1</v>
      </c>
      <c r="C97" s="36">
        <v>56</v>
      </c>
      <c r="D97" s="36">
        <v>3</v>
      </c>
      <c r="E97" s="36">
        <v>1</v>
      </c>
      <c r="F97" s="36">
        <v>22.5</v>
      </c>
      <c r="G97" s="36">
        <v>5</v>
      </c>
      <c r="H97" s="36">
        <v>0</v>
      </c>
      <c r="I97" s="36">
        <v>0</v>
      </c>
      <c r="J97" s="36">
        <v>0</v>
      </c>
      <c r="K97" s="42"/>
      <c r="L97" s="42"/>
      <c r="M97" s="42"/>
      <c r="N97" s="42"/>
      <c r="O97" s="214"/>
      <c r="P97" s="216"/>
      <c r="R97">
        <f>R64+1</f>
        <v>16</v>
      </c>
    </row>
    <row r="98" spans="2:18" x14ac:dyDescent="0.3">
      <c r="B98" s="36">
        <v>1</v>
      </c>
      <c r="C98" s="36">
        <v>57</v>
      </c>
      <c r="D98" s="36">
        <v>3</v>
      </c>
      <c r="E98" s="36">
        <v>1</v>
      </c>
      <c r="F98" s="36">
        <v>25.5</v>
      </c>
      <c r="G98" s="36">
        <v>5</v>
      </c>
      <c r="H98" s="36">
        <v>12.8</v>
      </c>
      <c r="I98" s="36">
        <v>12.8</v>
      </c>
      <c r="J98" s="36">
        <v>0</v>
      </c>
      <c r="K98" s="42"/>
      <c r="L98" s="42"/>
      <c r="M98" s="42"/>
      <c r="N98" s="42"/>
      <c r="O98" s="214"/>
      <c r="P98" s="216"/>
    </row>
    <row r="99" spans="2:18" x14ac:dyDescent="0.3">
      <c r="B99" s="36">
        <v>1</v>
      </c>
      <c r="C99" s="36">
        <v>58</v>
      </c>
      <c r="D99" s="36">
        <v>3</v>
      </c>
      <c r="E99" s="36">
        <v>1</v>
      </c>
      <c r="F99" s="36">
        <v>28.5</v>
      </c>
      <c r="G99" s="36">
        <v>5</v>
      </c>
      <c r="H99" s="36">
        <v>11.05</v>
      </c>
      <c r="I99" s="36">
        <v>11.05</v>
      </c>
      <c r="J99" s="36">
        <v>0</v>
      </c>
      <c r="K99" s="42"/>
      <c r="L99" s="42"/>
      <c r="M99" s="42"/>
      <c r="N99" s="42"/>
      <c r="O99" s="214"/>
      <c r="P99" s="216"/>
    </row>
    <row r="100" spans="2:18" x14ac:dyDescent="0.3">
      <c r="B100" s="36">
        <v>1</v>
      </c>
      <c r="C100" s="36">
        <v>59</v>
      </c>
      <c r="D100" s="36">
        <v>3</v>
      </c>
      <c r="E100" s="36">
        <v>1</v>
      </c>
      <c r="F100" s="36">
        <v>31.5</v>
      </c>
      <c r="G100" s="36">
        <v>5</v>
      </c>
      <c r="H100" s="36">
        <v>0</v>
      </c>
      <c r="I100" s="36">
        <v>0</v>
      </c>
      <c r="J100" s="36">
        <v>0</v>
      </c>
      <c r="K100" s="42"/>
      <c r="L100" s="42"/>
      <c r="M100" s="42"/>
      <c r="N100" s="42"/>
      <c r="O100" s="214"/>
      <c r="P100" s="216"/>
    </row>
    <row r="101" spans="2:18" x14ac:dyDescent="0.3">
      <c r="B101" s="36">
        <v>1</v>
      </c>
      <c r="C101" s="36">
        <v>60</v>
      </c>
      <c r="D101" s="36">
        <v>3</v>
      </c>
      <c r="E101" s="36">
        <v>1</v>
      </c>
      <c r="F101" s="36">
        <v>34.5</v>
      </c>
      <c r="G101" s="36">
        <v>5</v>
      </c>
      <c r="H101" s="36">
        <v>10.1</v>
      </c>
      <c r="I101" s="36">
        <v>10.1</v>
      </c>
      <c r="J101" s="36">
        <v>0</v>
      </c>
      <c r="K101" s="42"/>
      <c r="L101" s="42"/>
      <c r="M101" s="42"/>
      <c r="N101" s="42"/>
      <c r="O101" s="214"/>
      <c r="P101" s="216"/>
    </row>
    <row r="102" spans="2:18" x14ac:dyDescent="0.3">
      <c r="B102" s="36">
        <v>1</v>
      </c>
      <c r="C102" s="36">
        <v>61</v>
      </c>
      <c r="D102" s="36">
        <v>3</v>
      </c>
      <c r="E102" s="36">
        <v>1</v>
      </c>
      <c r="F102" s="36">
        <v>37.5</v>
      </c>
      <c r="G102" s="36">
        <v>5</v>
      </c>
      <c r="H102" s="36">
        <v>6.3</v>
      </c>
      <c r="I102" s="36">
        <v>6.3</v>
      </c>
      <c r="J102" s="36">
        <v>0</v>
      </c>
      <c r="K102" s="42"/>
      <c r="L102" s="42"/>
      <c r="M102" s="42"/>
      <c r="N102" s="42"/>
      <c r="O102" s="214"/>
      <c r="P102" s="216"/>
    </row>
    <row r="103" spans="2:18" x14ac:dyDescent="0.3">
      <c r="B103" s="36">
        <v>1</v>
      </c>
      <c r="C103" s="36">
        <v>62</v>
      </c>
      <c r="D103" s="36">
        <v>3</v>
      </c>
      <c r="E103" s="36">
        <v>1</v>
      </c>
      <c r="F103" s="36">
        <v>40.5</v>
      </c>
      <c r="G103" s="36">
        <v>5</v>
      </c>
      <c r="H103" s="36">
        <v>12.2</v>
      </c>
      <c r="I103" s="36">
        <v>12.2</v>
      </c>
      <c r="J103" s="36">
        <v>0</v>
      </c>
      <c r="K103" s="42"/>
      <c r="L103" s="42"/>
      <c r="M103" s="42"/>
      <c r="N103" s="42"/>
      <c r="O103" s="214"/>
      <c r="P103" s="216"/>
    </row>
    <row r="104" spans="2:18" x14ac:dyDescent="0.3">
      <c r="B104" s="36">
        <v>1</v>
      </c>
      <c r="C104" s="36">
        <v>63</v>
      </c>
      <c r="D104" s="36">
        <v>3</v>
      </c>
      <c r="E104" s="36">
        <v>1</v>
      </c>
      <c r="F104" s="36">
        <v>43.5</v>
      </c>
      <c r="G104" s="36">
        <v>5</v>
      </c>
      <c r="H104" s="36">
        <v>8.4</v>
      </c>
      <c r="I104" s="36">
        <v>8.4</v>
      </c>
      <c r="J104" s="36">
        <v>0</v>
      </c>
      <c r="K104" s="42"/>
      <c r="L104" s="42"/>
      <c r="M104" s="42"/>
      <c r="N104" s="42"/>
      <c r="O104" s="214"/>
      <c r="P104" s="216"/>
    </row>
    <row r="105" spans="2:18" x14ac:dyDescent="0.3">
      <c r="B105" s="36">
        <v>1</v>
      </c>
      <c r="C105" s="36">
        <v>64</v>
      </c>
      <c r="D105" s="36">
        <v>3</v>
      </c>
      <c r="E105" s="36">
        <v>1</v>
      </c>
      <c r="F105" s="36">
        <v>46.5</v>
      </c>
      <c r="G105" s="36">
        <v>5</v>
      </c>
      <c r="H105" s="36">
        <v>9.0500000000000007</v>
      </c>
      <c r="I105" s="36">
        <v>9.0500000000000007</v>
      </c>
      <c r="J105" s="36">
        <v>0</v>
      </c>
      <c r="K105" s="42"/>
      <c r="L105" s="42"/>
      <c r="M105" s="42"/>
      <c r="N105" s="42"/>
      <c r="O105" s="214"/>
      <c r="P105" s="216"/>
    </row>
    <row r="106" spans="2:18" x14ac:dyDescent="0.3">
      <c r="B106" s="36">
        <v>1</v>
      </c>
      <c r="C106" s="36">
        <v>65</v>
      </c>
      <c r="D106" s="36">
        <v>3</v>
      </c>
      <c r="E106" s="36">
        <v>1</v>
      </c>
      <c r="F106" s="36">
        <v>49.5</v>
      </c>
      <c r="G106" s="36">
        <v>5</v>
      </c>
      <c r="H106" s="36">
        <v>9.3000000000000007</v>
      </c>
      <c r="I106" s="36">
        <v>9.3000000000000007</v>
      </c>
      <c r="J106" s="36">
        <v>0</v>
      </c>
      <c r="K106" s="42"/>
      <c r="L106" s="42"/>
      <c r="M106" s="42"/>
      <c r="N106" s="42"/>
      <c r="O106" s="214"/>
      <c r="P106" s="216"/>
    </row>
    <row r="107" spans="2:18" x14ac:dyDescent="0.3">
      <c r="B107" s="36">
        <v>1</v>
      </c>
      <c r="C107" s="36">
        <v>66</v>
      </c>
      <c r="D107" s="36">
        <v>3</v>
      </c>
      <c r="E107" s="36">
        <v>1</v>
      </c>
      <c r="F107" s="36">
        <v>52.5</v>
      </c>
      <c r="G107" s="36">
        <v>5</v>
      </c>
      <c r="H107" s="36">
        <v>0.65</v>
      </c>
      <c r="I107" s="36">
        <v>0.65</v>
      </c>
      <c r="J107" s="36">
        <v>0</v>
      </c>
      <c r="K107" s="42"/>
      <c r="L107" s="42"/>
      <c r="M107" s="42"/>
      <c r="N107" s="42"/>
      <c r="O107" s="214"/>
      <c r="P107" s="216"/>
    </row>
    <row r="108" spans="2:18" x14ac:dyDescent="0.3">
      <c r="B108" s="36">
        <v>1</v>
      </c>
      <c r="C108" s="36">
        <v>67</v>
      </c>
      <c r="D108" s="36">
        <v>3</v>
      </c>
      <c r="E108" s="36">
        <v>1</v>
      </c>
      <c r="F108" s="36">
        <v>55.5</v>
      </c>
      <c r="G108" s="36">
        <v>5</v>
      </c>
      <c r="H108" s="36">
        <v>11.55</v>
      </c>
      <c r="I108" s="36">
        <v>11.55</v>
      </c>
      <c r="J108" s="36">
        <v>0</v>
      </c>
      <c r="K108" s="42"/>
      <c r="L108" s="42"/>
      <c r="M108" s="42"/>
      <c r="N108" s="42"/>
      <c r="O108" s="214"/>
      <c r="P108" s="216"/>
    </row>
    <row r="109" spans="2:18" x14ac:dyDescent="0.3">
      <c r="B109" s="36">
        <v>1</v>
      </c>
      <c r="C109" s="36">
        <v>68</v>
      </c>
      <c r="D109" s="36">
        <v>3</v>
      </c>
      <c r="E109" s="36">
        <v>1</v>
      </c>
      <c r="F109" s="36">
        <v>58.5</v>
      </c>
      <c r="G109" s="36">
        <v>5</v>
      </c>
      <c r="H109" s="36">
        <v>7.2</v>
      </c>
      <c r="I109" s="36">
        <v>7.2</v>
      </c>
      <c r="J109" s="36">
        <v>0</v>
      </c>
      <c r="K109" s="42"/>
      <c r="L109" s="42"/>
      <c r="M109" s="42"/>
      <c r="N109" s="42"/>
      <c r="O109" s="214"/>
      <c r="P109" s="216"/>
    </row>
    <row r="110" spans="2:18" x14ac:dyDescent="0.3">
      <c r="B110" s="36">
        <v>1</v>
      </c>
      <c r="C110" s="36">
        <v>69</v>
      </c>
      <c r="D110" s="36">
        <v>3</v>
      </c>
      <c r="E110" s="36">
        <v>1</v>
      </c>
      <c r="F110" s="36">
        <v>61.5</v>
      </c>
      <c r="G110" s="36">
        <v>5</v>
      </c>
      <c r="H110" s="36">
        <v>9.4</v>
      </c>
      <c r="I110" s="36">
        <v>9.4</v>
      </c>
      <c r="J110" s="36">
        <v>0</v>
      </c>
      <c r="K110" s="42"/>
      <c r="L110" s="42"/>
      <c r="M110" s="42"/>
      <c r="N110" s="42"/>
      <c r="O110" s="214"/>
      <c r="P110" s="216"/>
    </row>
    <row r="111" spans="2:18" x14ac:dyDescent="0.3">
      <c r="B111" s="36">
        <v>1</v>
      </c>
      <c r="C111" s="36">
        <v>70</v>
      </c>
      <c r="D111" s="36">
        <v>3</v>
      </c>
      <c r="E111" s="36">
        <v>1</v>
      </c>
      <c r="F111" s="36">
        <v>64.5</v>
      </c>
      <c r="G111" s="36">
        <v>5</v>
      </c>
      <c r="H111" s="36">
        <v>8.6999999999999993</v>
      </c>
      <c r="I111" s="36">
        <v>8.6999999999999993</v>
      </c>
      <c r="J111" s="36">
        <v>0</v>
      </c>
      <c r="K111" s="42"/>
      <c r="L111" s="42"/>
      <c r="M111" s="42"/>
      <c r="N111" s="42"/>
      <c r="O111" s="214"/>
      <c r="P111" s="216"/>
    </row>
    <row r="112" spans="2:18" x14ac:dyDescent="0.3">
      <c r="B112" s="36">
        <v>1</v>
      </c>
      <c r="C112" s="36">
        <v>71</v>
      </c>
      <c r="D112" s="36">
        <v>3</v>
      </c>
      <c r="E112" s="36">
        <v>1</v>
      </c>
      <c r="F112" s="36">
        <v>67.5</v>
      </c>
      <c r="G112" s="36">
        <v>5</v>
      </c>
      <c r="H112" s="36">
        <v>9.1</v>
      </c>
      <c r="I112" s="36">
        <v>9.1</v>
      </c>
      <c r="J112" s="36">
        <v>0</v>
      </c>
      <c r="K112" s="42"/>
      <c r="L112" s="42"/>
      <c r="M112" s="42"/>
      <c r="N112" s="42"/>
      <c r="O112" s="214"/>
      <c r="P112" s="216"/>
    </row>
    <row r="113" spans="2:16" x14ac:dyDescent="0.3">
      <c r="B113" s="36">
        <v>1</v>
      </c>
      <c r="C113" s="36">
        <v>72</v>
      </c>
      <c r="D113" s="36">
        <v>3</v>
      </c>
      <c r="E113" s="36">
        <v>1</v>
      </c>
      <c r="F113" s="36">
        <v>70.5</v>
      </c>
      <c r="G113" s="36">
        <v>5</v>
      </c>
      <c r="H113" s="36">
        <v>12.85</v>
      </c>
      <c r="I113" s="36">
        <v>12.85</v>
      </c>
      <c r="J113" s="36">
        <v>0</v>
      </c>
      <c r="K113" s="42"/>
      <c r="L113" s="42"/>
      <c r="M113" s="42"/>
      <c r="N113" s="42"/>
      <c r="O113" s="214"/>
      <c r="P113" s="216"/>
    </row>
    <row r="114" spans="2:16" x14ac:dyDescent="0.3">
      <c r="B114" s="36">
        <v>1</v>
      </c>
      <c r="C114" s="36">
        <v>73</v>
      </c>
      <c r="D114" s="36">
        <v>4</v>
      </c>
      <c r="E114" s="36">
        <v>1</v>
      </c>
      <c r="F114" s="36">
        <v>70.5</v>
      </c>
      <c r="G114" s="36">
        <v>7</v>
      </c>
      <c r="H114" s="36">
        <v>13.6</v>
      </c>
      <c r="I114" s="36">
        <v>13.6</v>
      </c>
      <c r="J114" s="36">
        <v>0</v>
      </c>
      <c r="K114" s="42"/>
      <c r="L114" s="42"/>
      <c r="M114" s="42"/>
      <c r="N114" s="42"/>
      <c r="O114" s="214"/>
      <c r="P114" s="216"/>
    </row>
    <row r="115" spans="2:16" x14ac:dyDescent="0.3">
      <c r="B115" s="36">
        <v>1</v>
      </c>
      <c r="C115" s="36">
        <v>74</v>
      </c>
      <c r="D115" s="36">
        <v>4</v>
      </c>
      <c r="E115" s="36">
        <v>1</v>
      </c>
      <c r="F115" s="36">
        <v>67.5</v>
      </c>
      <c r="G115" s="36">
        <v>7</v>
      </c>
      <c r="H115" s="36">
        <v>4.55</v>
      </c>
      <c r="I115" s="36">
        <v>4.55</v>
      </c>
      <c r="J115" s="36">
        <v>0</v>
      </c>
      <c r="K115" s="42"/>
      <c r="L115" s="42"/>
      <c r="M115" s="42"/>
      <c r="N115" s="42"/>
      <c r="O115" s="214"/>
      <c r="P115" s="216"/>
    </row>
    <row r="116" spans="2:16" x14ac:dyDescent="0.3">
      <c r="B116" s="36">
        <v>1</v>
      </c>
      <c r="C116" s="36">
        <v>75</v>
      </c>
      <c r="D116" s="36">
        <v>4</v>
      </c>
      <c r="E116" s="36">
        <v>1</v>
      </c>
      <c r="F116" s="36">
        <v>64.5</v>
      </c>
      <c r="G116" s="36">
        <v>7</v>
      </c>
      <c r="H116" s="36">
        <v>12.75</v>
      </c>
      <c r="I116" s="36">
        <v>12.75</v>
      </c>
      <c r="J116" s="36">
        <v>0</v>
      </c>
      <c r="K116" s="42"/>
      <c r="L116" s="42"/>
      <c r="M116" s="42"/>
      <c r="N116" s="42"/>
      <c r="O116" s="214"/>
      <c r="P116" s="216"/>
    </row>
    <row r="117" spans="2:16" x14ac:dyDescent="0.3">
      <c r="B117" s="36">
        <v>1</v>
      </c>
      <c r="C117" s="36">
        <v>76</v>
      </c>
      <c r="D117" s="36">
        <v>4</v>
      </c>
      <c r="E117" s="36">
        <v>1</v>
      </c>
      <c r="F117" s="36">
        <v>61.5</v>
      </c>
      <c r="G117" s="36">
        <v>7</v>
      </c>
      <c r="H117" s="36">
        <v>12.3</v>
      </c>
      <c r="I117" s="36">
        <v>12.3</v>
      </c>
      <c r="J117" s="36">
        <v>0</v>
      </c>
      <c r="K117" s="42"/>
      <c r="L117" s="42"/>
      <c r="M117" s="42"/>
      <c r="N117" s="42"/>
      <c r="O117" s="214"/>
      <c r="P117" s="216"/>
    </row>
    <row r="118" spans="2:16" x14ac:dyDescent="0.3">
      <c r="B118" s="36">
        <v>1</v>
      </c>
      <c r="C118" s="36">
        <v>77</v>
      </c>
      <c r="D118" s="36">
        <v>4</v>
      </c>
      <c r="E118" s="36">
        <v>1</v>
      </c>
      <c r="F118" s="36">
        <v>58.5</v>
      </c>
      <c r="G118" s="36">
        <v>7</v>
      </c>
      <c r="H118" s="36">
        <v>13</v>
      </c>
      <c r="I118" s="36">
        <v>13</v>
      </c>
      <c r="J118" s="36">
        <v>0</v>
      </c>
      <c r="K118" s="42"/>
      <c r="L118" s="42"/>
      <c r="M118" s="42"/>
      <c r="N118" s="42"/>
      <c r="O118" s="214"/>
      <c r="P118" s="216"/>
    </row>
    <row r="119" spans="2:16" x14ac:dyDescent="0.3">
      <c r="B119" s="36">
        <v>1</v>
      </c>
      <c r="C119" s="36">
        <v>78</v>
      </c>
      <c r="D119" s="36">
        <v>4</v>
      </c>
      <c r="E119" s="36">
        <v>1</v>
      </c>
      <c r="F119" s="36">
        <v>55.5</v>
      </c>
      <c r="G119" s="36">
        <v>7</v>
      </c>
      <c r="H119" s="36">
        <v>11.35</v>
      </c>
      <c r="I119" s="36">
        <v>11.35</v>
      </c>
      <c r="J119" s="36">
        <v>0</v>
      </c>
      <c r="K119" s="42"/>
      <c r="L119" s="42"/>
      <c r="M119" s="42"/>
      <c r="N119" s="42"/>
      <c r="O119" s="214"/>
      <c r="P119" s="216"/>
    </row>
    <row r="120" spans="2:16" x14ac:dyDescent="0.3">
      <c r="B120" s="36">
        <v>1</v>
      </c>
      <c r="C120" s="36">
        <v>79</v>
      </c>
      <c r="D120" s="36">
        <v>4</v>
      </c>
      <c r="E120" s="36">
        <v>1</v>
      </c>
      <c r="F120" s="36">
        <v>52.5</v>
      </c>
      <c r="G120" s="36">
        <v>7</v>
      </c>
      <c r="H120" s="36">
        <v>9.4</v>
      </c>
      <c r="I120" s="36">
        <v>9.4</v>
      </c>
      <c r="J120" s="36">
        <v>0</v>
      </c>
      <c r="K120" s="42"/>
      <c r="L120" s="42"/>
      <c r="M120" s="42"/>
      <c r="N120" s="42"/>
      <c r="O120" s="214"/>
      <c r="P120" s="216"/>
    </row>
    <row r="121" spans="2:16" x14ac:dyDescent="0.3">
      <c r="B121" s="36">
        <v>1</v>
      </c>
      <c r="C121" s="36">
        <v>80</v>
      </c>
      <c r="D121" s="36">
        <v>4</v>
      </c>
      <c r="E121" s="36">
        <v>1</v>
      </c>
      <c r="F121" s="36">
        <v>49.5</v>
      </c>
      <c r="G121" s="36">
        <v>7</v>
      </c>
      <c r="H121" s="36">
        <v>12.85</v>
      </c>
      <c r="I121" s="36">
        <v>12.85</v>
      </c>
      <c r="J121" s="36">
        <v>0</v>
      </c>
      <c r="K121" s="42"/>
      <c r="L121" s="42"/>
      <c r="M121" s="42"/>
      <c r="N121" s="42"/>
      <c r="O121" s="214"/>
      <c r="P121" s="216"/>
    </row>
    <row r="122" spans="2:16" x14ac:dyDescent="0.3">
      <c r="B122" s="36">
        <v>1</v>
      </c>
      <c r="C122" s="36">
        <v>81</v>
      </c>
      <c r="D122" s="36">
        <v>4</v>
      </c>
      <c r="E122" s="36">
        <v>1</v>
      </c>
      <c r="F122" s="36">
        <v>46.5</v>
      </c>
      <c r="G122" s="36">
        <v>7</v>
      </c>
      <c r="H122" s="36">
        <v>12.25</v>
      </c>
      <c r="I122" s="36">
        <v>12.25</v>
      </c>
      <c r="J122" s="36">
        <v>0</v>
      </c>
      <c r="K122" s="42"/>
      <c r="L122" s="42"/>
      <c r="M122" s="42"/>
      <c r="N122" s="42"/>
      <c r="O122" s="214"/>
      <c r="P122" s="216"/>
    </row>
    <row r="123" spans="2:16" x14ac:dyDescent="0.3">
      <c r="B123" s="36">
        <v>1</v>
      </c>
      <c r="C123" s="36">
        <v>82</v>
      </c>
      <c r="D123" s="36">
        <v>4</v>
      </c>
      <c r="E123" s="36">
        <v>1</v>
      </c>
      <c r="F123" s="36">
        <v>43.5</v>
      </c>
      <c r="G123" s="36">
        <v>7</v>
      </c>
      <c r="H123" s="36">
        <v>5.3</v>
      </c>
      <c r="I123" s="36">
        <v>5.3</v>
      </c>
      <c r="J123" s="36">
        <v>0</v>
      </c>
      <c r="K123" s="42"/>
      <c r="L123" s="42"/>
      <c r="M123" s="42"/>
      <c r="N123" s="42"/>
      <c r="O123" s="214"/>
      <c r="P123" s="216"/>
    </row>
    <row r="124" spans="2:16" x14ac:dyDescent="0.3">
      <c r="B124" s="36">
        <v>1</v>
      </c>
      <c r="C124" s="36">
        <v>83</v>
      </c>
      <c r="D124" s="36">
        <v>4</v>
      </c>
      <c r="E124" s="36">
        <v>1</v>
      </c>
      <c r="F124" s="36">
        <v>40.5</v>
      </c>
      <c r="G124" s="36">
        <v>7</v>
      </c>
      <c r="H124" s="36">
        <v>12.2</v>
      </c>
      <c r="I124" s="36">
        <v>12.2</v>
      </c>
      <c r="J124" s="36">
        <v>0</v>
      </c>
      <c r="K124" s="42"/>
      <c r="L124" s="42"/>
      <c r="M124" s="42"/>
      <c r="N124" s="42"/>
      <c r="O124" s="214"/>
      <c r="P124" s="216"/>
    </row>
    <row r="125" spans="2:16" x14ac:dyDescent="0.3">
      <c r="B125" s="36">
        <v>1</v>
      </c>
      <c r="C125" s="36">
        <v>84</v>
      </c>
      <c r="D125" s="36">
        <v>4</v>
      </c>
      <c r="E125" s="36">
        <v>1</v>
      </c>
      <c r="F125" s="36">
        <v>37.5</v>
      </c>
      <c r="G125" s="36">
        <v>7</v>
      </c>
      <c r="H125" s="36">
        <v>0</v>
      </c>
      <c r="I125" s="36">
        <v>0</v>
      </c>
      <c r="J125" s="36">
        <v>0</v>
      </c>
      <c r="K125" s="42"/>
      <c r="L125" s="42"/>
      <c r="M125" s="42"/>
      <c r="N125" s="42"/>
      <c r="O125" s="214"/>
      <c r="P125" s="216"/>
    </row>
    <row r="126" spans="2:16" x14ac:dyDescent="0.3">
      <c r="B126" s="36">
        <v>1</v>
      </c>
      <c r="C126" s="36">
        <v>85</v>
      </c>
      <c r="D126" s="36">
        <v>4</v>
      </c>
      <c r="E126" s="36">
        <v>1</v>
      </c>
      <c r="F126" s="36">
        <v>34.5</v>
      </c>
      <c r="G126" s="36">
        <v>7</v>
      </c>
      <c r="H126" s="36">
        <v>8.5500000000000007</v>
      </c>
      <c r="I126" s="36">
        <v>8.5500000000000007</v>
      </c>
      <c r="J126" s="36">
        <v>0</v>
      </c>
      <c r="K126" s="42"/>
      <c r="L126" s="42"/>
      <c r="M126" s="42"/>
      <c r="N126" s="42"/>
      <c r="O126" s="214"/>
      <c r="P126" s="216"/>
    </row>
    <row r="127" spans="2:16" x14ac:dyDescent="0.3">
      <c r="B127" s="36">
        <v>1</v>
      </c>
      <c r="C127" s="36">
        <v>86</v>
      </c>
      <c r="D127" s="36">
        <v>4</v>
      </c>
      <c r="E127" s="36">
        <v>1</v>
      </c>
      <c r="F127" s="36">
        <v>31.5</v>
      </c>
      <c r="G127" s="36">
        <v>7</v>
      </c>
      <c r="H127" s="36">
        <v>11.3</v>
      </c>
      <c r="I127" s="36">
        <v>11.3</v>
      </c>
      <c r="J127" s="36">
        <v>0</v>
      </c>
      <c r="K127" s="42"/>
      <c r="L127" s="42"/>
      <c r="M127" s="42"/>
      <c r="N127" s="42"/>
      <c r="O127" s="214"/>
      <c r="P127" s="216"/>
    </row>
    <row r="128" spans="2:16" x14ac:dyDescent="0.3">
      <c r="B128" s="36">
        <v>1</v>
      </c>
      <c r="C128" s="36">
        <v>87</v>
      </c>
      <c r="D128" s="36">
        <v>4</v>
      </c>
      <c r="E128" s="36">
        <v>1</v>
      </c>
      <c r="F128" s="36">
        <v>28.5</v>
      </c>
      <c r="G128" s="36">
        <v>7</v>
      </c>
      <c r="H128" s="36">
        <v>8.1</v>
      </c>
      <c r="I128" s="36">
        <v>8.1</v>
      </c>
      <c r="J128" s="36">
        <v>0</v>
      </c>
      <c r="K128" s="42"/>
      <c r="L128" s="42"/>
      <c r="M128" s="42"/>
      <c r="N128" s="42"/>
      <c r="O128" s="214"/>
      <c r="P128" s="216"/>
    </row>
    <row r="129" spans="2:18" x14ac:dyDescent="0.3">
      <c r="B129" s="36">
        <v>1</v>
      </c>
      <c r="C129" s="36">
        <v>88</v>
      </c>
      <c r="D129" s="36">
        <v>4</v>
      </c>
      <c r="E129" s="36">
        <v>1</v>
      </c>
      <c r="F129" s="36">
        <v>25.5</v>
      </c>
      <c r="G129" s="36">
        <v>7</v>
      </c>
      <c r="H129" s="36">
        <v>8.9499999999999993</v>
      </c>
      <c r="I129" s="36">
        <v>8.9499999999999993</v>
      </c>
      <c r="J129" s="36">
        <v>0</v>
      </c>
      <c r="K129" s="42"/>
      <c r="L129" s="42"/>
      <c r="M129" s="42"/>
      <c r="N129" s="42"/>
      <c r="O129" s="214"/>
      <c r="P129" s="216"/>
    </row>
    <row r="130" spans="2:18" x14ac:dyDescent="0.3">
      <c r="B130" s="36">
        <v>1</v>
      </c>
      <c r="C130" s="36">
        <v>89</v>
      </c>
      <c r="D130" s="36">
        <v>4</v>
      </c>
      <c r="E130" s="36">
        <v>1</v>
      </c>
      <c r="F130" s="36">
        <v>22.5</v>
      </c>
      <c r="G130" s="36">
        <v>7</v>
      </c>
      <c r="H130" s="36">
        <v>2.2000000000000002</v>
      </c>
      <c r="I130" s="36">
        <v>2.2000000000000002</v>
      </c>
      <c r="J130" s="36">
        <v>0</v>
      </c>
      <c r="K130" s="42"/>
      <c r="L130" s="42"/>
      <c r="M130" s="42"/>
      <c r="N130" s="42"/>
      <c r="O130" s="214"/>
      <c r="P130" s="216"/>
      <c r="R130">
        <f>R97+1</f>
        <v>17</v>
      </c>
    </row>
    <row r="131" spans="2:18" x14ac:dyDescent="0.3">
      <c r="B131" s="36">
        <v>1</v>
      </c>
      <c r="C131" s="36">
        <v>90</v>
      </c>
      <c r="D131" s="36">
        <v>4</v>
      </c>
      <c r="E131" s="36">
        <v>1</v>
      </c>
      <c r="F131" s="36">
        <v>19.5</v>
      </c>
      <c r="G131" s="36">
        <v>7</v>
      </c>
      <c r="H131" s="36">
        <v>11.75</v>
      </c>
      <c r="I131" s="36">
        <v>11.75</v>
      </c>
      <c r="J131" s="36">
        <v>0</v>
      </c>
      <c r="K131" s="42"/>
      <c r="L131" s="42"/>
      <c r="M131" s="42"/>
      <c r="N131" s="42"/>
      <c r="O131" s="214"/>
      <c r="P131" s="216"/>
    </row>
    <row r="132" spans="2:18" x14ac:dyDescent="0.3">
      <c r="B132" s="36">
        <v>1</v>
      </c>
      <c r="C132" s="36">
        <v>91</v>
      </c>
      <c r="D132" s="36">
        <v>4</v>
      </c>
      <c r="E132" s="36">
        <v>1</v>
      </c>
      <c r="F132" s="36">
        <v>16.5</v>
      </c>
      <c r="G132" s="36">
        <v>7</v>
      </c>
      <c r="H132" s="36">
        <v>0</v>
      </c>
      <c r="I132" s="36">
        <v>0</v>
      </c>
      <c r="J132" s="36">
        <v>0</v>
      </c>
      <c r="K132" s="42"/>
      <c r="L132" s="42"/>
      <c r="M132" s="42"/>
      <c r="N132" s="42"/>
      <c r="O132" s="214"/>
      <c r="P132" s="216"/>
    </row>
    <row r="133" spans="2:18" x14ac:dyDescent="0.3">
      <c r="B133" s="36">
        <v>1</v>
      </c>
      <c r="C133" s="36">
        <v>92</v>
      </c>
      <c r="D133" s="36">
        <v>4</v>
      </c>
      <c r="E133" s="36">
        <v>1</v>
      </c>
      <c r="F133" s="36">
        <v>13.5</v>
      </c>
      <c r="G133" s="36">
        <v>7</v>
      </c>
      <c r="H133" s="36">
        <v>10.25</v>
      </c>
      <c r="I133" s="36">
        <v>10.25</v>
      </c>
      <c r="J133" s="36">
        <v>0</v>
      </c>
      <c r="K133" s="42"/>
      <c r="L133" s="42"/>
      <c r="M133" s="42"/>
      <c r="N133" s="42"/>
      <c r="O133" s="214"/>
      <c r="P133" s="216"/>
    </row>
    <row r="134" spans="2:18" x14ac:dyDescent="0.3">
      <c r="B134" s="36">
        <v>1</v>
      </c>
      <c r="C134" s="36">
        <v>93</v>
      </c>
      <c r="D134" s="36">
        <v>4</v>
      </c>
      <c r="E134" s="36">
        <v>1</v>
      </c>
      <c r="F134" s="36">
        <v>10.5</v>
      </c>
      <c r="G134" s="36">
        <v>7</v>
      </c>
      <c r="H134" s="36">
        <v>8.65</v>
      </c>
      <c r="I134" s="36">
        <v>8.65</v>
      </c>
      <c r="J134" s="36">
        <v>0</v>
      </c>
      <c r="K134" s="42"/>
      <c r="L134" s="42"/>
      <c r="M134" s="42"/>
      <c r="N134" s="42"/>
      <c r="O134" s="214"/>
      <c r="P134" s="216"/>
    </row>
    <row r="135" spans="2:18" x14ac:dyDescent="0.3">
      <c r="B135" s="36">
        <v>1</v>
      </c>
      <c r="C135" s="36">
        <v>94</v>
      </c>
      <c r="D135" s="36">
        <v>4</v>
      </c>
      <c r="E135" s="36">
        <v>1</v>
      </c>
      <c r="F135" s="36">
        <v>7.5</v>
      </c>
      <c r="G135" s="36">
        <v>7</v>
      </c>
      <c r="H135" s="36">
        <v>11</v>
      </c>
      <c r="I135" s="36">
        <v>11</v>
      </c>
      <c r="J135" s="36">
        <v>0</v>
      </c>
      <c r="K135" s="42"/>
      <c r="L135" s="42"/>
      <c r="M135" s="42"/>
      <c r="N135" s="42"/>
      <c r="O135" s="214"/>
      <c r="P135" s="216"/>
    </row>
    <row r="136" spans="2:18" x14ac:dyDescent="0.3">
      <c r="B136" s="36">
        <v>1</v>
      </c>
      <c r="C136" s="36">
        <v>95</v>
      </c>
      <c r="D136" s="36">
        <v>4</v>
      </c>
      <c r="E136" s="36">
        <v>1</v>
      </c>
      <c r="F136" s="36">
        <v>4.5</v>
      </c>
      <c r="G136" s="36">
        <v>7</v>
      </c>
      <c r="H136" s="36">
        <v>9.6999999999999993</v>
      </c>
      <c r="I136" s="36">
        <v>9.6999999999999993</v>
      </c>
      <c r="J136" s="36">
        <v>0</v>
      </c>
      <c r="K136" s="42"/>
      <c r="L136" s="42"/>
      <c r="M136" s="42"/>
      <c r="N136" s="42"/>
      <c r="O136" s="214"/>
      <c r="P136" s="216"/>
    </row>
    <row r="137" spans="2:18" x14ac:dyDescent="0.3">
      <c r="B137" s="36">
        <v>1</v>
      </c>
      <c r="C137" s="36">
        <v>96</v>
      </c>
      <c r="D137" s="36">
        <v>4</v>
      </c>
      <c r="E137" s="36">
        <v>1</v>
      </c>
      <c r="F137" s="36">
        <v>1.5</v>
      </c>
      <c r="G137" s="36">
        <v>7</v>
      </c>
      <c r="H137" s="36">
        <v>11.9</v>
      </c>
      <c r="I137" s="36">
        <v>11.9</v>
      </c>
      <c r="J137" s="36">
        <v>0</v>
      </c>
      <c r="K137" s="42"/>
      <c r="L137" s="42"/>
      <c r="M137" s="42"/>
      <c r="N137" s="42"/>
      <c r="O137" s="214"/>
      <c r="P137" s="216"/>
    </row>
    <row r="138" spans="2:18" x14ac:dyDescent="0.3">
      <c r="B138" s="36">
        <v>1</v>
      </c>
      <c r="C138" s="36">
        <v>97</v>
      </c>
      <c r="D138" s="36">
        <v>5</v>
      </c>
      <c r="E138" s="36">
        <v>1</v>
      </c>
      <c r="F138" s="36">
        <v>1.5</v>
      </c>
      <c r="G138" s="36">
        <v>9</v>
      </c>
      <c r="H138" s="36">
        <v>0</v>
      </c>
      <c r="I138" s="36">
        <v>0</v>
      </c>
      <c r="J138" s="36">
        <v>0</v>
      </c>
      <c r="K138" s="42"/>
      <c r="L138" s="42"/>
      <c r="M138" s="42"/>
      <c r="N138" s="42"/>
      <c r="O138" s="214"/>
      <c r="P138" s="216"/>
    </row>
    <row r="139" spans="2:18" x14ac:dyDescent="0.3">
      <c r="B139" s="36">
        <v>1</v>
      </c>
      <c r="C139" s="36">
        <v>98</v>
      </c>
      <c r="D139" s="36">
        <v>5</v>
      </c>
      <c r="E139" s="36">
        <v>1</v>
      </c>
      <c r="F139" s="36">
        <v>4.5</v>
      </c>
      <c r="G139" s="36">
        <v>9</v>
      </c>
      <c r="H139" s="36">
        <v>4.3</v>
      </c>
      <c r="I139" s="36">
        <v>4.3</v>
      </c>
      <c r="J139" s="36">
        <v>0</v>
      </c>
      <c r="K139" s="42"/>
      <c r="L139" s="42"/>
      <c r="M139" s="42"/>
      <c r="N139" s="42"/>
      <c r="O139" s="214"/>
      <c r="P139" s="216"/>
    </row>
    <row r="140" spans="2:18" x14ac:dyDescent="0.3">
      <c r="B140" s="36">
        <v>1</v>
      </c>
      <c r="C140" s="36">
        <v>99</v>
      </c>
      <c r="D140" s="36">
        <v>5</v>
      </c>
      <c r="E140" s="36">
        <v>1</v>
      </c>
      <c r="F140" s="36">
        <v>7.5</v>
      </c>
      <c r="G140" s="36">
        <v>9</v>
      </c>
      <c r="H140" s="36">
        <v>13.3</v>
      </c>
      <c r="I140" s="36">
        <v>13.3</v>
      </c>
      <c r="J140" s="36">
        <v>0</v>
      </c>
      <c r="K140" s="42"/>
      <c r="L140" s="42"/>
      <c r="M140" s="42"/>
      <c r="N140" s="42"/>
      <c r="O140" s="214"/>
      <c r="P140" s="216"/>
    </row>
    <row r="141" spans="2:18" x14ac:dyDescent="0.3">
      <c r="B141" s="36">
        <v>1</v>
      </c>
      <c r="C141" s="36">
        <v>100</v>
      </c>
      <c r="D141" s="36">
        <v>5</v>
      </c>
      <c r="E141" s="36">
        <v>1</v>
      </c>
      <c r="F141" s="36">
        <v>10.5</v>
      </c>
      <c r="G141" s="36">
        <v>9</v>
      </c>
      <c r="H141" s="36">
        <v>0</v>
      </c>
      <c r="I141" s="36">
        <v>0</v>
      </c>
      <c r="J141" s="36">
        <v>0</v>
      </c>
      <c r="K141" s="42"/>
      <c r="L141" s="42"/>
      <c r="M141" s="42"/>
      <c r="N141" s="42"/>
      <c r="O141" s="214"/>
      <c r="P141" s="216"/>
    </row>
    <row r="142" spans="2:18" x14ac:dyDescent="0.3">
      <c r="B142" s="36">
        <v>1</v>
      </c>
      <c r="C142" s="36">
        <v>101</v>
      </c>
      <c r="D142" s="36">
        <v>5</v>
      </c>
      <c r="E142" s="36">
        <v>1</v>
      </c>
      <c r="F142" s="36">
        <v>13.5</v>
      </c>
      <c r="G142" s="36">
        <v>9</v>
      </c>
      <c r="H142" s="36">
        <v>11.35</v>
      </c>
      <c r="I142" s="36">
        <v>11.35</v>
      </c>
      <c r="J142" s="36">
        <v>0</v>
      </c>
      <c r="K142" s="42"/>
      <c r="L142" s="42"/>
      <c r="M142" s="42"/>
      <c r="N142" s="42"/>
      <c r="O142" s="214"/>
      <c r="P142" s="216"/>
    </row>
    <row r="143" spans="2:18" x14ac:dyDescent="0.3">
      <c r="B143" s="36">
        <v>1</v>
      </c>
      <c r="C143" s="36">
        <v>102</v>
      </c>
      <c r="D143" s="36">
        <v>5</v>
      </c>
      <c r="E143" s="36">
        <v>1</v>
      </c>
      <c r="F143" s="36">
        <v>16.5</v>
      </c>
      <c r="G143" s="36">
        <v>9</v>
      </c>
      <c r="H143" s="36">
        <v>9.25</v>
      </c>
      <c r="I143" s="36">
        <v>9.25</v>
      </c>
      <c r="J143" s="36">
        <v>0</v>
      </c>
      <c r="K143" s="42"/>
      <c r="L143" s="42"/>
      <c r="M143" s="42"/>
      <c r="N143" s="42"/>
      <c r="O143" s="214"/>
      <c r="P143" s="216"/>
    </row>
    <row r="144" spans="2:18" x14ac:dyDescent="0.3">
      <c r="B144" s="36">
        <v>1</v>
      </c>
      <c r="C144" s="36">
        <v>103</v>
      </c>
      <c r="D144" s="36">
        <v>5</v>
      </c>
      <c r="E144" s="36">
        <v>2</v>
      </c>
      <c r="F144" s="36">
        <v>19.5</v>
      </c>
      <c r="G144" s="36">
        <v>9</v>
      </c>
      <c r="H144" s="36">
        <v>12.3</v>
      </c>
      <c r="I144" s="36">
        <v>12.3</v>
      </c>
      <c r="J144" s="36">
        <v>0</v>
      </c>
      <c r="K144" s="42"/>
      <c r="L144" s="42"/>
      <c r="M144" s="42"/>
      <c r="N144" s="42"/>
      <c r="O144" s="214"/>
      <c r="P144" s="216"/>
    </row>
    <row r="145" spans="2:16" x14ac:dyDescent="0.3">
      <c r="B145" s="36">
        <v>1</v>
      </c>
      <c r="C145" s="36">
        <v>104</v>
      </c>
      <c r="D145" s="36">
        <v>5</v>
      </c>
      <c r="E145" s="36">
        <v>2</v>
      </c>
      <c r="F145" s="36">
        <v>22.5</v>
      </c>
      <c r="G145" s="36">
        <v>9</v>
      </c>
      <c r="H145" s="36">
        <v>10.85</v>
      </c>
      <c r="I145" s="36">
        <v>10.85</v>
      </c>
      <c r="J145" s="36">
        <v>0</v>
      </c>
      <c r="K145" s="42"/>
      <c r="L145" s="42"/>
      <c r="M145" s="42"/>
      <c r="N145" s="42"/>
      <c r="O145" s="214"/>
      <c r="P145" s="216"/>
    </row>
    <row r="146" spans="2:16" x14ac:dyDescent="0.3">
      <c r="B146" s="36">
        <v>1</v>
      </c>
      <c r="C146" s="36">
        <v>105</v>
      </c>
      <c r="D146" s="36">
        <v>5</v>
      </c>
      <c r="E146" s="36">
        <v>2</v>
      </c>
      <c r="F146" s="36">
        <v>25.5</v>
      </c>
      <c r="G146" s="36">
        <v>9</v>
      </c>
      <c r="H146" s="36">
        <v>9.15</v>
      </c>
      <c r="I146" s="36">
        <v>9.15</v>
      </c>
      <c r="J146" s="36">
        <v>0</v>
      </c>
      <c r="K146" s="42"/>
      <c r="L146" s="42"/>
      <c r="M146" s="42"/>
      <c r="N146" s="42"/>
      <c r="O146" s="214"/>
      <c r="P146" s="216"/>
    </row>
    <row r="147" spans="2:16" x14ac:dyDescent="0.3">
      <c r="B147" s="36">
        <v>1</v>
      </c>
      <c r="C147" s="36">
        <v>106</v>
      </c>
      <c r="D147" s="36">
        <v>5</v>
      </c>
      <c r="E147" s="36">
        <v>2</v>
      </c>
      <c r="F147" s="36">
        <v>28.5</v>
      </c>
      <c r="G147" s="36">
        <v>9</v>
      </c>
      <c r="H147" s="36">
        <v>9.9</v>
      </c>
      <c r="I147" s="36">
        <v>9.9</v>
      </c>
      <c r="J147" s="36">
        <v>0</v>
      </c>
      <c r="K147" s="42"/>
      <c r="L147" s="42"/>
      <c r="M147" s="42"/>
      <c r="N147" s="42"/>
      <c r="O147" s="214"/>
      <c r="P147" s="216"/>
    </row>
    <row r="148" spans="2:16" x14ac:dyDescent="0.3">
      <c r="B148" s="36">
        <v>1</v>
      </c>
      <c r="C148" s="36">
        <v>107</v>
      </c>
      <c r="D148" s="36">
        <v>5</v>
      </c>
      <c r="E148" s="36">
        <v>2</v>
      </c>
      <c r="F148" s="36">
        <v>31.5</v>
      </c>
      <c r="G148" s="36">
        <v>9</v>
      </c>
      <c r="H148" s="36">
        <v>11.25</v>
      </c>
      <c r="I148" s="36">
        <v>11.25</v>
      </c>
      <c r="J148" s="36">
        <v>0</v>
      </c>
      <c r="K148" s="42"/>
      <c r="L148" s="42"/>
      <c r="M148" s="42"/>
      <c r="N148" s="42"/>
      <c r="O148" s="214"/>
      <c r="P148" s="216"/>
    </row>
    <row r="149" spans="2:16" x14ac:dyDescent="0.3">
      <c r="B149" s="36">
        <v>1</v>
      </c>
      <c r="C149" s="36">
        <v>108</v>
      </c>
      <c r="D149" s="36">
        <v>5</v>
      </c>
      <c r="E149" s="36">
        <v>1</v>
      </c>
      <c r="F149" s="36">
        <v>34.5</v>
      </c>
      <c r="G149" s="36">
        <v>9</v>
      </c>
      <c r="H149" s="36">
        <v>12.35</v>
      </c>
      <c r="I149" s="36">
        <v>12.35</v>
      </c>
      <c r="J149" s="36">
        <v>0</v>
      </c>
      <c r="K149" s="42"/>
      <c r="L149" s="42"/>
      <c r="M149" s="42"/>
      <c r="N149" s="42"/>
      <c r="O149" s="214"/>
      <c r="P149" s="216"/>
    </row>
    <row r="150" spans="2:16" x14ac:dyDescent="0.3">
      <c r="B150" s="36">
        <v>1</v>
      </c>
      <c r="C150" s="36">
        <v>109</v>
      </c>
      <c r="D150" s="36">
        <v>5</v>
      </c>
      <c r="E150" s="36">
        <v>1</v>
      </c>
      <c r="F150" s="36">
        <v>37.5</v>
      </c>
      <c r="G150" s="36">
        <v>9</v>
      </c>
      <c r="H150" s="36">
        <v>12.35</v>
      </c>
      <c r="I150" s="36">
        <v>12.35</v>
      </c>
      <c r="J150" s="36">
        <v>0</v>
      </c>
      <c r="K150" s="42"/>
      <c r="L150" s="42"/>
      <c r="M150" s="42"/>
      <c r="N150" s="42"/>
      <c r="O150" s="214"/>
      <c r="P150" s="216"/>
    </row>
    <row r="151" spans="2:16" x14ac:dyDescent="0.3">
      <c r="B151" s="36">
        <v>1</v>
      </c>
      <c r="C151" s="36">
        <v>110</v>
      </c>
      <c r="D151" s="36">
        <v>5</v>
      </c>
      <c r="E151" s="36">
        <v>1</v>
      </c>
      <c r="F151" s="36">
        <v>40.5</v>
      </c>
      <c r="G151" s="36">
        <v>9</v>
      </c>
      <c r="H151" s="36">
        <v>13.75</v>
      </c>
      <c r="I151" s="36">
        <v>13.75</v>
      </c>
      <c r="J151" s="36">
        <v>0</v>
      </c>
      <c r="K151" s="42"/>
      <c r="L151" s="42"/>
      <c r="M151" s="42"/>
      <c r="N151" s="42"/>
      <c r="O151" s="214"/>
      <c r="P151" s="216"/>
    </row>
    <row r="152" spans="2:16" x14ac:dyDescent="0.3">
      <c r="B152" s="36">
        <v>1</v>
      </c>
      <c r="C152" s="36">
        <v>111</v>
      </c>
      <c r="D152" s="36">
        <v>5</v>
      </c>
      <c r="E152" s="36">
        <v>1</v>
      </c>
      <c r="F152" s="36">
        <v>43.5</v>
      </c>
      <c r="G152" s="36">
        <v>9</v>
      </c>
      <c r="H152" s="36">
        <v>10.9</v>
      </c>
      <c r="I152" s="36">
        <v>10.9</v>
      </c>
      <c r="J152" s="36">
        <v>0</v>
      </c>
      <c r="K152" s="42"/>
      <c r="L152" s="42"/>
      <c r="M152" s="42"/>
      <c r="N152" s="42"/>
      <c r="O152" s="214"/>
      <c r="P152" s="216"/>
    </row>
    <row r="153" spans="2:16" x14ac:dyDescent="0.3">
      <c r="B153" s="36">
        <v>1</v>
      </c>
      <c r="C153" s="36">
        <v>112</v>
      </c>
      <c r="D153" s="36">
        <v>5</v>
      </c>
      <c r="E153" s="36">
        <v>1</v>
      </c>
      <c r="F153" s="36">
        <v>46.5</v>
      </c>
      <c r="G153" s="36">
        <v>9</v>
      </c>
      <c r="H153" s="36">
        <v>12</v>
      </c>
      <c r="I153" s="36">
        <v>12</v>
      </c>
      <c r="J153" s="36">
        <v>0</v>
      </c>
      <c r="K153" s="42"/>
      <c r="L153" s="42"/>
      <c r="M153" s="42"/>
      <c r="N153" s="42"/>
      <c r="O153" s="214"/>
      <c r="P153" s="216"/>
    </row>
    <row r="154" spans="2:16" x14ac:dyDescent="0.3">
      <c r="B154" s="36">
        <v>1</v>
      </c>
      <c r="C154" s="36">
        <v>113</v>
      </c>
      <c r="D154" s="36">
        <v>5</v>
      </c>
      <c r="E154" s="36">
        <v>1</v>
      </c>
      <c r="F154" s="36">
        <v>49.5</v>
      </c>
      <c r="G154" s="36">
        <v>9</v>
      </c>
      <c r="H154" s="36">
        <v>11.75</v>
      </c>
      <c r="I154" s="36">
        <v>11.75</v>
      </c>
      <c r="J154" s="36">
        <v>0</v>
      </c>
      <c r="K154" s="42"/>
      <c r="L154" s="42"/>
      <c r="M154" s="42"/>
      <c r="N154" s="42"/>
      <c r="O154" s="214"/>
      <c r="P154" s="216"/>
    </row>
    <row r="155" spans="2:16" x14ac:dyDescent="0.3">
      <c r="B155" s="36">
        <v>1</v>
      </c>
      <c r="C155" s="36">
        <v>114</v>
      </c>
      <c r="D155" s="36">
        <v>5</v>
      </c>
      <c r="E155" s="36">
        <v>1</v>
      </c>
      <c r="F155" s="36">
        <v>52.5</v>
      </c>
      <c r="G155" s="36">
        <v>9</v>
      </c>
      <c r="H155" s="36">
        <v>11.85</v>
      </c>
      <c r="I155" s="36">
        <v>11.85</v>
      </c>
      <c r="J155" s="36">
        <v>0</v>
      </c>
      <c r="K155" s="42"/>
      <c r="L155" s="42"/>
      <c r="M155" s="42"/>
      <c r="N155" s="42"/>
      <c r="O155" s="214"/>
      <c r="P155" s="216"/>
    </row>
    <row r="156" spans="2:16" x14ac:dyDescent="0.3">
      <c r="B156" s="36">
        <v>1</v>
      </c>
      <c r="C156" s="36">
        <v>115</v>
      </c>
      <c r="D156" s="36">
        <v>5</v>
      </c>
      <c r="E156" s="36">
        <v>2</v>
      </c>
      <c r="F156" s="36">
        <v>55.5</v>
      </c>
      <c r="G156" s="36">
        <v>9</v>
      </c>
      <c r="H156" s="36">
        <v>13.2</v>
      </c>
      <c r="I156" s="36">
        <v>13.2</v>
      </c>
      <c r="J156" s="36">
        <v>0</v>
      </c>
      <c r="K156" s="42"/>
      <c r="L156" s="42"/>
      <c r="M156" s="42"/>
      <c r="N156" s="42"/>
      <c r="O156" s="214"/>
      <c r="P156" s="216"/>
    </row>
    <row r="157" spans="2:16" x14ac:dyDescent="0.3">
      <c r="B157" s="36">
        <v>1</v>
      </c>
      <c r="C157" s="36">
        <v>116</v>
      </c>
      <c r="D157" s="36">
        <v>5</v>
      </c>
      <c r="E157" s="36">
        <v>2</v>
      </c>
      <c r="F157" s="36">
        <v>58.5</v>
      </c>
      <c r="G157" s="36">
        <v>9</v>
      </c>
      <c r="H157" s="36">
        <v>11.6</v>
      </c>
      <c r="I157" s="36">
        <v>11.6</v>
      </c>
      <c r="J157" s="36">
        <v>0</v>
      </c>
      <c r="K157" s="42"/>
      <c r="L157" s="42"/>
      <c r="M157" s="42"/>
      <c r="N157" s="42"/>
      <c r="O157" s="214"/>
      <c r="P157" s="216"/>
    </row>
    <row r="158" spans="2:16" x14ac:dyDescent="0.3">
      <c r="B158" s="36">
        <v>1</v>
      </c>
      <c r="C158" s="36">
        <v>117</v>
      </c>
      <c r="D158" s="36">
        <v>5</v>
      </c>
      <c r="E158" s="36">
        <v>2</v>
      </c>
      <c r="F158" s="36">
        <v>61.5</v>
      </c>
      <c r="G158" s="36">
        <v>9</v>
      </c>
      <c r="H158" s="36">
        <v>7.65</v>
      </c>
      <c r="I158" s="36">
        <v>7.65</v>
      </c>
      <c r="J158" s="36">
        <v>0</v>
      </c>
      <c r="K158" s="42"/>
      <c r="L158" s="42"/>
      <c r="M158" s="42"/>
      <c r="N158" s="42"/>
      <c r="O158" s="214"/>
      <c r="P158" s="216"/>
    </row>
    <row r="159" spans="2:16" x14ac:dyDescent="0.3">
      <c r="B159" s="36">
        <v>1</v>
      </c>
      <c r="C159" s="36">
        <v>118</v>
      </c>
      <c r="D159" s="36">
        <v>5</v>
      </c>
      <c r="E159" s="36">
        <v>2</v>
      </c>
      <c r="F159" s="36">
        <v>64.5</v>
      </c>
      <c r="G159" s="36">
        <v>9</v>
      </c>
      <c r="H159" s="36">
        <v>14.2</v>
      </c>
      <c r="I159" s="36">
        <v>14.2</v>
      </c>
      <c r="J159" s="36">
        <v>0</v>
      </c>
      <c r="K159" s="42"/>
      <c r="L159" s="42"/>
      <c r="M159" s="42"/>
      <c r="N159" s="42"/>
      <c r="O159" s="214"/>
      <c r="P159" s="216"/>
    </row>
    <row r="160" spans="2:16" x14ac:dyDescent="0.3">
      <c r="B160" s="36">
        <v>1</v>
      </c>
      <c r="C160" s="36">
        <v>119</v>
      </c>
      <c r="D160" s="36">
        <v>5</v>
      </c>
      <c r="E160" s="36">
        <v>2</v>
      </c>
      <c r="F160" s="36">
        <v>67.5</v>
      </c>
      <c r="G160" s="36">
        <v>9</v>
      </c>
      <c r="H160" s="36">
        <v>13.85</v>
      </c>
      <c r="I160" s="36">
        <v>13.85</v>
      </c>
      <c r="J160" s="36">
        <v>0</v>
      </c>
      <c r="K160" s="42"/>
      <c r="L160" s="42"/>
      <c r="M160" s="42"/>
      <c r="N160" s="42"/>
      <c r="O160" s="214"/>
      <c r="P160" s="216"/>
    </row>
    <row r="161" spans="2:18" x14ac:dyDescent="0.3">
      <c r="B161" s="36">
        <v>1</v>
      </c>
      <c r="C161" s="36">
        <v>120</v>
      </c>
      <c r="D161" s="36">
        <v>5</v>
      </c>
      <c r="E161" s="36">
        <v>1</v>
      </c>
      <c r="F161" s="36">
        <v>70.5</v>
      </c>
      <c r="G161" s="36">
        <v>9</v>
      </c>
      <c r="H161" s="36">
        <v>9.6999999999999993</v>
      </c>
      <c r="I161" s="36">
        <v>9.6999999999999993</v>
      </c>
      <c r="J161" s="36">
        <v>0</v>
      </c>
      <c r="K161" s="42"/>
      <c r="L161" s="42"/>
      <c r="M161" s="42"/>
      <c r="N161" s="42"/>
      <c r="O161" s="214"/>
      <c r="P161" s="216"/>
    </row>
    <row r="162" spans="2:18" x14ac:dyDescent="0.3">
      <c r="B162" s="36">
        <v>1</v>
      </c>
      <c r="C162" s="36">
        <v>121</v>
      </c>
      <c r="D162" s="36">
        <v>6</v>
      </c>
      <c r="E162" s="36">
        <v>1</v>
      </c>
      <c r="F162" s="36">
        <v>70.5</v>
      </c>
      <c r="G162" s="36">
        <v>11</v>
      </c>
      <c r="H162" s="36">
        <v>5.45</v>
      </c>
      <c r="I162" s="36">
        <v>5.45</v>
      </c>
      <c r="J162" s="36">
        <v>0</v>
      </c>
      <c r="K162" s="42"/>
      <c r="L162" s="42"/>
      <c r="M162" s="42"/>
      <c r="N162" s="42"/>
      <c r="O162" s="214"/>
      <c r="P162" s="216"/>
    </row>
    <row r="163" spans="2:18" x14ac:dyDescent="0.3">
      <c r="B163" s="36">
        <v>1</v>
      </c>
      <c r="C163" s="36">
        <v>122</v>
      </c>
      <c r="D163" s="36">
        <v>6</v>
      </c>
      <c r="E163" s="36">
        <v>2</v>
      </c>
      <c r="F163" s="36">
        <v>67.5</v>
      </c>
      <c r="G163" s="36">
        <v>11</v>
      </c>
      <c r="H163" s="36">
        <v>14.35</v>
      </c>
      <c r="I163" s="36">
        <v>14.35</v>
      </c>
      <c r="J163" s="36">
        <v>16</v>
      </c>
      <c r="K163" s="42"/>
      <c r="L163" s="42"/>
      <c r="M163" s="42"/>
      <c r="N163" s="42"/>
      <c r="O163" s="214"/>
      <c r="P163" s="216"/>
      <c r="R163">
        <f>R130+1</f>
        <v>18</v>
      </c>
    </row>
    <row r="164" spans="2:18" x14ac:dyDescent="0.3">
      <c r="B164" s="36">
        <v>1</v>
      </c>
      <c r="C164" s="36">
        <v>123</v>
      </c>
      <c r="D164" s="36">
        <v>6</v>
      </c>
      <c r="E164" s="36">
        <v>2</v>
      </c>
      <c r="F164" s="36">
        <v>64.5</v>
      </c>
      <c r="G164" s="36">
        <v>11</v>
      </c>
      <c r="H164" s="36">
        <v>8.1</v>
      </c>
      <c r="I164" s="36">
        <v>8.1</v>
      </c>
      <c r="J164" s="36">
        <v>0</v>
      </c>
      <c r="K164" s="42"/>
      <c r="L164" s="42"/>
      <c r="M164" s="42"/>
      <c r="N164" s="42"/>
      <c r="O164" s="214"/>
      <c r="P164" s="216"/>
    </row>
    <row r="165" spans="2:18" x14ac:dyDescent="0.3">
      <c r="B165" s="36">
        <v>1</v>
      </c>
      <c r="C165" s="36">
        <v>124</v>
      </c>
      <c r="D165" s="36">
        <v>6</v>
      </c>
      <c r="E165" s="36">
        <v>2</v>
      </c>
      <c r="F165" s="36">
        <v>61.5</v>
      </c>
      <c r="G165" s="36">
        <v>11</v>
      </c>
      <c r="H165" s="36">
        <v>14.65</v>
      </c>
      <c r="I165" s="36">
        <v>14.65</v>
      </c>
      <c r="J165" s="36">
        <v>16.5</v>
      </c>
      <c r="K165" s="42"/>
      <c r="L165" s="42"/>
      <c r="M165" s="42"/>
      <c r="N165" s="42"/>
      <c r="O165" s="214"/>
      <c r="P165" s="216"/>
    </row>
    <row r="166" spans="2:18" x14ac:dyDescent="0.3">
      <c r="B166" s="36">
        <v>1</v>
      </c>
      <c r="C166" s="36">
        <v>125</v>
      </c>
      <c r="D166" s="36">
        <v>6</v>
      </c>
      <c r="E166" s="36">
        <v>2</v>
      </c>
      <c r="F166" s="36">
        <v>58.5</v>
      </c>
      <c r="G166" s="36">
        <v>11</v>
      </c>
      <c r="H166" s="36">
        <v>12.9</v>
      </c>
      <c r="I166" s="36">
        <v>12.9</v>
      </c>
      <c r="J166" s="36">
        <v>0</v>
      </c>
      <c r="K166" s="42"/>
      <c r="L166" s="42"/>
      <c r="M166" s="42"/>
      <c r="N166" s="42"/>
      <c r="O166" s="214"/>
      <c r="P166" s="216"/>
    </row>
    <row r="167" spans="2:18" x14ac:dyDescent="0.3">
      <c r="B167" s="36">
        <v>1</v>
      </c>
      <c r="C167" s="36">
        <v>126</v>
      </c>
      <c r="D167" s="36">
        <v>6</v>
      </c>
      <c r="E167" s="36">
        <v>2</v>
      </c>
      <c r="F167" s="36">
        <v>55.5</v>
      </c>
      <c r="G167" s="36">
        <v>11</v>
      </c>
      <c r="H167" s="36">
        <v>11.85</v>
      </c>
      <c r="I167" s="36">
        <v>11.85</v>
      </c>
      <c r="J167" s="36">
        <v>0</v>
      </c>
      <c r="K167" s="42"/>
      <c r="L167" s="42"/>
      <c r="M167" s="42"/>
      <c r="N167" s="42"/>
      <c r="O167" s="214"/>
      <c r="P167" s="216"/>
    </row>
    <row r="168" spans="2:18" x14ac:dyDescent="0.3">
      <c r="B168" s="36">
        <v>1</v>
      </c>
      <c r="C168" s="36">
        <v>127</v>
      </c>
      <c r="D168" s="36">
        <v>6</v>
      </c>
      <c r="E168" s="36">
        <v>1</v>
      </c>
      <c r="F168" s="36">
        <v>52.5</v>
      </c>
      <c r="G168" s="36">
        <v>11</v>
      </c>
      <c r="H168" s="36">
        <v>10.65</v>
      </c>
      <c r="I168" s="36">
        <v>10.65</v>
      </c>
      <c r="J168" s="36">
        <v>0</v>
      </c>
      <c r="K168" s="42"/>
      <c r="L168" s="42"/>
      <c r="M168" s="42"/>
      <c r="N168" s="42"/>
      <c r="O168" s="214"/>
      <c r="P168" s="216"/>
    </row>
    <row r="169" spans="2:18" x14ac:dyDescent="0.3">
      <c r="B169" s="36">
        <v>1</v>
      </c>
      <c r="C169" s="36">
        <v>128</v>
      </c>
      <c r="D169" s="36">
        <v>6</v>
      </c>
      <c r="E169" s="36">
        <v>1</v>
      </c>
      <c r="F169" s="36">
        <v>49.5</v>
      </c>
      <c r="G169" s="36">
        <v>11</v>
      </c>
      <c r="H169" s="36">
        <v>7.6</v>
      </c>
      <c r="I169" s="36">
        <v>7.6</v>
      </c>
      <c r="J169" s="36">
        <v>0</v>
      </c>
      <c r="K169" s="42"/>
      <c r="L169" s="42"/>
      <c r="M169" s="42"/>
      <c r="N169" s="42"/>
      <c r="O169" s="214"/>
      <c r="P169" s="216"/>
    </row>
    <row r="170" spans="2:18" x14ac:dyDescent="0.3">
      <c r="B170" s="36">
        <v>1</v>
      </c>
      <c r="C170" s="36">
        <v>129</v>
      </c>
      <c r="D170" s="36">
        <v>6</v>
      </c>
      <c r="E170" s="36">
        <v>1</v>
      </c>
      <c r="F170" s="36">
        <v>46.5</v>
      </c>
      <c r="G170" s="36">
        <v>11</v>
      </c>
      <c r="H170" s="36">
        <v>14.8</v>
      </c>
      <c r="I170" s="36">
        <v>14.8</v>
      </c>
      <c r="J170" s="36">
        <v>17</v>
      </c>
      <c r="K170" s="42"/>
      <c r="L170" s="42"/>
      <c r="M170" s="42"/>
      <c r="N170" s="42"/>
      <c r="O170" s="214"/>
      <c r="P170" s="216"/>
    </row>
    <row r="171" spans="2:18" x14ac:dyDescent="0.3">
      <c r="B171" s="36">
        <v>1</v>
      </c>
      <c r="C171" s="36">
        <v>130</v>
      </c>
      <c r="D171" s="36">
        <v>6</v>
      </c>
      <c r="E171" s="36">
        <v>1</v>
      </c>
      <c r="F171" s="36">
        <v>43.5</v>
      </c>
      <c r="G171" s="36">
        <v>11</v>
      </c>
      <c r="H171" s="36">
        <v>12.95</v>
      </c>
      <c r="I171" s="36">
        <v>12.95</v>
      </c>
      <c r="J171" s="36">
        <v>0</v>
      </c>
      <c r="K171" s="42"/>
      <c r="L171" s="42"/>
      <c r="M171" s="42"/>
      <c r="N171" s="42"/>
      <c r="O171" s="214"/>
      <c r="P171" s="216"/>
    </row>
    <row r="172" spans="2:18" x14ac:dyDescent="0.3">
      <c r="B172" s="36">
        <v>1</v>
      </c>
      <c r="C172" s="36">
        <v>131</v>
      </c>
      <c r="D172" s="36">
        <v>6</v>
      </c>
      <c r="E172" s="36">
        <v>1</v>
      </c>
      <c r="F172" s="36">
        <v>40.5</v>
      </c>
      <c r="G172" s="36">
        <v>11</v>
      </c>
      <c r="H172" s="36">
        <v>10.75</v>
      </c>
      <c r="I172" s="36">
        <v>10.75</v>
      </c>
      <c r="J172" s="36">
        <v>0</v>
      </c>
      <c r="K172" s="42"/>
      <c r="L172" s="42"/>
      <c r="M172" s="42"/>
      <c r="N172" s="42"/>
      <c r="O172" s="214"/>
      <c r="P172" s="216"/>
    </row>
    <row r="173" spans="2:18" x14ac:dyDescent="0.3">
      <c r="B173" s="36">
        <v>1</v>
      </c>
      <c r="C173" s="36">
        <v>132</v>
      </c>
      <c r="D173" s="36">
        <v>6</v>
      </c>
      <c r="E173" s="36">
        <v>1</v>
      </c>
      <c r="F173" s="36">
        <v>37.5</v>
      </c>
      <c r="G173" s="36">
        <v>11</v>
      </c>
      <c r="H173" s="36">
        <v>12.7</v>
      </c>
      <c r="I173" s="36">
        <v>12.7</v>
      </c>
      <c r="J173" s="36">
        <v>0</v>
      </c>
      <c r="K173" s="42"/>
      <c r="L173" s="42"/>
      <c r="M173" s="42"/>
      <c r="N173" s="42"/>
      <c r="O173" s="214"/>
      <c r="P173" s="216"/>
    </row>
    <row r="174" spans="2:18" x14ac:dyDescent="0.3">
      <c r="B174" s="36">
        <v>1</v>
      </c>
      <c r="C174" s="36">
        <v>133</v>
      </c>
      <c r="D174" s="36">
        <v>6</v>
      </c>
      <c r="E174" s="36">
        <v>1</v>
      </c>
      <c r="F174" s="36">
        <v>34.5</v>
      </c>
      <c r="G174" s="36">
        <v>11</v>
      </c>
      <c r="H174" s="36">
        <v>0</v>
      </c>
      <c r="I174" s="36">
        <v>0</v>
      </c>
      <c r="J174" s="36">
        <v>0</v>
      </c>
      <c r="K174" s="42"/>
      <c r="L174" s="42"/>
      <c r="M174" s="42"/>
      <c r="N174" s="42"/>
      <c r="O174" s="214"/>
      <c r="P174" s="216"/>
    </row>
    <row r="175" spans="2:18" x14ac:dyDescent="0.3">
      <c r="B175" s="36">
        <v>1</v>
      </c>
      <c r="C175" s="36">
        <v>134</v>
      </c>
      <c r="D175" s="36">
        <v>6</v>
      </c>
      <c r="E175" s="36">
        <v>2</v>
      </c>
      <c r="F175" s="36">
        <v>31.5</v>
      </c>
      <c r="G175" s="36">
        <v>11</v>
      </c>
      <c r="H175" s="36">
        <v>11.9</v>
      </c>
      <c r="I175" s="36">
        <v>11.9</v>
      </c>
      <c r="J175" s="36">
        <v>0</v>
      </c>
      <c r="K175" s="42"/>
      <c r="L175" s="42"/>
      <c r="M175" s="42"/>
      <c r="N175" s="42"/>
      <c r="O175" s="214"/>
      <c r="P175" s="216"/>
    </row>
    <row r="176" spans="2:18" x14ac:dyDescent="0.3">
      <c r="B176" s="36">
        <v>1</v>
      </c>
      <c r="C176" s="36">
        <v>135</v>
      </c>
      <c r="D176" s="36">
        <v>6</v>
      </c>
      <c r="E176" s="36">
        <v>2</v>
      </c>
      <c r="F176" s="36">
        <v>28.5</v>
      </c>
      <c r="G176" s="36">
        <v>11</v>
      </c>
      <c r="H176" s="36">
        <v>10.35</v>
      </c>
      <c r="I176" s="36">
        <v>10.35</v>
      </c>
      <c r="J176" s="36">
        <v>0</v>
      </c>
      <c r="K176" s="42"/>
      <c r="L176" s="42"/>
      <c r="M176" s="42"/>
      <c r="N176" s="42"/>
      <c r="O176" s="214"/>
      <c r="P176" s="216"/>
    </row>
    <row r="177" spans="2:16" x14ac:dyDescent="0.3">
      <c r="B177" s="36">
        <v>1</v>
      </c>
      <c r="C177" s="36">
        <v>136</v>
      </c>
      <c r="D177" s="36">
        <v>6</v>
      </c>
      <c r="E177" s="36">
        <v>2</v>
      </c>
      <c r="F177" s="36">
        <v>25.5</v>
      </c>
      <c r="G177" s="36">
        <v>11</v>
      </c>
      <c r="H177" s="36">
        <v>13.05</v>
      </c>
      <c r="I177" s="36">
        <v>13.05</v>
      </c>
      <c r="J177" s="36">
        <v>0</v>
      </c>
      <c r="K177" s="42"/>
      <c r="L177" s="42"/>
      <c r="M177" s="42"/>
      <c r="N177" s="42"/>
      <c r="O177" s="214"/>
      <c r="P177" s="216"/>
    </row>
    <row r="178" spans="2:16" x14ac:dyDescent="0.3">
      <c r="B178" s="36">
        <v>1</v>
      </c>
      <c r="C178" s="36">
        <v>137</v>
      </c>
      <c r="D178" s="36">
        <v>6</v>
      </c>
      <c r="E178" s="36">
        <v>2</v>
      </c>
      <c r="F178" s="36">
        <v>22.5</v>
      </c>
      <c r="G178" s="36">
        <v>11</v>
      </c>
      <c r="H178" s="36">
        <v>6.6</v>
      </c>
      <c r="I178" s="36">
        <v>6.6</v>
      </c>
      <c r="J178" s="36">
        <v>0</v>
      </c>
      <c r="K178" s="42"/>
      <c r="L178" s="42"/>
      <c r="M178" s="42"/>
      <c r="N178" s="42"/>
      <c r="O178" s="214"/>
      <c r="P178" s="216"/>
    </row>
    <row r="179" spans="2:16" x14ac:dyDescent="0.3">
      <c r="B179" s="36">
        <v>1</v>
      </c>
      <c r="C179" s="36">
        <v>138</v>
      </c>
      <c r="D179" s="36">
        <v>6</v>
      </c>
      <c r="E179" s="36">
        <v>2</v>
      </c>
      <c r="F179" s="36">
        <v>19.5</v>
      </c>
      <c r="G179" s="36">
        <v>11</v>
      </c>
      <c r="H179" s="36">
        <v>13</v>
      </c>
      <c r="I179" s="36">
        <v>13</v>
      </c>
      <c r="J179" s="36">
        <v>0</v>
      </c>
      <c r="K179" s="42"/>
      <c r="L179" s="42"/>
      <c r="M179" s="42"/>
      <c r="N179" s="42"/>
      <c r="O179" s="214"/>
      <c r="P179" s="216"/>
    </row>
    <row r="180" spans="2:16" x14ac:dyDescent="0.3">
      <c r="B180" s="36">
        <v>1</v>
      </c>
      <c r="C180" s="36">
        <v>139</v>
      </c>
      <c r="D180" s="36">
        <v>6</v>
      </c>
      <c r="E180" s="36">
        <v>1</v>
      </c>
      <c r="F180" s="36">
        <v>16.5</v>
      </c>
      <c r="G180" s="36">
        <v>11</v>
      </c>
      <c r="H180" s="36">
        <v>11.75</v>
      </c>
      <c r="I180" s="36">
        <v>11.75</v>
      </c>
      <c r="J180" s="36">
        <v>0</v>
      </c>
      <c r="K180" s="42"/>
      <c r="L180" s="42"/>
      <c r="M180" s="42"/>
      <c r="N180" s="42"/>
      <c r="O180" s="214"/>
      <c r="P180" s="216"/>
    </row>
    <row r="181" spans="2:16" x14ac:dyDescent="0.3">
      <c r="B181" s="36">
        <v>1</v>
      </c>
      <c r="C181" s="36">
        <v>140</v>
      </c>
      <c r="D181" s="36">
        <v>6</v>
      </c>
      <c r="E181" s="36">
        <v>1</v>
      </c>
      <c r="F181" s="36">
        <v>13.5</v>
      </c>
      <c r="G181" s="36">
        <v>11</v>
      </c>
      <c r="H181" s="36">
        <v>0</v>
      </c>
      <c r="I181" s="36">
        <v>0</v>
      </c>
      <c r="J181" s="36">
        <v>0</v>
      </c>
      <c r="K181" s="42"/>
      <c r="L181" s="42"/>
      <c r="M181" s="42"/>
      <c r="N181" s="42"/>
      <c r="O181" s="214"/>
      <c r="P181" s="216"/>
    </row>
    <row r="182" spans="2:16" x14ac:dyDescent="0.3">
      <c r="B182" s="36">
        <v>1</v>
      </c>
      <c r="C182" s="36">
        <v>141</v>
      </c>
      <c r="D182" s="36">
        <v>6</v>
      </c>
      <c r="E182" s="36">
        <v>1</v>
      </c>
      <c r="F182" s="36">
        <v>10.5</v>
      </c>
      <c r="G182" s="36">
        <v>11</v>
      </c>
      <c r="H182" s="36">
        <v>11.4</v>
      </c>
      <c r="I182" s="36">
        <v>11.4</v>
      </c>
      <c r="J182" s="36">
        <v>0</v>
      </c>
      <c r="K182" s="42"/>
      <c r="L182" s="42"/>
      <c r="M182" s="42"/>
      <c r="N182" s="42"/>
      <c r="O182" s="214"/>
      <c r="P182" s="216"/>
    </row>
    <row r="183" spans="2:16" x14ac:dyDescent="0.3">
      <c r="B183" s="36">
        <v>1</v>
      </c>
      <c r="C183" s="36">
        <v>142</v>
      </c>
      <c r="D183" s="36">
        <v>6</v>
      </c>
      <c r="E183" s="36">
        <v>1</v>
      </c>
      <c r="F183" s="36">
        <v>7.5</v>
      </c>
      <c r="G183" s="36">
        <v>11</v>
      </c>
      <c r="H183" s="36">
        <v>5.45</v>
      </c>
      <c r="I183" s="36">
        <v>5.45</v>
      </c>
      <c r="J183" s="36">
        <v>0</v>
      </c>
      <c r="K183" s="42"/>
      <c r="L183" s="42"/>
      <c r="M183" s="42"/>
      <c r="N183" s="42"/>
      <c r="O183" s="214"/>
      <c r="P183" s="216"/>
    </row>
    <row r="184" spans="2:16" x14ac:dyDescent="0.3">
      <c r="B184" s="36">
        <v>1</v>
      </c>
      <c r="C184" s="36">
        <v>143</v>
      </c>
      <c r="D184" s="36">
        <v>6</v>
      </c>
      <c r="E184" s="36">
        <v>1</v>
      </c>
      <c r="F184" s="36">
        <v>4.5</v>
      </c>
      <c r="G184" s="36">
        <v>11</v>
      </c>
      <c r="H184" s="36">
        <v>11.9</v>
      </c>
      <c r="I184" s="36">
        <v>11.9</v>
      </c>
      <c r="J184" s="36">
        <v>0</v>
      </c>
      <c r="K184" s="42"/>
      <c r="L184" s="42"/>
      <c r="M184" s="42"/>
      <c r="N184" s="42"/>
      <c r="O184" s="214"/>
      <c r="P184" s="216"/>
    </row>
    <row r="185" spans="2:16" x14ac:dyDescent="0.3">
      <c r="B185" s="36">
        <v>1</v>
      </c>
      <c r="C185" s="36">
        <v>144</v>
      </c>
      <c r="D185" s="36">
        <v>6</v>
      </c>
      <c r="E185" s="36">
        <v>1</v>
      </c>
      <c r="F185" s="36">
        <v>1.5</v>
      </c>
      <c r="G185" s="36">
        <v>11</v>
      </c>
      <c r="H185" s="36">
        <v>9.6999999999999993</v>
      </c>
      <c r="I185" s="36">
        <v>9.6999999999999993</v>
      </c>
      <c r="J185" s="36">
        <v>0</v>
      </c>
      <c r="K185" s="42"/>
      <c r="L185" s="42"/>
      <c r="M185" s="42"/>
      <c r="N185" s="42"/>
      <c r="O185" s="214"/>
      <c r="P185" s="216"/>
    </row>
    <row r="186" spans="2:16" x14ac:dyDescent="0.3">
      <c r="B186" s="36">
        <v>1</v>
      </c>
      <c r="C186" s="36">
        <v>145</v>
      </c>
      <c r="D186" s="36">
        <v>7</v>
      </c>
      <c r="E186" s="36">
        <v>1</v>
      </c>
      <c r="F186" s="36">
        <v>1.5</v>
      </c>
      <c r="G186" s="36">
        <v>13</v>
      </c>
      <c r="H186" s="36">
        <v>5.5</v>
      </c>
      <c r="I186" s="36">
        <v>5.5</v>
      </c>
      <c r="J186" s="36">
        <v>0</v>
      </c>
      <c r="K186" s="42"/>
      <c r="L186" s="42"/>
      <c r="M186" s="42"/>
      <c r="N186" s="42"/>
      <c r="O186" s="214"/>
      <c r="P186" s="216"/>
    </row>
    <row r="187" spans="2:16" x14ac:dyDescent="0.3">
      <c r="B187" s="36">
        <v>1</v>
      </c>
      <c r="C187" s="36">
        <v>146</v>
      </c>
      <c r="D187" s="36">
        <v>7</v>
      </c>
      <c r="E187" s="36">
        <v>1</v>
      </c>
      <c r="F187" s="36">
        <v>4.5</v>
      </c>
      <c r="G187" s="36">
        <v>13</v>
      </c>
      <c r="H187" s="36">
        <v>13.5</v>
      </c>
      <c r="I187" s="36">
        <v>13.5</v>
      </c>
      <c r="J187" s="36">
        <v>0</v>
      </c>
      <c r="K187" s="42"/>
      <c r="L187" s="42"/>
      <c r="M187" s="42"/>
      <c r="N187" s="42"/>
      <c r="O187" s="214"/>
      <c r="P187" s="216"/>
    </row>
    <row r="188" spans="2:16" x14ac:dyDescent="0.3">
      <c r="B188" s="36">
        <v>1</v>
      </c>
      <c r="C188" s="36">
        <v>147</v>
      </c>
      <c r="D188" s="36">
        <v>7</v>
      </c>
      <c r="E188" s="36">
        <v>1</v>
      </c>
      <c r="F188" s="36">
        <v>7.5</v>
      </c>
      <c r="G188" s="36">
        <v>13</v>
      </c>
      <c r="H188" s="36">
        <v>12.1</v>
      </c>
      <c r="I188" s="36">
        <v>12.1</v>
      </c>
      <c r="J188" s="36">
        <v>0</v>
      </c>
      <c r="K188" s="42"/>
      <c r="L188" s="42"/>
      <c r="M188" s="42"/>
      <c r="N188" s="42"/>
      <c r="O188" s="214"/>
      <c r="P188" s="216"/>
    </row>
    <row r="189" spans="2:16" x14ac:dyDescent="0.3">
      <c r="B189" s="36">
        <v>1</v>
      </c>
      <c r="C189" s="36">
        <v>148</v>
      </c>
      <c r="D189" s="36">
        <v>7</v>
      </c>
      <c r="E189" s="36">
        <v>1</v>
      </c>
      <c r="F189" s="36">
        <v>10.5</v>
      </c>
      <c r="G189" s="36">
        <v>13</v>
      </c>
      <c r="H189" s="36">
        <v>8.4</v>
      </c>
      <c r="I189" s="36">
        <v>8.4</v>
      </c>
      <c r="J189" s="36">
        <v>0</v>
      </c>
      <c r="K189" s="42"/>
      <c r="L189" s="42"/>
      <c r="M189" s="42"/>
      <c r="N189" s="42"/>
      <c r="O189" s="214"/>
      <c r="P189" s="216"/>
    </row>
    <row r="190" spans="2:16" x14ac:dyDescent="0.3">
      <c r="B190" s="36">
        <v>1</v>
      </c>
      <c r="C190" s="36">
        <v>149</v>
      </c>
      <c r="D190" s="36">
        <v>7</v>
      </c>
      <c r="E190" s="36">
        <v>1</v>
      </c>
      <c r="F190" s="36">
        <v>13.5</v>
      </c>
      <c r="G190" s="36">
        <v>13</v>
      </c>
      <c r="H190" s="36">
        <v>0</v>
      </c>
      <c r="I190" s="36">
        <v>0</v>
      </c>
      <c r="J190" s="36">
        <v>0</v>
      </c>
      <c r="K190" s="42"/>
      <c r="L190" s="42"/>
      <c r="M190" s="42"/>
      <c r="N190" s="42"/>
      <c r="O190" s="214"/>
      <c r="P190" s="216"/>
    </row>
    <row r="191" spans="2:16" x14ac:dyDescent="0.3">
      <c r="B191" s="36">
        <v>1</v>
      </c>
      <c r="C191" s="36">
        <v>150</v>
      </c>
      <c r="D191" s="36">
        <v>7</v>
      </c>
      <c r="E191" s="36">
        <v>1</v>
      </c>
      <c r="F191" s="36">
        <v>16.5</v>
      </c>
      <c r="G191" s="36">
        <v>13</v>
      </c>
      <c r="H191" s="36">
        <v>5.8</v>
      </c>
      <c r="I191" s="36">
        <v>5.8</v>
      </c>
      <c r="J191" s="36">
        <v>0</v>
      </c>
      <c r="K191" s="42"/>
      <c r="L191" s="42"/>
      <c r="M191" s="42"/>
      <c r="N191" s="42"/>
      <c r="O191" s="214"/>
      <c r="P191" s="216"/>
    </row>
    <row r="192" spans="2:16" x14ac:dyDescent="0.3">
      <c r="B192" s="36">
        <v>1</v>
      </c>
      <c r="C192" s="36">
        <v>151</v>
      </c>
      <c r="D192" s="36">
        <v>7</v>
      </c>
      <c r="E192" s="36">
        <v>2</v>
      </c>
      <c r="F192" s="36">
        <v>19.5</v>
      </c>
      <c r="G192" s="36">
        <v>13</v>
      </c>
      <c r="H192" s="36">
        <v>7.65</v>
      </c>
      <c r="I192" s="36">
        <v>7.65</v>
      </c>
      <c r="J192" s="36">
        <v>0</v>
      </c>
      <c r="K192" s="42"/>
      <c r="L192" s="42"/>
      <c r="M192" s="42"/>
      <c r="N192" s="42"/>
      <c r="O192" s="214"/>
      <c r="P192" s="216"/>
    </row>
    <row r="193" spans="2:18" x14ac:dyDescent="0.3">
      <c r="B193" s="36">
        <v>1</v>
      </c>
      <c r="C193" s="36">
        <v>152</v>
      </c>
      <c r="D193" s="36">
        <v>7</v>
      </c>
      <c r="E193" s="36">
        <v>2</v>
      </c>
      <c r="F193" s="36">
        <v>22.5</v>
      </c>
      <c r="G193" s="36">
        <v>13</v>
      </c>
      <c r="H193" s="36">
        <v>12.35</v>
      </c>
      <c r="I193" s="36">
        <v>12.35</v>
      </c>
      <c r="J193" s="36">
        <v>0</v>
      </c>
      <c r="K193" s="42"/>
      <c r="L193" s="42"/>
      <c r="M193" s="42"/>
      <c r="N193" s="42"/>
      <c r="O193" s="214"/>
      <c r="P193" s="216"/>
    </row>
    <row r="194" spans="2:18" x14ac:dyDescent="0.3">
      <c r="B194" s="36">
        <v>1</v>
      </c>
      <c r="C194" s="36">
        <v>153</v>
      </c>
      <c r="D194" s="36">
        <v>7</v>
      </c>
      <c r="E194" s="36">
        <v>2</v>
      </c>
      <c r="F194" s="36">
        <v>25.5</v>
      </c>
      <c r="G194" s="36">
        <v>13</v>
      </c>
      <c r="H194" s="36">
        <v>12.2</v>
      </c>
      <c r="I194" s="36">
        <v>12.2</v>
      </c>
      <c r="J194" s="36">
        <v>0</v>
      </c>
      <c r="K194" s="42"/>
      <c r="L194" s="42"/>
      <c r="M194" s="42"/>
      <c r="N194" s="42"/>
      <c r="O194" s="214"/>
      <c r="P194" s="216"/>
    </row>
    <row r="195" spans="2:18" x14ac:dyDescent="0.3">
      <c r="B195" s="36">
        <v>1</v>
      </c>
      <c r="C195" s="36">
        <v>154</v>
      </c>
      <c r="D195" s="36">
        <v>7</v>
      </c>
      <c r="E195" s="36">
        <v>2</v>
      </c>
      <c r="F195" s="36">
        <v>28.5</v>
      </c>
      <c r="G195" s="36">
        <v>13</v>
      </c>
      <c r="H195" s="36">
        <v>11.25</v>
      </c>
      <c r="I195" s="36">
        <v>11.25</v>
      </c>
      <c r="J195" s="36">
        <v>0</v>
      </c>
      <c r="K195" s="42"/>
      <c r="L195" s="42"/>
      <c r="M195" s="42"/>
      <c r="N195" s="42"/>
      <c r="O195" s="214"/>
      <c r="P195" s="216"/>
    </row>
    <row r="196" spans="2:18" x14ac:dyDescent="0.3">
      <c r="B196" s="36">
        <v>1</v>
      </c>
      <c r="C196" s="36">
        <v>155</v>
      </c>
      <c r="D196" s="36">
        <v>7</v>
      </c>
      <c r="E196" s="36">
        <v>2</v>
      </c>
      <c r="F196" s="36">
        <v>31.5</v>
      </c>
      <c r="G196" s="36">
        <v>13</v>
      </c>
      <c r="H196" s="36">
        <v>10.9</v>
      </c>
      <c r="I196" s="36">
        <v>10.9</v>
      </c>
      <c r="J196" s="36">
        <v>0</v>
      </c>
      <c r="K196" s="42"/>
      <c r="L196" s="42"/>
      <c r="M196" s="42"/>
      <c r="N196" s="42"/>
      <c r="O196" s="214"/>
      <c r="P196" s="216"/>
      <c r="R196">
        <f>R163+1</f>
        <v>19</v>
      </c>
    </row>
    <row r="197" spans="2:18" x14ac:dyDescent="0.3">
      <c r="B197" s="36">
        <v>1</v>
      </c>
      <c r="C197" s="36">
        <v>156</v>
      </c>
      <c r="D197" s="36">
        <v>7</v>
      </c>
      <c r="E197" s="36">
        <v>1</v>
      </c>
      <c r="F197" s="36">
        <v>34.5</v>
      </c>
      <c r="G197" s="36">
        <v>13</v>
      </c>
      <c r="H197" s="36">
        <v>8.4499999999999993</v>
      </c>
      <c r="I197" s="36">
        <v>8.4499999999999993</v>
      </c>
      <c r="J197" s="36">
        <v>0</v>
      </c>
      <c r="K197" s="42"/>
      <c r="L197" s="42"/>
      <c r="M197" s="42"/>
      <c r="N197" s="42"/>
      <c r="O197" s="214"/>
      <c r="P197" s="216"/>
    </row>
    <row r="198" spans="2:18" x14ac:dyDescent="0.3">
      <c r="B198" s="36">
        <v>1</v>
      </c>
      <c r="C198" s="36">
        <v>157</v>
      </c>
      <c r="D198" s="36">
        <v>7</v>
      </c>
      <c r="E198" s="36">
        <v>1</v>
      </c>
      <c r="F198" s="36">
        <v>37.5</v>
      </c>
      <c r="G198" s="36">
        <v>13</v>
      </c>
      <c r="H198" s="36">
        <v>12.9</v>
      </c>
      <c r="I198" s="36">
        <v>12.9</v>
      </c>
      <c r="J198" s="36">
        <v>0</v>
      </c>
      <c r="K198" s="42"/>
      <c r="L198" s="42"/>
      <c r="M198" s="42"/>
      <c r="N198" s="42"/>
      <c r="O198" s="214"/>
      <c r="P198" s="216"/>
    </row>
    <row r="199" spans="2:18" x14ac:dyDescent="0.3">
      <c r="B199" s="36">
        <v>1</v>
      </c>
      <c r="C199" s="36">
        <v>158</v>
      </c>
      <c r="D199" s="36">
        <v>7</v>
      </c>
      <c r="E199" s="36">
        <v>1</v>
      </c>
      <c r="F199" s="36">
        <v>40.5</v>
      </c>
      <c r="G199" s="36">
        <v>13</v>
      </c>
      <c r="H199" s="36">
        <v>0</v>
      </c>
      <c r="I199" s="36">
        <v>0</v>
      </c>
      <c r="J199" s="36">
        <v>0</v>
      </c>
      <c r="K199" s="42"/>
      <c r="L199" s="42"/>
      <c r="M199" s="42"/>
      <c r="N199" s="42"/>
      <c r="O199" s="214"/>
      <c r="P199" s="216"/>
    </row>
    <row r="200" spans="2:18" x14ac:dyDescent="0.3">
      <c r="B200" s="36">
        <v>1</v>
      </c>
      <c r="C200" s="36">
        <v>159</v>
      </c>
      <c r="D200" s="36">
        <v>7</v>
      </c>
      <c r="E200" s="36">
        <v>1</v>
      </c>
      <c r="F200" s="36">
        <v>43.5</v>
      </c>
      <c r="G200" s="36">
        <v>13</v>
      </c>
      <c r="H200" s="36">
        <v>9.15</v>
      </c>
      <c r="I200" s="36">
        <v>9.15</v>
      </c>
      <c r="J200" s="36">
        <v>0</v>
      </c>
      <c r="K200" s="42"/>
      <c r="L200" s="42"/>
      <c r="M200" s="42"/>
      <c r="N200" s="42"/>
      <c r="O200" s="214"/>
      <c r="P200" s="216"/>
    </row>
    <row r="201" spans="2:18" x14ac:dyDescent="0.3">
      <c r="B201" s="36">
        <v>1</v>
      </c>
      <c r="C201" s="36">
        <v>160</v>
      </c>
      <c r="D201" s="36">
        <v>7</v>
      </c>
      <c r="E201" s="36">
        <v>1</v>
      </c>
      <c r="F201" s="36">
        <v>46.5</v>
      </c>
      <c r="G201" s="36">
        <v>13</v>
      </c>
      <c r="H201" s="36">
        <v>12.05</v>
      </c>
      <c r="I201" s="36">
        <v>12.05</v>
      </c>
      <c r="J201" s="36">
        <v>0</v>
      </c>
      <c r="K201" s="42"/>
      <c r="L201" s="42"/>
      <c r="M201" s="42"/>
      <c r="N201" s="42"/>
      <c r="O201" s="214"/>
      <c r="P201" s="216"/>
    </row>
    <row r="202" spans="2:18" x14ac:dyDescent="0.3">
      <c r="B202" s="36">
        <v>1</v>
      </c>
      <c r="C202" s="36">
        <v>161</v>
      </c>
      <c r="D202" s="36">
        <v>7</v>
      </c>
      <c r="E202" s="36">
        <v>1</v>
      </c>
      <c r="F202" s="36">
        <v>49.5</v>
      </c>
      <c r="G202" s="36">
        <v>13</v>
      </c>
      <c r="H202" s="36">
        <v>13.35</v>
      </c>
      <c r="I202" s="36">
        <v>13.35</v>
      </c>
      <c r="J202" s="36">
        <v>0</v>
      </c>
      <c r="K202" s="42"/>
      <c r="L202" s="42"/>
      <c r="M202" s="42"/>
      <c r="N202" s="42"/>
      <c r="O202" s="214"/>
      <c r="P202" s="216"/>
    </row>
    <row r="203" spans="2:18" x14ac:dyDescent="0.3">
      <c r="B203" s="36">
        <v>1</v>
      </c>
      <c r="C203" s="36">
        <v>162</v>
      </c>
      <c r="D203" s="36">
        <v>7</v>
      </c>
      <c r="E203" s="36">
        <v>1</v>
      </c>
      <c r="F203" s="36">
        <v>52.5</v>
      </c>
      <c r="G203" s="36">
        <v>13</v>
      </c>
      <c r="H203" s="36">
        <v>11.2</v>
      </c>
      <c r="I203" s="36">
        <v>11.2</v>
      </c>
      <c r="J203" s="36">
        <v>0</v>
      </c>
      <c r="K203" s="42"/>
      <c r="L203" s="42"/>
      <c r="M203" s="42"/>
      <c r="N203" s="42"/>
      <c r="O203" s="214"/>
      <c r="P203" s="216"/>
    </row>
    <row r="204" spans="2:18" x14ac:dyDescent="0.3">
      <c r="B204" s="36">
        <v>1</v>
      </c>
      <c r="C204" s="36">
        <v>163</v>
      </c>
      <c r="D204" s="36">
        <v>7</v>
      </c>
      <c r="E204" s="36">
        <v>2</v>
      </c>
      <c r="F204" s="36">
        <v>55.5</v>
      </c>
      <c r="G204" s="36">
        <v>13</v>
      </c>
      <c r="H204" s="36">
        <v>12.7</v>
      </c>
      <c r="I204" s="36">
        <v>12.7</v>
      </c>
      <c r="J204" s="36">
        <v>0</v>
      </c>
      <c r="K204" s="42"/>
      <c r="L204" s="42"/>
      <c r="M204" s="42"/>
      <c r="N204" s="42"/>
      <c r="O204" s="214"/>
      <c r="P204" s="216"/>
    </row>
    <row r="205" spans="2:18" x14ac:dyDescent="0.3">
      <c r="B205" s="36">
        <v>1</v>
      </c>
      <c r="C205" s="36">
        <v>164</v>
      </c>
      <c r="D205" s="36">
        <v>7</v>
      </c>
      <c r="E205" s="36">
        <v>2</v>
      </c>
      <c r="F205" s="36">
        <v>58.5</v>
      </c>
      <c r="G205" s="36">
        <v>13</v>
      </c>
      <c r="H205" s="36">
        <v>10.6</v>
      </c>
      <c r="I205" s="36">
        <v>10.6</v>
      </c>
      <c r="J205" s="36">
        <v>0</v>
      </c>
      <c r="K205" s="42"/>
      <c r="L205" s="42"/>
      <c r="M205" s="42"/>
      <c r="N205" s="42"/>
      <c r="O205" s="214"/>
      <c r="P205" s="216"/>
    </row>
    <row r="206" spans="2:18" x14ac:dyDescent="0.3">
      <c r="B206" s="36">
        <v>1</v>
      </c>
      <c r="C206" s="36">
        <v>165</v>
      </c>
      <c r="D206" s="36">
        <v>7</v>
      </c>
      <c r="E206" s="36">
        <v>2</v>
      </c>
      <c r="F206" s="36">
        <v>61.5</v>
      </c>
      <c r="G206" s="36">
        <v>13</v>
      </c>
      <c r="H206" s="36">
        <v>10.95</v>
      </c>
      <c r="I206" s="36">
        <v>10.95</v>
      </c>
      <c r="J206" s="36">
        <v>0</v>
      </c>
      <c r="K206" s="42"/>
      <c r="L206" s="42"/>
      <c r="M206" s="42"/>
      <c r="N206" s="42"/>
      <c r="O206" s="214"/>
      <c r="P206" s="216"/>
    </row>
    <row r="207" spans="2:18" x14ac:dyDescent="0.3">
      <c r="B207" s="36">
        <v>1</v>
      </c>
      <c r="C207" s="36">
        <v>166</v>
      </c>
      <c r="D207" s="36">
        <v>7</v>
      </c>
      <c r="E207" s="36">
        <v>2</v>
      </c>
      <c r="F207" s="36">
        <v>64.5</v>
      </c>
      <c r="G207" s="36">
        <v>13</v>
      </c>
      <c r="H207" s="36">
        <v>11.8</v>
      </c>
      <c r="I207" s="36">
        <v>11.8</v>
      </c>
      <c r="J207" s="36">
        <v>0</v>
      </c>
      <c r="K207" s="42"/>
      <c r="L207" s="42"/>
      <c r="M207" s="42"/>
      <c r="N207" s="42"/>
      <c r="O207" s="214"/>
      <c r="P207" s="216"/>
    </row>
    <row r="208" spans="2:18" x14ac:dyDescent="0.3">
      <c r="B208" s="36">
        <v>1</v>
      </c>
      <c r="C208" s="36">
        <v>167</v>
      </c>
      <c r="D208" s="36">
        <v>7</v>
      </c>
      <c r="E208" s="36">
        <v>2</v>
      </c>
      <c r="F208" s="36">
        <v>67.5</v>
      </c>
      <c r="G208" s="36">
        <v>13</v>
      </c>
      <c r="H208" s="36">
        <v>6.3</v>
      </c>
      <c r="I208" s="36">
        <v>6.3</v>
      </c>
      <c r="J208" s="36">
        <v>0</v>
      </c>
      <c r="K208" s="42"/>
      <c r="L208" s="42"/>
      <c r="M208" s="42"/>
      <c r="N208" s="42"/>
      <c r="O208" s="214"/>
      <c r="P208" s="216"/>
    </row>
    <row r="209" spans="2:16" x14ac:dyDescent="0.3">
      <c r="B209" s="36">
        <v>1</v>
      </c>
      <c r="C209" s="36">
        <v>168</v>
      </c>
      <c r="D209" s="36">
        <v>7</v>
      </c>
      <c r="E209" s="36">
        <v>1</v>
      </c>
      <c r="F209" s="36">
        <v>70.5</v>
      </c>
      <c r="G209" s="36">
        <v>13</v>
      </c>
      <c r="H209" s="36">
        <v>15.4</v>
      </c>
      <c r="I209" s="36">
        <v>15.4</v>
      </c>
      <c r="J209" s="36">
        <v>16</v>
      </c>
      <c r="K209" s="42"/>
      <c r="L209" s="42"/>
      <c r="M209" s="42"/>
      <c r="N209" s="42"/>
      <c r="O209" s="214"/>
      <c r="P209" s="216"/>
    </row>
    <row r="210" spans="2:16" x14ac:dyDescent="0.3">
      <c r="B210" s="36">
        <v>1</v>
      </c>
      <c r="C210" s="36">
        <v>169</v>
      </c>
      <c r="D210" s="36">
        <v>8</v>
      </c>
      <c r="E210" s="36">
        <v>1</v>
      </c>
      <c r="F210" s="36">
        <v>70.5</v>
      </c>
      <c r="G210" s="36">
        <v>15</v>
      </c>
      <c r="H210" s="36">
        <v>14.4</v>
      </c>
      <c r="I210" s="36">
        <v>14.4</v>
      </c>
      <c r="J210" s="36">
        <v>16.5</v>
      </c>
      <c r="K210" s="42"/>
      <c r="L210" s="42"/>
      <c r="M210" s="42"/>
      <c r="N210" s="42"/>
      <c r="O210" s="214"/>
      <c r="P210" s="216"/>
    </row>
    <row r="211" spans="2:16" x14ac:dyDescent="0.3">
      <c r="B211" s="36">
        <v>1</v>
      </c>
      <c r="C211" s="36">
        <v>170</v>
      </c>
      <c r="D211" s="36">
        <v>8</v>
      </c>
      <c r="E211" s="36">
        <v>2</v>
      </c>
      <c r="F211" s="36">
        <v>67.5</v>
      </c>
      <c r="G211" s="36">
        <v>15</v>
      </c>
      <c r="H211" s="36">
        <v>14.9</v>
      </c>
      <c r="I211" s="36">
        <v>14.9</v>
      </c>
      <c r="J211" s="36">
        <v>15</v>
      </c>
      <c r="K211" s="42"/>
      <c r="L211" s="42"/>
      <c r="M211" s="42"/>
      <c r="N211" s="42"/>
      <c r="O211" s="214"/>
      <c r="P211" s="216"/>
    </row>
    <row r="212" spans="2:16" x14ac:dyDescent="0.3">
      <c r="B212" s="36">
        <v>1</v>
      </c>
      <c r="C212" s="36">
        <v>171</v>
      </c>
      <c r="D212" s="36">
        <v>8</v>
      </c>
      <c r="E212" s="36">
        <v>2</v>
      </c>
      <c r="F212" s="36">
        <v>64.5</v>
      </c>
      <c r="G212" s="36">
        <v>15</v>
      </c>
      <c r="H212" s="36">
        <v>13</v>
      </c>
      <c r="I212" s="36">
        <v>13</v>
      </c>
      <c r="J212" s="36">
        <v>0</v>
      </c>
      <c r="K212" s="42"/>
      <c r="L212" s="42"/>
      <c r="M212" s="42"/>
      <c r="N212" s="42"/>
      <c r="O212" s="214"/>
      <c r="P212" s="216"/>
    </row>
    <row r="213" spans="2:16" x14ac:dyDescent="0.3">
      <c r="B213" s="36">
        <v>1</v>
      </c>
      <c r="C213" s="36">
        <v>172</v>
      </c>
      <c r="D213" s="36">
        <v>8</v>
      </c>
      <c r="E213" s="36">
        <v>2</v>
      </c>
      <c r="F213" s="36">
        <v>61.5</v>
      </c>
      <c r="G213" s="36">
        <v>15</v>
      </c>
      <c r="H213" s="36">
        <v>13.65</v>
      </c>
      <c r="I213" s="36">
        <v>13.65</v>
      </c>
      <c r="J213" s="36">
        <v>0</v>
      </c>
      <c r="K213" s="42"/>
      <c r="L213" s="42"/>
      <c r="M213" s="42"/>
      <c r="N213" s="42"/>
      <c r="O213" s="214"/>
      <c r="P213" s="216"/>
    </row>
    <row r="214" spans="2:16" x14ac:dyDescent="0.3">
      <c r="B214" s="36">
        <v>1</v>
      </c>
      <c r="C214" s="36">
        <v>173</v>
      </c>
      <c r="D214" s="36">
        <v>8</v>
      </c>
      <c r="E214" s="36">
        <v>2</v>
      </c>
      <c r="F214" s="36">
        <v>58.5</v>
      </c>
      <c r="G214" s="36">
        <v>15</v>
      </c>
      <c r="H214" s="36">
        <v>9.85</v>
      </c>
      <c r="I214" s="36">
        <v>9.85</v>
      </c>
      <c r="J214" s="36">
        <v>0</v>
      </c>
      <c r="K214" s="42"/>
      <c r="L214" s="42"/>
      <c r="M214" s="42"/>
      <c r="N214" s="42"/>
      <c r="O214" s="214"/>
      <c r="P214" s="216"/>
    </row>
    <row r="215" spans="2:16" x14ac:dyDescent="0.3">
      <c r="B215" s="36">
        <v>1</v>
      </c>
      <c r="C215" s="36">
        <v>174</v>
      </c>
      <c r="D215" s="36">
        <v>8</v>
      </c>
      <c r="E215" s="36">
        <v>2</v>
      </c>
      <c r="F215" s="36">
        <v>55.5</v>
      </c>
      <c r="G215" s="36">
        <v>15</v>
      </c>
      <c r="H215" s="36">
        <v>13.8</v>
      </c>
      <c r="I215" s="36">
        <v>13.8</v>
      </c>
      <c r="J215" s="36">
        <v>0</v>
      </c>
      <c r="K215" s="42"/>
      <c r="L215" s="42"/>
      <c r="M215" s="42"/>
      <c r="N215" s="42"/>
      <c r="O215" s="214"/>
      <c r="P215" s="216"/>
    </row>
    <row r="216" spans="2:16" x14ac:dyDescent="0.3">
      <c r="B216" s="36">
        <v>1</v>
      </c>
      <c r="C216" s="36">
        <v>175</v>
      </c>
      <c r="D216" s="36">
        <v>8</v>
      </c>
      <c r="E216" s="36">
        <v>1</v>
      </c>
      <c r="F216" s="36">
        <v>52.5</v>
      </c>
      <c r="G216" s="36">
        <v>15</v>
      </c>
      <c r="H216" s="36">
        <v>10.6</v>
      </c>
      <c r="I216" s="36">
        <v>10.6</v>
      </c>
      <c r="J216" s="36">
        <v>0</v>
      </c>
      <c r="K216" s="42"/>
      <c r="L216" s="42"/>
      <c r="M216" s="42"/>
      <c r="N216" s="42"/>
      <c r="O216" s="214"/>
      <c r="P216" s="216"/>
    </row>
    <row r="217" spans="2:16" x14ac:dyDescent="0.3">
      <c r="B217" s="36">
        <v>1</v>
      </c>
      <c r="C217" s="36">
        <v>176</v>
      </c>
      <c r="D217" s="36">
        <v>8</v>
      </c>
      <c r="E217" s="36">
        <v>1</v>
      </c>
      <c r="F217" s="36">
        <v>49.5</v>
      </c>
      <c r="G217" s="36">
        <v>15</v>
      </c>
      <c r="H217" s="36">
        <v>7.05</v>
      </c>
      <c r="I217" s="36">
        <v>7.05</v>
      </c>
      <c r="J217" s="36">
        <v>0</v>
      </c>
      <c r="K217" s="42"/>
      <c r="L217" s="42"/>
      <c r="M217" s="42"/>
      <c r="N217" s="42"/>
      <c r="O217" s="214"/>
      <c r="P217" s="216"/>
    </row>
    <row r="218" spans="2:16" x14ac:dyDescent="0.3">
      <c r="B218" s="36">
        <v>1</v>
      </c>
      <c r="C218" s="36">
        <v>177</v>
      </c>
      <c r="D218" s="36">
        <v>8</v>
      </c>
      <c r="E218" s="36">
        <v>1</v>
      </c>
      <c r="F218" s="36">
        <v>46.5</v>
      </c>
      <c r="G218" s="36">
        <v>15</v>
      </c>
      <c r="H218" s="36">
        <v>0</v>
      </c>
      <c r="I218" s="36">
        <v>0</v>
      </c>
      <c r="J218" s="36">
        <v>0</v>
      </c>
      <c r="K218" s="42"/>
      <c r="L218" s="42"/>
      <c r="M218" s="42"/>
      <c r="N218" s="42"/>
      <c r="O218" s="214"/>
      <c r="P218" s="216"/>
    </row>
    <row r="219" spans="2:16" x14ac:dyDescent="0.3">
      <c r="B219" s="36">
        <v>1</v>
      </c>
      <c r="C219" s="36">
        <v>178</v>
      </c>
      <c r="D219" s="36">
        <v>8</v>
      </c>
      <c r="E219" s="36">
        <v>1</v>
      </c>
      <c r="F219" s="36">
        <v>43.5</v>
      </c>
      <c r="G219" s="36">
        <v>15</v>
      </c>
      <c r="H219" s="36">
        <v>11.25</v>
      </c>
      <c r="I219" s="36">
        <v>11.25</v>
      </c>
      <c r="J219" s="36">
        <v>0</v>
      </c>
      <c r="K219" s="42"/>
      <c r="L219" s="42"/>
      <c r="M219" s="42"/>
      <c r="N219" s="42"/>
      <c r="O219" s="214"/>
      <c r="P219" s="216"/>
    </row>
    <row r="220" spans="2:16" x14ac:dyDescent="0.3">
      <c r="B220" s="36">
        <v>1</v>
      </c>
      <c r="C220" s="36">
        <v>179</v>
      </c>
      <c r="D220" s="36">
        <v>8</v>
      </c>
      <c r="E220" s="36">
        <v>1</v>
      </c>
      <c r="F220" s="36">
        <v>40.5</v>
      </c>
      <c r="G220" s="36">
        <v>15</v>
      </c>
      <c r="H220" s="36">
        <v>9.9</v>
      </c>
      <c r="I220" s="36">
        <v>9.9</v>
      </c>
      <c r="J220" s="36">
        <v>0</v>
      </c>
      <c r="K220" s="42"/>
      <c r="L220" s="42"/>
      <c r="M220" s="42"/>
      <c r="N220" s="42"/>
      <c r="O220" s="214"/>
      <c r="P220" s="216"/>
    </row>
    <row r="221" spans="2:16" x14ac:dyDescent="0.3">
      <c r="B221" s="36">
        <v>1</v>
      </c>
      <c r="C221" s="36">
        <v>180</v>
      </c>
      <c r="D221" s="36">
        <v>8</v>
      </c>
      <c r="E221" s="36">
        <v>1</v>
      </c>
      <c r="F221" s="36">
        <v>37.5</v>
      </c>
      <c r="G221" s="36">
        <v>15</v>
      </c>
      <c r="H221" s="36">
        <v>13.9</v>
      </c>
      <c r="I221" s="36">
        <v>13.9</v>
      </c>
      <c r="J221" s="36">
        <v>0</v>
      </c>
      <c r="K221" s="42"/>
      <c r="L221" s="42"/>
      <c r="M221" s="42"/>
      <c r="N221" s="42"/>
      <c r="O221" s="214"/>
      <c r="P221" s="216"/>
    </row>
    <row r="222" spans="2:16" x14ac:dyDescent="0.3">
      <c r="B222" s="36">
        <v>1</v>
      </c>
      <c r="C222" s="36">
        <v>181</v>
      </c>
      <c r="D222" s="36">
        <v>8</v>
      </c>
      <c r="E222" s="36">
        <v>1</v>
      </c>
      <c r="F222" s="36">
        <v>34.5</v>
      </c>
      <c r="G222" s="36">
        <v>15</v>
      </c>
      <c r="H222" s="36">
        <v>12.85</v>
      </c>
      <c r="I222" s="36">
        <v>12.85</v>
      </c>
      <c r="J222" s="36">
        <v>0</v>
      </c>
      <c r="K222" s="42"/>
      <c r="L222" s="42"/>
      <c r="M222" s="42"/>
      <c r="N222" s="42"/>
      <c r="O222" s="214"/>
      <c r="P222" s="216"/>
    </row>
    <row r="223" spans="2:16" x14ac:dyDescent="0.3">
      <c r="B223" s="36">
        <v>1</v>
      </c>
      <c r="C223" s="36">
        <v>182</v>
      </c>
      <c r="D223" s="36">
        <v>8</v>
      </c>
      <c r="E223" s="36">
        <v>2</v>
      </c>
      <c r="F223" s="36">
        <v>31.5</v>
      </c>
      <c r="G223" s="36">
        <v>15</v>
      </c>
      <c r="H223" s="36">
        <v>4.2</v>
      </c>
      <c r="I223" s="36">
        <v>4.2</v>
      </c>
      <c r="J223" s="36">
        <v>0</v>
      </c>
      <c r="K223" s="42"/>
      <c r="L223" s="42"/>
      <c r="M223" s="42"/>
      <c r="N223" s="42"/>
      <c r="O223" s="214"/>
      <c r="P223" s="216"/>
    </row>
    <row r="224" spans="2:16" x14ac:dyDescent="0.3">
      <c r="B224" s="36">
        <v>1</v>
      </c>
      <c r="C224" s="36">
        <v>183</v>
      </c>
      <c r="D224" s="36">
        <v>8</v>
      </c>
      <c r="E224" s="36">
        <v>2</v>
      </c>
      <c r="F224" s="36">
        <v>28.5</v>
      </c>
      <c r="G224" s="36">
        <v>15</v>
      </c>
      <c r="H224" s="36">
        <v>14.65</v>
      </c>
      <c r="I224" s="36">
        <v>14.65</v>
      </c>
      <c r="J224" s="36">
        <v>17.5</v>
      </c>
      <c r="K224" s="42"/>
      <c r="L224" s="42"/>
      <c r="M224" s="42"/>
      <c r="N224" s="42"/>
      <c r="O224" s="214"/>
      <c r="P224" s="216"/>
    </row>
    <row r="225" spans="2:18" x14ac:dyDescent="0.3">
      <c r="B225" s="36">
        <v>1</v>
      </c>
      <c r="C225" s="36">
        <v>184</v>
      </c>
      <c r="D225" s="36">
        <v>8</v>
      </c>
      <c r="E225" s="36">
        <v>2</v>
      </c>
      <c r="F225" s="36">
        <v>25.5</v>
      </c>
      <c r="G225" s="36">
        <v>15</v>
      </c>
      <c r="H225" s="36">
        <v>13.1</v>
      </c>
      <c r="I225" s="36">
        <v>13.1</v>
      </c>
      <c r="J225" s="36">
        <v>0</v>
      </c>
      <c r="K225" s="42"/>
      <c r="L225" s="42"/>
      <c r="M225" s="42"/>
      <c r="N225" s="42"/>
      <c r="O225" s="214"/>
      <c r="P225" s="216"/>
    </row>
    <row r="226" spans="2:18" x14ac:dyDescent="0.3">
      <c r="B226" s="36">
        <v>1</v>
      </c>
      <c r="C226" s="36">
        <v>185</v>
      </c>
      <c r="D226" s="36">
        <v>8</v>
      </c>
      <c r="E226" s="36">
        <v>2</v>
      </c>
      <c r="F226" s="36">
        <v>22.5</v>
      </c>
      <c r="G226" s="36">
        <v>15</v>
      </c>
      <c r="H226" s="36">
        <v>4.8</v>
      </c>
      <c r="I226" s="36">
        <v>4.8</v>
      </c>
      <c r="J226" s="36">
        <v>0</v>
      </c>
      <c r="K226" s="42"/>
      <c r="L226" s="42"/>
      <c r="M226" s="42"/>
      <c r="N226" s="42"/>
      <c r="O226" s="214"/>
      <c r="P226" s="216"/>
    </row>
    <row r="227" spans="2:18" x14ac:dyDescent="0.3">
      <c r="B227" s="36">
        <v>1</v>
      </c>
      <c r="C227" s="36">
        <v>186</v>
      </c>
      <c r="D227" s="36">
        <v>8</v>
      </c>
      <c r="E227" s="36">
        <v>2</v>
      </c>
      <c r="F227" s="36">
        <v>19.5</v>
      </c>
      <c r="G227" s="36">
        <v>15</v>
      </c>
      <c r="H227" s="36">
        <v>0</v>
      </c>
      <c r="I227" s="36">
        <v>0</v>
      </c>
      <c r="J227" s="36">
        <v>0</v>
      </c>
      <c r="K227" s="42"/>
      <c r="L227" s="42"/>
      <c r="M227" s="42"/>
      <c r="N227" s="42"/>
      <c r="O227" s="214"/>
      <c r="P227" s="216"/>
    </row>
    <row r="228" spans="2:18" x14ac:dyDescent="0.3">
      <c r="B228" s="36">
        <v>1</v>
      </c>
      <c r="C228" s="36">
        <v>187</v>
      </c>
      <c r="D228" s="36">
        <v>8</v>
      </c>
      <c r="E228" s="36">
        <v>1</v>
      </c>
      <c r="F228" s="36">
        <v>16.5</v>
      </c>
      <c r="G228" s="36">
        <v>15</v>
      </c>
      <c r="H228" s="36">
        <v>5.8</v>
      </c>
      <c r="I228" s="36">
        <v>5.8</v>
      </c>
      <c r="J228" s="36">
        <v>0</v>
      </c>
      <c r="K228" s="42"/>
      <c r="L228" s="42"/>
      <c r="M228" s="42"/>
      <c r="N228" s="42"/>
      <c r="O228" s="214"/>
      <c r="P228" s="216"/>
    </row>
    <row r="229" spans="2:18" x14ac:dyDescent="0.3">
      <c r="B229" s="36">
        <v>1</v>
      </c>
      <c r="C229" s="36">
        <v>188</v>
      </c>
      <c r="D229" s="36">
        <v>8</v>
      </c>
      <c r="E229" s="36">
        <v>1</v>
      </c>
      <c r="F229" s="36">
        <v>13.5</v>
      </c>
      <c r="G229" s="36">
        <v>15</v>
      </c>
      <c r="H229" s="36">
        <v>14.35</v>
      </c>
      <c r="I229" s="36">
        <v>14.35</v>
      </c>
      <c r="J229" s="36">
        <v>0</v>
      </c>
      <c r="K229" s="42"/>
      <c r="L229" s="42"/>
      <c r="M229" s="42"/>
      <c r="N229" s="42"/>
      <c r="O229" s="214"/>
      <c r="P229" s="216"/>
      <c r="R229">
        <f>R196+1</f>
        <v>20</v>
      </c>
    </row>
    <row r="230" spans="2:18" x14ac:dyDescent="0.3">
      <c r="B230" s="36">
        <v>1</v>
      </c>
      <c r="C230" s="36">
        <v>189</v>
      </c>
      <c r="D230" s="36">
        <v>8</v>
      </c>
      <c r="E230" s="36">
        <v>1</v>
      </c>
      <c r="F230" s="36">
        <v>10.5</v>
      </c>
      <c r="G230" s="36">
        <v>15</v>
      </c>
      <c r="H230" s="36">
        <v>12.5</v>
      </c>
      <c r="I230" s="36">
        <v>12.5</v>
      </c>
      <c r="J230" s="36">
        <v>0</v>
      </c>
      <c r="K230" s="42"/>
      <c r="L230" s="42"/>
      <c r="M230" s="42"/>
      <c r="N230" s="42"/>
      <c r="O230" s="214"/>
      <c r="P230" s="216"/>
    </row>
    <row r="231" spans="2:18" x14ac:dyDescent="0.3">
      <c r="B231" s="36">
        <v>1</v>
      </c>
      <c r="C231" s="36">
        <v>190</v>
      </c>
      <c r="D231" s="36">
        <v>8</v>
      </c>
      <c r="E231" s="36">
        <v>1</v>
      </c>
      <c r="F231" s="36">
        <v>7.5</v>
      </c>
      <c r="G231" s="36">
        <v>15</v>
      </c>
      <c r="H231" s="36">
        <v>4.7</v>
      </c>
      <c r="I231" s="36">
        <v>4.7</v>
      </c>
      <c r="J231" s="36">
        <v>0</v>
      </c>
      <c r="K231" s="42"/>
      <c r="L231" s="42"/>
      <c r="M231" s="42"/>
      <c r="N231" s="42"/>
      <c r="O231" s="214"/>
      <c r="P231" s="216"/>
    </row>
    <row r="232" spans="2:18" x14ac:dyDescent="0.3">
      <c r="B232" s="36">
        <v>1</v>
      </c>
      <c r="C232" s="36">
        <v>191</v>
      </c>
      <c r="D232" s="36">
        <v>8</v>
      </c>
      <c r="E232" s="36">
        <v>1</v>
      </c>
      <c r="F232" s="36">
        <v>4.5</v>
      </c>
      <c r="G232" s="36">
        <v>15</v>
      </c>
      <c r="H232" s="36">
        <v>8.6</v>
      </c>
      <c r="I232" s="36">
        <v>8.6</v>
      </c>
      <c r="J232" s="36">
        <v>0</v>
      </c>
      <c r="K232" s="42"/>
      <c r="L232" s="42"/>
      <c r="M232" s="42"/>
      <c r="N232" s="42"/>
      <c r="O232" s="214"/>
      <c r="P232" s="216"/>
    </row>
    <row r="233" spans="2:18" x14ac:dyDescent="0.3">
      <c r="B233" s="36">
        <v>1</v>
      </c>
      <c r="C233" s="36">
        <v>192</v>
      </c>
      <c r="D233" s="36">
        <v>8</v>
      </c>
      <c r="E233" s="36">
        <v>1</v>
      </c>
      <c r="F233" s="36">
        <v>1.5</v>
      </c>
      <c r="G233" s="36">
        <v>15</v>
      </c>
      <c r="H233" s="36">
        <v>2.75</v>
      </c>
      <c r="I233" s="36">
        <v>2.75</v>
      </c>
      <c r="J233" s="36">
        <v>0</v>
      </c>
      <c r="K233" s="42"/>
      <c r="L233" s="42"/>
      <c r="M233" s="42"/>
      <c r="N233" s="42"/>
      <c r="O233" s="214"/>
      <c r="P233" s="216"/>
    </row>
    <row r="234" spans="2:18" x14ac:dyDescent="0.3">
      <c r="B234" s="36">
        <v>1</v>
      </c>
      <c r="C234" s="36">
        <v>193</v>
      </c>
      <c r="D234" s="36">
        <v>9</v>
      </c>
      <c r="E234" s="36">
        <v>1</v>
      </c>
      <c r="F234" s="36">
        <v>1.5</v>
      </c>
      <c r="G234" s="36">
        <v>17</v>
      </c>
      <c r="H234" s="36">
        <v>8.6</v>
      </c>
      <c r="I234" s="36">
        <v>8.6</v>
      </c>
      <c r="J234" s="36">
        <v>0</v>
      </c>
      <c r="K234" s="42"/>
      <c r="L234" s="42"/>
      <c r="M234" s="42"/>
      <c r="N234" s="42"/>
      <c r="O234" s="214"/>
      <c r="P234" s="216"/>
    </row>
    <row r="235" spans="2:18" x14ac:dyDescent="0.3">
      <c r="B235" s="36">
        <v>1</v>
      </c>
      <c r="C235" s="36">
        <v>194</v>
      </c>
      <c r="D235" s="36">
        <v>9</v>
      </c>
      <c r="E235" s="36">
        <v>1</v>
      </c>
      <c r="F235" s="36">
        <v>4.5</v>
      </c>
      <c r="G235" s="36">
        <v>17</v>
      </c>
      <c r="H235" s="36">
        <v>14.5</v>
      </c>
      <c r="I235" s="36">
        <v>14.5</v>
      </c>
      <c r="J235" s="36">
        <v>17</v>
      </c>
      <c r="K235" s="42"/>
      <c r="L235" s="42"/>
      <c r="M235" s="42"/>
      <c r="N235" s="42"/>
      <c r="O235" s="214"/>
      <c r="P235" s="216"/>
    </row>
    <row r="236" spans="2:18" x14ac:dyDescent="0.3">
      <c r="B236" s="36">
        <v>1</v>
      </c>
      <c r="C236" s="36">
        <v>195</v>
      </c>
      <c r="D236" s="36">
        <v>9</v>
      </c>
      <c r="E236" s="36">
        <v>1</v>
      </c>
      <c r="F236" s="36">
        <v>7.5</v>
      </c>
      <c r="G236" s="36">
        <v>17</v>
      </c>
      <c r="H236" s="36">
        <v>16</v>
      </c>
      <c r="I236" s="36">
        <v>16</v>
      </c>
      <c r="J236" s="36">
        <v>15.5</v>
      </c>
      <c r="K236" s="42"/>
      <c r="L236" s="42"/>
      <c r="M236" s="42"/>
      <c r="N236" s="42"/>
      <c r="O236" s="214"/>
      <c r="P236" s="216"/>
    </row>
    <row r="237" spans="2:18" x14ac:dyDescent="0.3">
      <c r="B237" s="36">
        <v>1</v>
      </c>
      <c r="C237" s="36">
        <v>196</v>
      </c>
      <c r="D237" s="36">
        <v>9</v>
      </c>
      <c r="E237" s="36">
        <v>1</v>
      </c>
      <c r="F237" s="36">
        <v>10.5</v>
      </c>
      <c r="G237" s="36">
        <v>17</v>
      </c>
      <c r="H237" s="36">
        <v>4.3</v>
      </c>
      <c r="I237" s="36">
        <v>4.3</v>
      </c>
      <c r="J237" s="36">
        <v>0</v>
      </c>
      <c r="K237" s="42"/>
      <c r="L237" s="42"/>
      <c r="M237" s="42"/>
      <c r="N237" s="42"/>
      <c r="O237" s="214"/>
      <c r="P237" s="216"/>
    </row>
    <row r="238" spans="2:18" x14ac:dyDescent="0.3">
      <c r="B238" s="36">
        <v>1</v>
      </c>
      <c r="C238" s="36">
        <v>197</v>
      </c>
      <c r="D238" s="36">
        <v>9</v>
      </c>
      <c r="E238" s="36">
        <v>1</v>
      </c>
      <c r="F238" s="36">
        <v>13.5</v>
      </c>
      <c r="G238" s="36">
        <v>17</v>
      </c>
      <c r="H238" s="36">
        <v>4.45</v>
      </c>
      <c r="I238" s="36">
        <v>4.45</v>
      </c>
      <c r="J238" s="36">
        <v>0</v>
      </c>
      <c r="K238" s="42"/>
      <c r="L238" s="42"/>
      <c r="M238" s="42"/>
      <c r="N238" s="42"/>
      <c r="O238" s="214"/>
      <c r="P238" s="216"/>
    </row>
    <row r="239" spans="2:18" x14ac:dyDescent="0.3">
      <c r="B239" s="36">
        <v>1</v>
      </c>
      <c r="C239" s="36">
        <v>198</v>
      </c>
      <c r="D239" s="36">
        <v>9</v>
      </c>
      <c r="E239" s="36">
        <v>1</v>
      </c>
      <c r="F239" s="36">
        <v>16.5</v>
      </c>
      <c r="G239" s="36">
        <v>17</v>
      </c>
      <c r="H239" s="36">
        <v>0</v>
      </c>
      <c r="I239" s="36">
        <v>0</v>
      </c>
      <c r="J239" s="36">
        <v>0</v>
      </c>
      <c r="K239" s="42"/>
      <c r="L239" s="42"/>
      <c r="M239" s="42"/>
      <c r="N239" s="42"/>
      <c r="O239" s="214"/>
      <c r="P239" s="216"/>
    </row>
    <row r="240" spans="2:18" x14ac:dyDescent="0.3">
      <c r="B240" s="36">
        <v>1</v>
      </c>
      <c r="C240" s="36">
        <v>199</v>
      </c>
      <c r="D240" s="36">
        <v>9</v>
      </c>
      <c r="E240" s="36">
        <v>2</v>
      </c>
      <c r="F240" s="36">
        <v>19.5</v>
      </c>
      <c r="G240" s="36">
        <v>17</v>
      </c>
      <c r="H240" s="36">
        <v>13.55</v>
      </c>
      <c r="I240" s="36">
        <v>13.55</v>
      </c>
      <c r="J240" s="36">
        <v>0</v>
      </c>
      <c r="K240" s="42"/>
      <c r="L240" s="42"/>
      <c r="M240" s="42"/>
      <c r="N240" s="42"/>
      <c r="O240" s="214"/>
      <c r="P240" s="216"/>
    </row>
    <row r="241" spans="2:16" x14ac:dyDescent="0.3">
      <c r="B241" s="36">
        <v>1</v>
      </c>
      <c r="C241" s="36">
        <v>200</v>
      </c>
      <c r="D241" s="36">
        <v>9</v>
      </c>
      <c r="E241" s="36">
        <v>2</v>
      </c>
      <c r="F241" s="36">
        <v>22.5</v>
      </c>
      <c r="G241" s="36">
        <v>17</v>
      </c>
      <c r="H241" s="36">
        <v>13.4</v>
      </c>
      <c r="I241" s="36">
        <v>13.4</v>
      </c>
      <c r="J241" s="36">
        <v>0</v>
      </c>
      <c r="K241" s="42"/>
      <c r="L241" s="42"/>
      <c r="M241" s="42"/>
      <c r="N241" s="42"/>
      <c r="O241" s="214"/>
      <c r="P241" s="216"/>
    </row>
    <row r="242" spans="2:16" x14ac:dyDescent="0.3">
      <c r="B242" s="36">
        <v>1</v>
      </c>
      <c r="C242" s="36">
        <v>201</v>
      </c>
      <c r="D242" s="36">
        <v>9</v>
      </c>
      <c r="E242" s="36">
        <v>2</v>
      </c>
      <c r="F242" s="36">
        <v>25.5</v>
      </c>
      <c r="G242" s="36">
        <v>17</v>
      </c>
      <c r="H242" s="36">
        <v>12.05</v>
      </c>
      <c r="I242" s="36">
        <v>12.05</v>
      </c>
      <c r="J242" s="36">
        <v>0</v>
      </c>
      <c r="K242" s="42"/>
      <c r="L242" s="42"/>
      <c r="M242" s="42"/>
      <c r="N242" s="42"/>
      <c r="O242" s="214"/>
      <c r="P242" s="216"/>
    </row>
    <row r="243" spans="2:16" x14ac:dyDescent="0.3">
      <c r="B243" s="36">
        <v>1</v>
      </c>
      <c r="C243" s="36">
        <v>202</v>
      </c>
      <c r="D243" s="36">
        <v>9</v>
      </c>
      <c r="E243" s="36">
        <v>2</v>
      </c>
      <c r="F243" s="36">
        <v>28.5</v>
      </c>
      <c r="G243" s="36">
        <v>17</v>
      </c>
      <c r="H243" s="36">
        <v>9.85</v>
      </c>
      <c r="I243" s="36">
        <v>9.85</v>
      </c>
      <c r="J243" s="36">
        <v>0</v>
      </c>
      <c r="K243" s="42"/>
      <c r="L243" s="42"/>
      <c r="M243" s="42"/>
      <c r="N243" s="42"/>
      <c r="O243" s="214"/>
      <c r="P243" s="216"/>
    </row>
    <row r="244" spans="2:16" x14ac:dyDescent="0.3">
      <c r="B244" s="36">
        <v>1</v>
      </c>
      <c r="C244" s="36">
        <v>203</v>
      </c>
      <c r="D244" s="36">
        <v>9</v>
      </c>
      <c r="E244" s="36">
        <v>2</v>
      </c>
      <c r="F244" s="36">
        <v>31.5</v>
      </c>
      <c r="G244" s="36">
        <v>17</v>
      </c>
      <c r="H244" s="36">
        <v>15.05</v>
      </c>
      <c r="I244" s="36">
        <v>15.05</v>
      </c>
      <c r="J244" s="36">
        <v>17.5</v>
      </c>
      <c r="K244" s="42"/>
      <c r="L244" s="42"/>
      <c r="M244" s="42"/>
      <c r="N244" s="42"/>
      <c r="O244" s="214"/>
      <c r="P244" s="216"/>
    </row>
    <row r="245" spans="2:16" x14ac:dyDescent="0.3">
      <c r="B245" s="36">
        <v>1</v>
      </c>
      <c r="C245" s="36">
        <v>204</v>
      </c>
      <c r="D245" s="36">
        <v>9</v>
      </c>
      <c r="E245" s="36">
        <v>1</v>
      </c>
      <c r="F245" s="36">
        <v>34.5</v>
      </c>
      <c r="G245" s="36">
        <v>17</v>
      </c>
      <c r="H245" s="36">
        <v>9.6</v>
      </c>
      <c r="I245" s="36">
        <v>9.6</v>
      </c>
      <c r="J245" s="36">
        <v>0</v>
      </c>
      <c r="K245" s="42"/>
      <c r="L245" s="42"/>
      <c r="M245" s="42"/>
      <c r="N245" s="42"/>
      <c r="O245" s="214"/>
      <c r="P245" s="216"/>
    </row>
    <row r="246" spans="2:16" x14ac:dyDescent="0.3">
      <c r="B246" s="36">
        <v>1</v>
      </c>
      <c r="C246" s="36">
        <v>205</v>
      </c>
      <c r="D246" s="36">
        <v>9</v>
      </c>
      <c r="E246" s="36">
        <v>1</v>
      </c>
      <c r="F246" s="36">
        <v>37.5</v>
      </c>
      <c r="G246" s="36">
        <v>17</v>
      </c>
      <c r="H246" s="36">
        <v>8.1999999999999993</v>
      </c>
      <c r="I246" s="36">
        <v>8.1999999999999993</v>
      </c>
      <c r="J246" s="36">
        <v>0</v>
      </c>
      <c r="K246" s="42"/>
      <c r="L246" s="42"/>
      <c r="M246" s="42"/>
      <c r="N246" s="42"/>
      <c r="O246" s="214"/>
      <c r="P246" s="216"/>
    </row>
    <row r="247" spans="2:16" x14ac:dyDescent="0.3">
      <c r="B247" s="36">
        <v>1</v>
      </c>
      <c r="C247" s="36">
        <v>206</v>
      </c>
      <c r="D247" s="36">
        <v>9</v>
      </c>
      <c r="E247" s="36">
        <v>1</v>
      </c>
      <c r="F247" s="36">
        <v>40.5</v>
      </c>
      <c r="G247" s="36">
        <v>17</v>
      </c>
      <c r="H247" s="36">
        <v>16</v>
      </c>
      <c r="I247" s="36">
        <v>16</v>
      </c>
      <c r="J247" s="36">
        <v>17.5</v>
      </c>
      <c r="K247" s="42"/>
      <c r="L247" s="42"/>
      <c r="M247" s="42"/>
      <c r="N247" s="42"/>
      <c r="O247" s="214"/>
      <c r="P247" s="216"/>
    </row>
    <row r="248" spans="2:16" x14ac:dyDescent="0.3">
      <c r="B248" s="36">
        <v>1</v>
      </c>
      <c r="C248" s="36">
        <v>207</v>
      </c>
      <c r="D248" s="36">
        <v>9</v>
      </c>
      <c r="E248" s="36">
        <v>1</v>
      </c>
      <c r="F248" s="36">
        <v>43.5</v>
      </c>
      <c r="G248" s="36">
        <v>17</v>
      </c>
      <c r="H248" s="36">
        <v>12.1</v>
      </c>
      <c r="I248" s="36">
        <v>12.1</v>
      </c>
      <c r="J248" s="36">
        <v>0</v>
      </c>
      <c r="K248" s="42"/>
      <c r="L248" s="42"/>
      <c r="M248" s="42"/>
      <c r="N248" s="42"/>
      <c r="O248" s="214"/>
      <c r="P248" s="216"/>
    </row>
    <row r="249" spans="2:16" x14ac:dyDescent="0.3">
      <c r="B249" s="36">
        <v>1</v>
      </c>
      <c r="C249" s="36">
        <v>208</v>
      </c>
      <c r="D249" s="36">
        <v>9</v>
      </c>
      <c r="E249" s="36">
        <v>1</v>
      </c>
      <c r="F249" s="36">
        <v>46.5</v>
      </c>
      <c r="G249" s="36">
        <v>17</v>
      </c>
      <c r="H249" s="36">
        <v>14.45</v>
      </c>
      <c r="I249" s="36">
        <v>14.45</v>
      </c>
      <c r="J249" s="36">
        <v>16.5</v>
      </c>
      <c r="K249" s="42"/>
      <c r="L249" s="42"/>
      <c r="M249" s="42"/>
      <c r="N249" s="42"/>
      <c r="O249" s="214"/>
      <c r="P249" s="216"/>
    </row>
    <row r="250" spans="2:16" x14ac:dyDescent="0.3">
      <c r="B250" s="36">
        <v>1</v>
      </c>
      <c r="C250" s="36">
        <v>209</v>
      </c>
      <c r="D250" s="36">
        <v>9</v>
      </c>
      <c r="E250" s="36">
        <v>1</v>
      </c>
      <c r="F250" s="36">
        <v>49.5</v>
      </c>
      <c r="G250" s="36">
        <v>17</v>
      </c>
      <c r="H250" s="36">
        <v>8.25</v>
      </c>
      <c r="I250" s="36">
        <v>8.25</v>
      </c>
      <c r="J250" s="36">
        <v>0</v>
      </c>
      <c r="K250" s="42"/>
      <c r="L250" s="42"/>
      <c r="M250" s="42"/>
      <c r="N250" s="42"/>
      <c r="O250" s="214"/>
      <c r="P250" s="216"/>
    </row>
    <row r="251" spans="2:16" x14ac:dyDescent="0.3">
      <c r="B251" s="36">
        <v>1</v>
      </c>
      <c r="C251" s="36">
        <v>210</v>
      </c>
      <c r="D251" s="36">
        <v>9</v>
      </c>
      <c r="E251" s="36">
        <v>1</v>
      </c>
      <c r="F251" s="36">
        <v>52.5</v>
      </c>
      <c r="G251" s="36">
        <v>17</v>
      </c>
      <c r="H251" s="36">
        <v>15.25</v>
      </c>
      <c r="I251" s="36">
        <v>15.25</v>
      </c>
      <c r="J251" s="36">
        <v>18</v>
      </c>
      <c r="K251" s="42"/>
      <c r="L251" s="42"/>
      <c r="M251" s="42"/>
      <c r="N251" s="42"/>
      <c r="O251" s="214"/>
      <c r="P251" s="216"/>
    </row>
    <row r="252" spans="2:16" x14ac:dyDescent="0.3">
      <c r="B252" s="36">
        <v>1</v>
      </c>
      <c r="C252" s="36">
        <v>211</v>
      </c>
      <c r="D252" s="36">
        <v>9</v>
      </c>
      <c r="E252" s="36">
        <v>2</v>
      </c>
      <c r="F252" s="36">
        <v>55.5</v>
      </c>
      <c r="G252" s="36">
        <v>17</v>
      </c>
      <c r="H252" s="36">
        <v>14.8</v>
      </c>
      <c r="I252" s="36">
        <v>14.8</v>
      </c>
      <c r="J252" s="36">
        <v>17.5</v>
      </c>
      <c r="K252" s="42"/>
      <c r="L252" s="42"/>
      <c r="M252" s="42"/>
      <c r="N252" s="42"/>
      <c r="O252" s="214"/>
      <c r="P252" s="216"/>
    </row>
    <row r="253" spans="2:16" x14ac:dyDescent="0.3">
      <c r="B253" s="36">
        <v>1</v>
      </c>
      <c r="C253" s="36">
        <v>212</v>
      </c>
      <c r="D253" s="36">
        <v>9</v>
      </c>
      <c r="E253" s="36">
        <v>2</v>
      </c>
      <c r="F253" s="36">
        <v>58.5</v>
      </c>
      <c r="G253" s="36">
        <v>17</v>
      </c>
      <c r="H253" s="36">
        <v>15.9</v>
      </c>
      <c r="I253" s="36">
        <v>15.9</v>
      </c>
      <c r="J253" s="36">
        <v>18</v>
      </c>
      <c r="K253" s="42"/>
      <c r="L253" s="42"/>
      <c r="M253" s="42"/>
      <c r="N253" s="42"/>
      <c r="O253" s="214"/>
      <c r="P253" s="216"/>
    </row>
    <row r="254" spans="2:16" x14ac:dyDescent="0.3">
      <c r="B254" s="36">
        <v>1</v>
      </c>
      <c r="C254" s="36">
        <v>213</v>
      </c>
      <c r="D254" s="36">
        <v>9</v>
      </c>
      <c r="E254" s="36">
        <v>2</v>
      </c>
      <c r="F254" s="36">
        <v>61.5</v>
      </c>
      <c r="G254" s="36">
        <v>17</v>
      </c>
      <c r="H254" s="36">
        <v>14.45</v>
      </c>
      <c r="I254" s="36">
        <v>14.45</v>
      </c>
      <c r="J254" s="36">
        <v>16.5</v>
      </c>
      <c r="K254" s="42"/>
      <c r="L254" s="42"/>
      <c r="M254" s="42"/>
      <c r="N254" s="42"/>
      <c r="O254" s="214"/>
      <c r="P254" s="216"/>
    </row>
    <row r="255" spans="2:16" x14ac:dyDescent="0.3">
      <c r="B255" s="36">
        <v>1</v>
      </c>
      <c r="C255" s="36">
        <v>214</v>
      </c>
      <c r="D255" s="36">
        <v>9</v>
      </c>
      <c r="E255" s="36">
        <v>2</v>
      </c>
      <c r="F255" s="36">
        <v>64.5</v>
      </c>
      <c r="G255" s="36">
        <v>17</v>
      </c>
      <c r="H255" s="36">
        <v>6.75</v>
      </c>
      <c r="I255" s="36">
        <v>6.75</v>
      </c>
      <c r="J255" s="36">
        <v>0</v>
      </c>
      <c r="K255" s="42"/>
      <c r="L255" s="42"/>
      <c r="M255" s="42"/>
      <c r="N255" s="42"/>
      <c r="O255" s="214"/>
      <c r="P255" s="216"/>
    </row>
    <row r="256" spans="2:16" x14ac:dyDescent="0.3">
      <c r="B256" s="36">
        <v>1</v>
      </c>
      <c r="C256" s="36">
        <v>215</v>
      </c>
      <c r="D256" s="36">
        <v>9</v>
      </c>
      <c r="E256" s="36">
        <v>2</v>
      </c>
      <c r="F256" s="36">
        <v>67.5</v>
      </c>
      <c r="G256" s="36">
        <v>17</v>
      </c>
      <c r="H256" s="36">
        <v>5.05</v>
      </c>
      <c r="I256" s="36">
        <v>5.05</v>
      </c>
      <c r="J256" s="36">
        <v>0</v>
      </c>
      <c r="K256" s="42"/>
      <c r="L256" s="42"/>
      <c r="M256" s="42"/>
      <c r="N256" s="42"/>
      <c r="O256" s="214"/>
      <c r="P256" s="216"/>
    </row>
    <row r="257" spans="2:18" x14ac:dyDescent="0.3">
      <c r="B257" s="36">
        <v>1</v>
      </c>
      <c r="C257" s="36">
        <v>216</v>
      </c>
      <c r="D257" s="36">
        <v>9</v>
      </c>
      <c r="E257" s="36">
        <v>1</v>
      </c>
      <c r="F257" s="36">
        <v>70.5</v>
      </c>
      <c r="G257" s="36">
        <v>17</v>
      </c>
      <c r="H257" s="36">
        <v>13.95</v>
      </c>
      <c r="I257" s="36">
        <v>13.95</v>
      </c>
      <c r="J257" s="36">
        <v>0</v>
      </c>
      <c r="K257" s="42"/>
      <c r="L257" s="42"/>
      <c r="M257" s="42"/>
      <c r="N257" s="42"/>
      <c r="O257" s="214"/>
      <c r="P257" s="216"/>
    </row>
    <row r="258" spans="2:18" x14ac:dyDescent="0.3">
      <c r="B258" s="36">
        <v>1</v>
      </c>
      <c r="C258" s="36">
        <v>217</v>
      </c>
      <c r="D258" s="36">
        <v>10</v>
      </c>
      <c r="E258" s="36">
        <v>1</v>
      </c>
      <c r="F258" s="36">
        <v>70.5</v>
      </c>
      <c r="G258" s="36">
        <v>19</v>
      </c>
      <c r="H258" s="36">
        <v>7.55</v>
      </c>
      <c r="I258" s="36">
        <v>7.55</v>
      </c>
      <c r="J258" s="36">
        <v>0</v>
      </c>
      <c r="K258" s="42"/>
      <c r="L258" s="42"/>
      <c r="M258" s="42"/>
      <c r="N258" s="42"/>
      <c r="O258" s="214"/>
      <c r="P258" s="216"/>
    </row>
    <row r="259" spans="2:18" x14ac:dyDescent="0.3">
      <c r="B259" s="36">
        <v>1</v>
      </c>
      <c r="C259" s="36">
        <v>218</v>
      </c>
      <c r="D259" s="36">
        <v>10</v>
      </c>
      <c r="E259" s="36">
        <v>1</v>
      </c>
      <c r="F259" s="36">
        <v>67.5</v>
      </c>
      <c r="G259" s="36">
        <v>19</v>
      </c>
      <c r="H259" s="36">
        <v>10</v>
      </c>
      <c r="I259" s="36">
        <v>10</v>
      </c>
      <c r="J259" s="36">
        <v>0</v>
      </c>
      <c r="K259" s="42"/>
      <c r="L259" s="42"/>
      <c r="M259" s="42"/>
      <c r="N259" s="42"/>
      <c r="O259" s="214"/>
      <c r="P259" s="216"/>
    </row>
    <row r="260" spans="2:18" x14ac:dyDescent="0.3">
      <c r="B260" s="36">
        <v>1</v>
      </c>
      <c r="C260" s="36">
        <v>219</v>
      </c>
      <c r="D260" s="36">
        <v>10</v>
      </c>
      <c r="E260" s="36">
        <v>1</v>
      </c>
      <c r="F260" s="36">
        <v>64.5</v>
      </c>
      <c r="G260" s="36">
        <v>19</v>
      </c>
      <c r="H260" s="36">
        <v>11.25</v>
      </c>
      <c r="I260" s="36">
        <v>11.25</v>
      </c>
      <c r="J260" s="36">
        <v>0</v>
      </c>
      <c r="K260" s="42"/>
      <c r="L260" s="42"/>
      <c r="M260" s="42"/>
      <c r="N260" s="42"/>
      <c r="O260" s="214"/>
      <c r="P260" s="216"/>
    </row>
    <row r="261" spans="2:18" x14ac:dyDescent="0.3">
      <c r="B261" s="36">
        <v>1</v>
      </c>
      <c r="C261" s="36">
        <v>220</v>
      </c>
      <c r="D261" s="36">
        <v>10</v>
      </c>
      <c r="E261" s="36">
        <v>1</v>
      </c>
      <c r="F261" s="36">
        <v>61.5</v>
      </c>
      <c r="G261" s="36">
        <v>19</v>
      </c>
      <c r="H261" s="36">
        <v>7.55</v>
      </c>
      <c r="I261" s="36">
        <v>7.55</v>
      </c>
      <c r="J261" s="36">
        <v>0</v>
      </c>
      <c r="K261" s="42"/>
      <c r="L261" s="42"/>
      <c r="M261" s="42"/>
      <c r="N261" s="42"/>
      <c r="O261" s="214"/>
      <c r="P261" s="216"/>
    </row>
    <row r="262" spans="2:18" x14ac:dyDescent="0.3">
      <c r="B262" s="36">
        <v>1</v>
      </c>
      <c r="C262" s="36">
        <v>221</v>
      </c>
      <c r="D262" s="36">
        <v>10</v>
      </c>
      <c r="E262" s="36">
        <v>1</v>
      </c>
      <c r="F262" s="36">
        <v>58.5</v>
      </c>
      <c r="G262" s="36">
        <v>19</v>
      </c>
      <c r="H262" s="36">
        <v>14.4</v>
      </c>
      <c r="I262" s="36">
        <v>14.4</v>
      </c>
      <c r="J262" s="36">
        <v>0</v>
      </c>
      <c r="K262" s="42"/>
      <c r="L262" s="42"/>
      <c r="M262" s="42"/>
      <c r="N262" s="42"/>
      <c r="O262" s="214"/>
      <c r="P262" s="216"/>
      <c r="R262">
        <f>R229+1</f>
        <v>21</v>
      </c>
    </row>
    <row r="263" spans="2:18" x14ac:dyDescent="0.3">
      <c r="B263" s="36">
        <v>1</v>
      </c>
      <c r="C263" s="36">
        <v>222</v>
      </c>
      <c r="D263" s="36">
        <v>10</v>
      </c>
      <c r="E263" s="36">
        <v>1</v>
      </c>
      <c r="F263" s="36">
        <v>55.5</v>
      </c>
      <c r="G263" s="36">
        <v>19</v>
      </c>
      <c r="H263" s="36">
        <v>14</v>
      </c>
      <c r="I263" s="36">
        <v>14</v>
      </c>
      <c r="J263" s="36">
        <v>0</v>
      </c>
      <c r="K263" s="42"/>
      <c r="L263" s="42"/>
      <c r="M263" s="42"/>
      <c r="N263" s="42"/>
      <c r="O263" s="214"/>
      <c r="P263" s="216"/>
    </row>
    <row r="264" spans="2:18" x14ac:dyDescent="0.3">
      <c r="B264" s="36">
        <v>1</v>
      </c>
      <c r="C264" s="36">
        <v>223</v>
      </c>
      <c r="D264" s="36">
        <v>10</v>
      </c>
      <c r="E264" s="36">
        <v>1</v>
      </c>
      <c r="F264" s="36">
        <v>52.5</v>
      </c>
      <c r="G264" s="36">
        <v>19</v>
      </c>
      <c r="H264" s="36">
        <v>12.65</v>
      </c>
      <c r="I264" s="36">
        <v>12.65</v>
      </c>
      <c r="J264" s="36">
        <v>0</v>
      </c>
      <c r="K264" s="42"/>
      <c r="L264" s="42"/>
      <c r="M264" s="42"/>
      <c r="N264" s="42"/>
      <c r="O264" s="214"/>
      <c r="P264" s="216"/>
    </row>
    <row r="265" spans="2:18" x14ac:dyDescent="0.3">
      <c r="B265" s="36">
        <v>1</v>
      </c>
      <c r="C265" s="36">
        <v>224</v>
      </c>
      <c r="D265" s="36">
        <v>10</v>
      </c>
      <c r="E265" s="36">
        <v>1</v>
      </c>
      <c r="F265" s="36">
        <v>49.5</v>
      </c>
      <c r="G265" s="36">
        <v>19</v>
      </c>
      <c r="H265" s="36">
        <v>9.1999999999999993</v>
      </c>
      <c r="I265" s="36">
        <v>9.1999999999999993</v>
      </c>
      <c r="J265" s="36">
        <v>0</v>
      </c>
      <c r="K265" s="42"/>
      <c r="L265" s="42"/>
      <c r="M265" s="42"/>
      <c r="N265" s="42"/>
      <c r="O265" s="214"/>
      <c r="P265" s="216"/>
    </row>
    <row r="266" spans="2:18" x14ac:dyDescent="0.3">
      <c r="B266" s="36">
        <v>1</v>
      </c>
      <c r="C266" s="36">
        <v>225</v>
      </c>
      <c r="D266" s="36">
        <v>10</v>
      </c>
      <c r="E266" s="36">
        <v>1</v>
      </c>
      <c r="F266" s="36">
        <v>46.5</v>
      </c>
      <c r="G266" s="36">
        <v>19</v>
      </c>
      <c r="H266" s="36">
        <v>14.4</v>
      </c>
      <c r="I266" s="36">
        <v>14.4</v>
      </c>
      <c r="J266" s="36">
        <v>0</v>
      </c>
      <c r="K266" s="42"/>
      <c r="L266" s="42"/>
      <c r="M266" s="42"/>
      <c r="N266" s="42"/>
      <c r="O266" s="214"/>
      <c r="P266" s="216"/>
    </row>
    <row r="267" spans="2:18" x14ac:dyDescent="0.3">
      <c r="B267" s="36">
        <v>1</v>
      </c>
      <c r="C267" s="36">
        <v>226</v>
      </c>
      <c r="D267" s="36">
        <v>10</v>
      </c>
      <c r="E267" s="36">
        <v>1</v>
      </c>
      <c r="F267" s="36">
        <v>43.5</v>
      </c>
      <c r="G267" s="36">
        <v>19</v>
      </c>
      <c r="H267" s="36">
        <v>6.9</v>
      </c>
      <c r="I267" s="36">
        <v>6.9</v>
      </c>
      <c r="J267" s="36">
        <v>0</v>
      </c>
      <c r="K267" s="42"/>
      <c r="L267" s="42"/>
      <c r="M267" s="42"/>
      <c r="N267" s="42"/>
      <c r="O267" s="214"/>
      <c r="P267" s="216"/>
    </row>
    <row r="268" spans="2:18" x14ac:dyDescent="0.3">
      <c r="B268" s="36">
        <v>1</v>
      </c>
      <c r="C268" s="36">
        <v>227</v>
      </c>
      <c r="D268" s="36">
        <v>10</v>
      </c>
      <c r="E268" s="36">
        <v>1</v>
      </c>
      <c r="F268" s="36">
        <v>40.5</v>
      </c>
      <c r="G268" s="36">
        <v>19</v>
      </c>
      <c r="H268" s="36">
        <v>14.05</v>
      </c>
      <c r="I268" s="36">
        <v>14.05</v>
      </c>
      <c r="J268" s="36">
        <v>0</v>
      </c>
      <c r="K268" s="42"/>
      <c r="L268" s="42"/>
      <c r="M268" s="42"/>
      <c r="N268" s="42"/>
      <c r="O268" s="214"/>
      <c r="P268" s="216"/>
    </row>
    <row r="269" spans="2:18" x14ac:dyDescent="0.3">
      <c r="B269" s="36">
        <v>1</v>
      </c>
      <c r="C269" s="36">
        <v>228</v>
      </c>
      <c r="D269" s="36">
        <v>10</v>
      </c>
      <c r="E269" s="36">
        <v>1</v>
      </c>
      <c r="F269" s="36">
        <v>37.5</v>
      </c>
      <c r="G269" s="36">
        <v>19</v>
      </c>
      <c r="H269" s="36">
        <v>14.8</v>
      </c>
      <c r="I269" s="36">
        <v>14.8</v>
      </c>
      <c r="J269" s="36">
        <v>18</v>
      </c>
      <c r="K269" s="42"/>
      <c r="L269" s="42"/>
      <c r="M269" s="42"/>
      <c r="N269" s="42"/>
      <c r="O269" s="214"/>
      <c r="P269" s="216"/>
    </row>
    <row r="270" spans="2:18" x14ac:dyDescent="0.3">
      <c r="B270" s="36">
        <v>1</v>
      </c>
      <c r="C270" s="36">
        <v>229</v>
      </c>
      <c r="D270" s="36">
        <v>10</v>
      </c>
      <c r="E270" s="36">
        <v>1</v>
      </c>
      <c r="F270" s="36">
        <v>34.5</v>
      </c>
      <c r="G270" s="36">
        <v>19</v>
      </c>
      <c r="H270" s="36">
        <v>6.8</v>
      </c>
      <c r="I270" s="36">
        <v>6.8</v>
      </c>
      <c r="J270" s="36">
        <v>0</v>
      </c>
      <c r="K270" s="42"/>
      <c r="L270" s="42"/>
      <c r="M270" s="42"/>
      <c r="N270" s="42"/>
      <c r="O270" s="214"/>
      <c r="P270" s="216"/>
    </row>
    <row r="271" spans="2:18" x14ac:dyDescent="0.3">
      <c r="B271" s="36">
        <v>1</v>
      </c>
      <c r="C271" s="36">
        <v>230</v>
      </c>
      <c r="D271" s="36">
        <v>10</v>
      </c>
      <c r="E271" s="36">
        <v>1</v>
      </c>
      <c r="F271" s="36">
        <v>31.5</v>
      </c>
      <c r="G271" s="36">
        <v>19</v>
      </c>
      <c r="H271" s="36">
        <v>8.8000000000000007</v>
      </c>
      <c r="I271" s="36">
        <v>8.8000000000000007</v>
      </c>
      <c r="J271" s="36">
        <v>0</v>
      </c>
      <c r="K271" s="42"/>
      <c r="L271" s="42"/>
      <c r="M271" s="42"/>
      <c r="N271" s="42"/>
      <c r="O271" s="214"/>
      <c r="P271" s="216"/>
    </row>
    <row r="272" spans="2:18" x14ac:dyDescent="0.3">
      <c r="B272" s="36">
        <v>1</v>
      </c>
      <c r="C272" s="36">
        <v>231</v>
      </c>
      <c r="D272" s="36">
        <v>10</v>
      </c>
      <c r="E272" s="36">
        <v>1</v>
      </c>
      <c r="F272" s="36">
        <v>28.5</v>
      </c>
      <c r="G272" s="36">
        <v>19</v>
      </c>
      <c r="H272" s="36">
        <v>14.9</v>
      </c>
      <c r="I272" s="36">
        <v>14.9</v>
      </c>
      <c r="J272" s="36">
        <v>18</v>
      </c>
      <c r="K272" s="42"/>
      <c r="L272" s="42"/>
      <c r="M272" s="42"/>
      <c r="N272" s="42"/>
      <c r="O272" s="214"/>
      <c r="P272" s="216"/>
    </row>
    <row r="273" spans="2:16" x14ac:dyDescent="0.3">
      <c r="B273" s="36">
        <v>1</v>
      </c>
      <c r="C273" s="36">
        <v>232</v>
      </c>
      <c r="D273" s="36">
        <v>10</v>
      </c>
      <c r="E273" s="36">
        <v>1</v>
      </c>
      <c r="F273" s="36">
        <v>25.5</v>
      </c>
      <c r="G273" s="36">
        <v>19</v>
      </c>
      <c r="H273" s="36">
        <v>0</v>
      </c>
      <c r="I273" s="36">
        <v>0</v>
      </c>
      <c r="J273" s="36">
        <v>0</v>
      </c>
      <c r="K273" s="42"/>
      <c r="L273" s="42"/>
      <c r="M273" s="42"/>
      <c r="N273" s="42"/>
      <c r="O273" s="214"/>
      <c r="P273" s="216"/>
    </row>
    <row r="274" spans="2:16" x14ac:dyDescent="0.3">
      <c r="B274" s="36">
        <v>1</v>
      </c>
      <c r="C274" s="36">
        <v>233</v>
      </c>
      <c r="D274" s="36">
        <v>10</v>
      </c>
      <c r="E274" s="36">
        <v>1</v>
      </c>
      <c r="F274" s="36">
        <v>22.5</v>
      </c>
      <c r="G274" s="36">
        <v>19</v>
      </c>
      <c r="H274" s="36">
        <v>14.5</v>
      </c>
      <c r="I274" s="36">
        <v>14.5</v>
      </c>
      <c r="J274" s="36">
        <v>18</v>
      </c>
      <c r="K274" s="42"/>
      <c r="L274" s="42"/>
      <c r="M274" s="42"/>
      <c r="N274" s="42"/>
      <c r="O274" s="214"/>
      <c r="P274" s="216"/>
    </row>
    <row r="275" spans="2:16" x14ac:dyDescent="0.3">
      <c r="B275" s="36">
        <v>1</v>
      </c>
      <c r="C275" s="36">
        <v>234</v>
      </c>
      <c r="D275" s="36">
        <v>10</v>
      </c>
      <c r="E275" s="36">
        <v>1</v>
      </c>
      <c r="F275" s="36">
        <v>19.5</v>
      </c>
      <c r="G275" s="36">
        <v>19</v>
      </c>
      <c r="H275" s="36">
        <v>11.1</v>
      </c>
      <c r="I275" s="36">
        <v>11.1</v>
      </c>
      <c r="J275" s="36">
        <v>0</v>
      </c>
      <c r="K275" s="42"/>
      <c r="L275" s="42"/>
      <c r="M275" s="42"/>
      <c r="N275" s="42"/>
      <c r="O275" s="214"/>
      <c r="P275" s="216"/>
    </row>
    <row r="276" spans="2:16" x14ac:dyDescent="0.3">
      <c r="B276" s="36">
        <v>1</v>
      </c>
      <c r="C276" s="36">
        <v>235</v>
      </c>
      <c r="D276" s="36">
        <v>10</v>
      </c>
      <c r="E276" s="36">
        <v>1</v>
      </c>
      <c r="F276" s="36">
        <v>16.5</v>
      </c>
      <c r="G276" s="36">
        <v>19</v>
      </c>
      <c r="H276" s="36">
        <v>12.8</v>
      </c>
      <c r="I276" s="36">
        <v>12.8</v>
      </c>
      <c r="J276" s="36">
        <v>0</v>
      </c>
      <c r="K276" s="42"/>
      <c r="L276" s="42"/>
      <c r="M276" s="42"/>
      <c r="N276" s="42"/>
      <c r="O276" s="214"/>
      <c r="P276" s="216"/>
    </row>
    <row r="277" spans="2:16" x14ac:dyDescent="0.3">
      <c r="B277" s="36">
        <v>1</v>
      </c>
      <c r="C277" s="36">
        <v>236</v>
      </c>
      <c r="D277" s="36">
        <v>10</v>
      </c>
      <c r="E277" s="36">
        <v>1</v>
      </c>
      <c r="F277" s="36">
        <v>13.5</v>
      </c>
      <c r="G277" s="36">
        <v>19</v>
      </c>
      <c r="H277" s="36">
        <v>13.8</v>
      </c>
      <c r="I277" s="36">
        <v>13.8</v>
      </c>
      <c r="J277" s="36">
        <v>0</v>
      </c>
      <c r="K277" s="42"/>
      <c r="L277" s="42"/>
      <c r="M277" s="42"/>
      <c r="N277" s="42"/>
      <c r="O277" s="214"/>
      <c r="P277" s="216"/>
    </row>
    <row r="278" spans="2:16" x14ac:dyDescent="0.3">
      <c r="B278" s="36">
        <v>1</v>
      </c>
      <c r="C278" s="36">
        <v>237</v>
      </c>
      <c r="D278" s="36">
        <v>10</v>
      </c>
      <c r="E278" s="36">
        <v>1</v>
      </c>
      <c r="F278" s="36">
        <v>10.5</v>
      </c>
      <c r="G278" s="36">
        <v>19</v>
      </c>
      <c r="H278" s="36">
        <v>8.4499999999999993</v>
      </c>
      <c r="I278" s="36">
        <v>8.4499999999999993</v>
      </c>
      <c r="J278" s="36">
        <v>0</v>
      </c>
      <c r="K278" s="42"/>
      <c r="L278" s="42"/>
      <c r="M278" s="42"/>
      <c r="N278" s="42"/>
      <c r="O278" s="214"/>
      <c r="P278" s="216"/>
    </row>
    <row r="279" spans="2:16" x14ac:dyDescent="0.3">
      <c r="B279" s="36">
        <v>1</v>
      </c>
      <c r="C279" s="36">
        <v>238</v>
      </c>
      <c r="D279" s="36">
        <v>10</v>
      </c>
      <c r="E279" s="36">
        <v>1</v>
      </c>
      <c r="F279" s="36">
        <v>7.5</v>
      </c>
      <c r="G279" s="36">
        <v>19</v>
      </c>
      <c r="H279" s="36">
        <v>11.8</v>
      </c>
      <c r="I279" s="36">
        <v>11.8</v>
      </c>
      <c r="J279" s="36">
        <v>0</v>
      </c>
      <c r="K279" s="42"/>
      <c r="L279" s="42"/>
      <c r="M279" s="42"/>
      <c r="N279" s="42"/>
      <c r="O279" s="214"/>
      <c r="P279" s="216"/>
    </row>
    <row r="280" spans="2:16" x14ac:dyDescent="0.3">
      <c r="B280" s="36">
        <v>1</v>
      </c>
      <c r="C280" s="36">
        <v>239</v>
      </c>
      <c r="D280" s="36">
        <v>10</v>
      </c>
      <c r="E280" s="36">
        <v>1</v>
      </c>
      <c r="F280" s="36">
        <v>4.5</v>
      </c>
      <c r="G280" s="36">
        <v>19</v>
      </c>
      <c r="H280" s="36">
        <v>13.9</v>
      </c>
      <c r="I280" s="36">
        <v>13.9</v>
      </c>
      <c r="J280" s="36">
        <v>0</v>
      </c>
      <c r="K280" s="42"/>
      <c r="L280" s="42"/>
      <c r="M280" s="42"/>
      <c r="N280" s="42"/>
      <c r="O280" s="214"/>
      <c r="P280" s="216"/>
    </row>
    <row r="281" spans="2:16" x14ac:dyDescent="0.3">
      <c r="B281" s="36">
        <v>1</v>
      </c>
      <c r="C281" s="36">
        <v>240</v>
      </c>
      <c r="D281" s="36">
        <v>10</v>
      </c>
      <c r="E281" s="36">
        <v>1</v>
      </c>
      <c r="F281" s="36">
        <v>1.5</v>
      </c>
      <c r="G281" s="36">
        <v>19</v>
      </c>
      <c r="H281" s="36">
        <v>12.4</v>
      </c>
      <c r="I281" s="36">
        <v>12.4</v>
      </c>
      <c r="J281" s="36">
        <v>0</v>
      </c>
      <c r="K281" s="42"/>
      <c r="L281" s="42"/>
      <c r="M281" s="42"/>
      <c r="N281" s="42"/>
      <c r="O281" s="214"/>
      <c r="P281" s="216"/>
    </row>
    <row r="282" spans="2:16" x14ac:dyDescent="0.3">
      <c r="B282" s="36">
        <v>1</v>
      </c>
      <c r="C282" s="36">
        <v>241</v>
      </c>
      <c r="D282" s="36">
        <v>11</v>
      </c>
      <c r="E282" s="36">
        <v>1</v>
      </c>
      <c r="F282" s="36">
        <v>1.5</v>
      </c>
      <c r="G282" s="36">
        <v>21</v>
      </c>
      <c r="H282" s="36">
        <v>12.1</v>
      </c>
      <c r="I282" s="36">
        <v>12.1</v>
      </c>
      <c r="J282" s="36">
        <v>0</v>
      </c>
      <c r="K282" s="42"/>
      <c r="L282" s="42"/>
      <c r="M282" s="42"/>
      <c r="N282" s="42"/>
      <c r="O282" s="214"/>
      <c r="P282" s="216"/>
    </row>
    <row r="283" spans="2:16" x14ac:dyDescent="0.3">
      <c r="B283" s="36">
        <v>1</v>
      </c>
      <c r="C283" s="36">
        <v>242</v>
      </c>
      <c r="D283" s="36">
        <v>11</v>
      </c>
      <c r="E283" s="36">
        <v>1</v>
      </c>
      <c r="F283" s="36">
        <v>4.5</v>
      </c>
      <c r="G283" s="36">
        <v>21</v>
      </c>
      <c r="H283" s="36">
        <v>0</v>
      </c>
      <c r="I283" s="36">
        <v>0</v>
      </c>
      <c r="J283" s="36">
        <v>0</v>
      </c>
      <c r="K283" s="42"/>
      <c r="L283" s="42"/>
      <c r="M283" s="42"/>
      <c r="N283" s="42"/>
      <c r="O283" s="214"/>
      <c r="P283" s="216"/>
    </row>
    <row r="284" spans="2:16" x14ac:dyDescent="0.3">
      <c r="B284" s="36">
        <v>1</v>
      </c>
      <c r="C284" s="36">
        <v>243</v>
      </c>
      <c r="D284" s="36">
        <v>11</v>
      </c>
      <c r="E284" s="36">
        <v>1</v>
      </c>
      <c r="F284" s="36">
        <v>7.5</v>
      </c>
      <c r="G284" s="36">
        <v>21</v>
      </c>
      <c r="H284" s="36">
        <v>12.8</v>
      </c>
      <c r="I284" s="36">
        <v>12.8</v>
      </c>
      <c r="J284" s="36">
        <v>0</v>
      </c>
      <c r="K284" s="42"/>
      <c r="L284" s="42"/>
      <c r="M284" s="42"/>
      <c r="N284" s="42"/>
      <c r="O284" s="214"/>
      <c r="P284" s="216"/>
    </row>
    <row r="285" spans="2:16" x14ac:dyDescent="0.3">
      <c r="B285" s="36">
        <v>1</v>
      </c>
      <c r="C285" s="36">
        <v>244</v>
      </c>
      <c r="D285" s="36">
        <v>11</v>
      </c>
      <c r="E285" s="36">
        <v>1</v>
      </c>
      <c r="F285" s="36">
        <v>10.5</v>
      </c>
      <c r="G285" s="36">
        <v>21</v>
      </c>
      <c r="H285" s="36">
        <v>14.6</v>
      </c>
      <c r="I285" s="36">
        <v>14.6</v>
      </c>
      <c r="J285" s="36">
        <v>15.5</v>
      </c>
      <c r="K285" s="42"/>
      <c r="L285" s="42"/>
      <c r="M285" s="42"/>
      <c r="N285" s="42"/>
      <c r="O285" s="214"/>
      <c r="P285" s="216"/>
    </row>
    <row r="286" spans="2:16" x14ac:dyDescent="0.3">
      <c r="B286" s="36">
        <v>1</v>
      </c>
      <c r="C286" s="36">
        <v>245</v>
      </c>
      <c r="D286" s="36">
        <v>11</v>
      </c>
      <c r="E286" s="36">
        <v>1</v>
      </c>
      <c r="F286" s="36">
        <v>13.5</v>
      </c>
      <c r="G286" s="36">
        <v>21</v>
      </c>
      <c r="H286" s="36">
        <v>10.7</v>
      </c>
      <c r="I286" s="36">
        <v>10.7</v>
      </c>
      <c r="J286" s="36">
        <v>0</v>
      </c>
      <c r="K286" s="42"/>
      <c r="L286" s="42"/>
      <c r="M286" s="42"/>
      <c r="N286" s="42"/>
      <c r="O286" s="214"/>
      <c r="P286" s="216"/>
    </row>
    <row r="287" spans="2:16" x14ac:dyDescent="0.3">
      <c r="B287" s="36">
        <v>1</v>
      </c>
      <c r="C287" s="36">
        <v>246</v>
      </c>
      <c r="D287" s="36">
        <v>11</v>
      </c>
      <c r="E287" s="36">
        <v>1</v>
      </c>
      <c r="F287" s="36">
        <v>16.5</v>
      </c>
      <c r="G287" s="36">
        <v>21</v>
      </c>
      <c r="H287" s="36">
        <v>15.55</v>
      </c>
      <c r="I287" s="36">
        <v>15.55</v>
      </c>
      <c r="J287" s="36">
        <v>17</v>
      </c>
      <c r="K287" s="42"/>
      <c r="L287" s="42"/>
      <c r="M287" s="42"/>
      <c r="N287" s="42"/>
      <c r="O287" s="214"/>
      <c r="P287" s="216"/>
    </row>
    <row r="288" spans="2:16" x14ac:dyDescent="0.3">
      <c r="B288" s="36">
        <v>1</v>
      </c>
      <c r="C288" s="36">
        <v>247</v>
      </c>
      <c r="D288" s="36">
        <v>11</v>
      </c>
      <c r="E288" s="36">
        <v>1</v>
      </c>
      <c r="F288" s="36">
        <v>19.5</v>
      </c>
      <c r="G288" s="36">
        <v>21</v>
      </c>
      <c r="H288" s="36">
        <v>13.9</v>
      </c>
      <c r="I288" s="36">
        <v>13.9</v>
      </c>
      <c r="J288" s="36">
        <v>0</v>
      </c>
      <c r="K288" s="42"/>
      <c r="L288" s="42"/>
      <c r="M288" s="42"/>
      <c r="N288" s="42"/>
      <c r="O288" s="214"/>
      <c r="P288" s="216"/>
    </row>
    <row r="289" spans="2:18" x14ac:dyDescent="0.3">
      <c r="B289" s="36">
        <v>1</v>
      </c>
      <c r="C289" s="36">
        <v>248</v>
      </c>
      <c r="D289" s="36">
        <v>11</v>
      </c>
      <c r="E289" s="36">
        <v>1</v>
      </c>
      <c r="F289" s="36">
        <v>22.5</v>
      </c>
      <c r="G289" s="36">
        <v>21</v>
      </c>
      <c r="H289" s="36">
        <v>12.95</v>
      </c>
      <c r="I289" s="36">
        <v>12.95</v>
      </c>
      <c r="J289" s="36">
        <v>0</v>
      </c>
      <c r="K289" s="42"/>
      <c r="L289" s="42"/>
      <c r="M289" s="42"/>
      <c r="N289" s="42"/>
      <c r="O289" s="214"/>
      <c r="P289" s="216"/>
    </row>
    <row r="290" spans="2:18" x14ac:dyDescent="0.3">
      <c r="B290" s="36">
        <v>1</v>
      </c>
      <c r="C290" s="36">
        <v>249</v>
      </c>
      <c r="D290" s="36">
        <v>11</v>
      </c>
      <c r="E290" s="36">
        <v>1</v>
      </c>
      <c r="F290" s="36">
        <v>25.5</v>
      </c>
      <c r="G290" s="36">
        <v>21</v>
      </c>
      <c r="H290" s="36">
        <v>13.1</v>
      </c>
      <c r="I290" s="36">
        <v>13.1</v>
      </c>
      <c r="J290" s="36">
        <v>0</v>
      </c>
      <c r="K290" s="42"/>
      <c r="L290" s="42"/>
      <c r="M290" s="42"/>
      <c r="N290" s="42"/>
      <c r="O290" s="214"/>
      <c r="P290" s="216"/>
    </row>
    <row r="291" spans="2:18" x14ac:dyDescent="0.3">
      <c r="B291" s="36">
        <v>1</v>
      </c>
      <c r="C291" s="36">
        <v>250</v>
      </c>
      <c r="D291" s="36">
        <v>11</v>
      </c>
      <c r="E291" s="36">
        <v>1</v>
      </c>
      <c r="F291" s="36">
        <v>28.5</v>
      </c>
      <c r="G291" s="36">
        <v>21</v>
      </c>
      <c r="H291" s="36">
        <v>11.2</v>
      </c>
      <c r="I291" s="36">
        <v>11.2</v>
      </c>
      <c r="J291" s="36">
        <v>0</v>
      </c>
      <c r="K291" s="42"/>
      <c r="L291" s="42"/>
      <c r="M291" s="42"/>
      <c r="N291" s="42"/>
      <c r="O291" s="214"/>
      <c r="P291" s="216"/>
    </row>
    <row r="292" spans="2:18" x14ac:dyDescent="0.3">
      <c r="B292" s="36">
        <v>1</v>
      </c>
      <c r="C292" s="36">
        <v>251</v>
      </c>
      <c r="D292" s="36">
        <v>11</v>
      </c>
      <c r="E292" s="36">
        <v>1</v>
      </c>
      <c r="F292" s="36">
        <v>31.5</v>
      </c>
      <c r="G292" s="36">
        <v>21</v>
      </c>
      <c r="H292" s="36">
        <v>6.8</v>
      </c>
      <c r="I292" s="36">
        <v>6.8</v>
      </c>
      <c r="J292" s="36">
        <v>0</v>
      </c>
      <c r="K292" s="42"/>
      <c r="L292" s="42"/>
      <c r="M292" s="42"/>
      <c r="N292" s="42"/>
      <c r="O292" s="214"/>
      <c r="P292" s="216"/>
    </row>
    <row r="293" spans="2:18" x14ac:dyDescent="0.3">
      <c r="B293" s="36">
        <v>1</v>
      </c>
      <c r="C293" s="36">
        <v>252</v>
      </c>
      <c r="D293" s="36">
        <v>11</v>
      </c>
      <c r="E293" s="36">
        <v>1</v>
      </c>
      <c r="F293" s="36">
        <v>34.5</v>
      </c>
      <c r="G293" s="36">
        <v>21</v>
      </c>
      <c r="H293" s="36">
        <v>14.45</v>
      </c>
      <c r="I293" s="36">
        <v>14.45</v>
      </c>
      <c r="J293" s="36">
        <v>17.5</v>
      </c>
      <c r="K293" s="42"/>
      <c r="L293" s="42"/>
      <c r="M293" s="42"/>
      <c r="N293" s="42"/>
      <c r="O293" s="214"/>
      <c r="P293" s="216"/>
    </row>
    <row r="294" spans="2:18" x14ac:dyDescent="0.3">
      <c r="B294" s="36">
        <v>1</v>
      </c>
      <c r="C294" s="36">
        <v>253</v>
      </c>
      <c r="D294" s="36">
        <v>11</v>
      </c>
      <c r="E294" s="36">
        <v>1</v>
      </c>
      <c r="F294" s="36">
        <v>37.5</v>
      </c>
      <c r="G294" s="36">
        <v>21</v>
      </c>
      <c r="H294" s="36">
        <v>14.6</v>
      </c>
      <c r="I294" s="36">
        <v>14.6</v>
      </c>
      <c r="J294" s="36">
        <v>17.5</v>
      </c>
      <c r="K294" s="42"/>
      <c r="L294" s="42"/>
      <c r="M294" s="42"/>
      <c r="N294" s="42"/>
      <c r="O294" s="214"/>
      <c r="P294" s="216"/>
    </row>
    <row r="295" spans="2:18" x14ac:dyDescent="0.3">
      <c r="B295" s="36">
        <v>1</v>
      </c>
      <c r="C295" s="36">
        <v>254</v>
      </c>
      <c r="D295" s="36">
        <v>11</v>
      </c>
      <c r="E295" s="36">
        <v>1</v>
      </c>
      <c r="F295" s="36">
        <v>40.5</v>
      </c>
      <c r="G295" s="36">
        <v>21</v>
      </c>
      <c r="H295" s="36">
        <v>0</v>
      </c>
      <c r="I295" s="36">
        <v>0</v>
      </c>
      <c r="J295" s="36">
        <v>0</v>
      </c>
      <c r="K295" s="42"/>
      <c r="L295" s="42"/>
      <c r="M295" s="42"/>
      <c r="N295" s="42"/>
      <c r="O295" s="214"/>
      <c r="P295" s="216"/>
      <c r="R295">
        <f>R262+1</f>
        <v>22</v>
      </c>
    </row>
    <row r="296" spans="2:18" x14ac:dyDescent="0.3">
      <c r="B296" s="36">
        <v>1</v>
      </c>
      <c r="C296" s="36">
        <v>255</v>
      </c>
      <c r="D296" s="36">
        <v>11</v>
      </c>
      <c r="E296" s="36">
        <v>1</v>
      </c>
      <c r="F296" s="36">
        <v>43.5</v>
      </c>
      <c r="G296" s="36">
        <v>21</v>
      </c>
      <c r="H296" s="36">
        <v>13.65</v>
      </c>
      <c r="I296" s="36">
        <v>13.65</v>
      </c>
      <c r="J296" s="36">
        <v>0</v>
      </c>
      <c r="K296" s="42"/>
      <c r="L296" s="42"/>
      <c r="M296" s="42"/>
      <c r="N296" s="42"/>
      <c r="O296" s="214"/>
      <c r="P296" s="216"/>
    </row>
    <row r="297" spans="2:18" x14ac:dyDescent="0.3">
      <c r="B297" s="36">
        <v>1</v>
      </c>
      <c r="C297" s="36">
        <v>256</v>
      </c>
      <c r="D297" s="36">
        <v>11</v>
      </c>
      <c r="E297" s="36">
        <v>1</v>
      </c>
      <c r="F297" s="36">
        <v>46.5</v>
      </c>
      <c r="G297" s="36">
        <v>21</v>
      </c>
      <c r="H297" s="36">
        <v>11.55</v>
      </c>
      <c r="I297" s="36">
        <v>11.55</v>
      </c>
      <c r="J297" s="36">
        <v>0</v>
      </c>
      <c r="K297" s="42"/>
      <c r="L297" s="42"/>
      <c r="M297" s="42"/>
      <c r="N297" s="42"/>
      <c r="O297" s="214"/>
      <c r="P297" s="216"/>
    </row>
    <row r="298" spans="2:18" x14ac:dyDescent="0.3">
      <c r="B298" s="36">
        <v>1</v>
      </c>
      <c r="C298" s="36">
        <v>257</v>
      </c>
      <c r="D298" s="36">
        <v>11</v>
      </c>
      <c r="E298" s="36">
        <v>1</v>
      </c>
      <c r="F298" s="36">
        <v>49.5</v>
      </c>
      <c r="G298" s="36">
        <v>21</v>
      </c>
      <c r="H298" s="36">
        <v>13.45</v>
      </c>
      <c r="I298" s="36">
        <v>13.45</v>
      </c>
      <c r="J298" s="36">
        <v>0</v>
      </c>
      <c r="K298" s="42"/>
      <c r="L298" s="42"/>
      <c r="M298" s="42"/>
      <c r="N298" s="42"/>
      <c r="O298" s="214"/>
      <c r="P298" s="216"/>
    </row>
    <row r="299" spans="2:18" x14ac:dyDescent="0.3">
      <c r="B299" s="36">
        <v>1</v>
      </c>
      <c r="C299" s="36">
        <v>258</v>
      </c>
      <c r="D299" s="36">
        <v>11</v>
      </c>
      <c r="E299" s="36">
        <v>1</v>
      </c>
      <c r="F299" s="36">
        <v>52.5</v>
      </c>
      <c r="G299" s="36">
        <v>21</v>
      </c>
      <c r="H299" s="36">
        <v>15.35</v>
      </c>
      <c r="I299" s="36">
        <v>15.35</v>
      </c>
      <c r="J299" s="36">
        <v>18</v>
      </c>
      <c r="K299" s="42"/>
      <c r="L299" s="42"/>
      <c r="M299" s="42"/>
      <c r="N299" s="42"/>
      <c r="O299" s="214"/>
      <c r="P299" s="216"/>
    </row>
    <row r="300" spans="2:18" x14ac:dyDescent="0.3">
      <c r="B300" s="36">
        <v>1</v>
      </c>
      <c r="C300" s="36">
        <v>259</v>
      </c>
      <c r="D300" s="36">
        <v>11</v>
      </c>
      <c r="E300" s="36">
        <v>1</v>
      </c>
      <c r="F300" s="36">
        <v>55.5</v>
      </c>
      <c r="G300" s="36">
        <v>21</v>
      </c>
      <c r="H300" s="36">
        <v>11.8</v>
      </c>
      <c r="I300" s="36">
        <v>11.8</v>
      </c>
      <c r="J300" s="36">
        <v>0</v>
      </c>
      <c r="K300" s="42"/>
      <c r="L300" s="42"/>
      <c r="M300" s="42"/>
      <c r="N300" s="42"/>
      <c r="O300" s="214"/>
      <c r="P300" s="216"/>
    </row>
    <row r="301" spans="2:18" x14ac:dyDescent="0.3">
      <c r="B301" s="36">
        <v>1</v>
      </c>
      <c r="C301" s="36">
        <v>260</v>
      </c>
      <c r="D301" s="36">
        <v>11</v>
      </c>
      <c r="E301" s="36">
        <v>1</v>
      </c>
      <c r="F301" s="36">
        <v>58.5</v>
      </c>
      <c r="G301" s="36">
        <v>21</v>
      </c>
      <c r="H301" s="36">
        <v>9.15</v>
      </c>
      <c r="I301" s="36">
        <v>9.15</v>
      </c>
      <c r="J301" s="36">
        <v>0</v>
      </c>
      <c r="K301" s="42"/>
      <c r="L301" s="42"/>
      <c r="M301" s="42"/>
      <c r="N301" s="42"/>
      <c r="O301" s="214"/>
      <c r="P301" s="216"/>
    </row>
    <row r="302" spans="2:18" x14ac:dyDescent="0.3">
      <c r="B302" s="36">
        <v>1</v>
      </c>
      <c r="C302" s="36">
        <v>261</v>
      </c>
      <c r="D302" s="36">
        <v>11</v>
      </c>
      <c r="E302" s="36">
        <v>1</v>
      </c>
      <c r="F302" s="36">
        <v>61.5</v>
      </c>
      <c r="G302" s="36">
        <v>21</v>
      </c>
      <c r="H302" s="36">
        <v>6.1</v>
      </c>
      <c r="I302" s="36">
        <v>6.1</v>
      </c>
      <c r="J302" s="36">
        <v>0</v>
      </c>
      <c r="K302" s="42"/>
      <c r="L302" s="42"/>
      <c r="M302" s="42"/>
      <c r="N302" s="42"/>
      <c r="O302" s="214"/>
      <c r="P302" s="216"/>
    </row>
    <row r="303" spans="2:18" x14ac:dyDescent="0.3">
      <c r="B303" s="36">
        <v>1</v>
      </c>
      <c r="C303" s="36">
        <v>262</v>
      </c>
      <c r="D303" s="36">
        <v>11</v>
      </c>
      <c r="E303" s="36">
        <v>1</v>
      </c>
      <c r="F303" s="36">
        <v>64.5</v>
      </c>
      <c r="G303" s="36">
        <v>21</v>
      </c>
      <c r="H303" s="36">
        <v>11.3</v>
      </c>
      <c r="I303" s="36">
        <v>11.3</v>
      </c>
      <c r="J303" s="36">
        <v>0</v>
      </c>
      <c r="K303" s="42"/>
      <c r="L303" s="42"/>
      <c r="M303" s="42"/>
      <c r="N303" s="42"/>
      <c r="O303" s="214"/>
      <c r="P303" s="216"/>
    </row>
    <row r="304" spans="2:18" x14ac:dyDescent="0.3">
      <c r="B304" s="36">
        <v>1</v>
      </c>
      <c r="C304" s="36">
        <v>263</v>
      </c>
      <c r="D304" s="36">
        <v>11</v>
      </c>
      <c r="E304" s="36">
        <v>1</v>
      </c>
      <c r="F304" s="36">
        <v>67.5</v>
      </c>
      <c r="G304" s="36">
        <v>21</v>
      </c>
      <c r="H304" s="36">
        <v>15.65</v>
      </c>
      <c r="I304" s="36">
        <v>15.65</v>
      </c>
      <c r="J304" s="36">
        <v>16</v>
      </c>
      <c r="K304" s="42"/>
      <c r="L304" s="42"/>
      <c r="M304" s="42"/>
      <c r="N304" s="42"/>
      <c r="O304" s="214"/>
      <c r="P304" s="216"/>
    </row>
    <row r="305" spans="2:16" x14ac:dyDescent="0.3">
      <c r="B305" s="36">
        <v>1</v>
      </c>
      <c r="C305" s="36">
        <v>264</v>
      </c>
      <c r="D305" s="36">
        <v>11</v>
      </c>
      <c r="E305" s="36">
        <v>1</v>
      </c>
      <c r="F305" s="36">
        <v>70.5</v>
      </c>
      <c r="G305" s="36">
        <v>21</v>
      </c>
      <c r="H305" s="36">
        <v>9.3000000000000007</v>
      </c>
      <c r="I305" s="36">
        <v>9.3000000000000007</v>
      </c>
      <c r="J305" s="36">
        <v>0</v>
      </c>
      <c r="K305" s="42"/>
      <c r="L305" s="42"/>
      <c r="M305" s="42"/>
      <c r="N305" s="42"/>
      <c r="O305" s="214"/>
      <c r="P305" s="216"/>
    </row>
    <row r="308" spans="2:16" x14ac:dyDescent="0.3">
      <c r="C308" t="s">
        <v>227</v>
      </c>
    </row>
    <row r="311" spans="2:16" x14ac:dyDescent="0.3">
      <c r="C311" s="43" t="s">
        <v>1</v>
      </c>
      <c r="D311" s="43" t="s">
        <v>2</v>
      </c>
      <c r="F311" s="43" t="s">
        <v>1</v>
      </c>
      <c r="G311" s="43" t="s">
        <v>2</v>
      </c>
    </row>
    <row r="312" spans="2:16" x14ac:dyDescent="0.3">
      <c r="C312">
        <f t="shared" ref="C312:C375" si="0">IF(Q42&lt;&gt;"","",F42)</f>
        <v>1.5</v>
      </c>
      <c r="D312" s="44">
        <f t="shared" ref="D312:D375" si="1">IF(Q42&lt;&gt;"","",G42)</f>
        <v>1</v>
      </c>
      <c r="F312">
        <v>1.5</v>
      </c>
      <c r="G312">
        <v>1</v>
      </c>
    </row>
    <row r="313" spans="2:16" x14ac:dyDescent="0.3">
      <c r="C313">
        <f t="shared" si="0"/>
        <v>4.5</v>
      </c>
      <c r="D313" s="44">
        <f t="shared" si="1"/>
        <v>1</v>
      </c>
      <c r="F313">
        <v>4.5</v>
      </c>
      <c r="G313">
        <v>1</v>
      </c>
    </row>
    <row r="314" spans="2:16" x14ac:dyDescent="0.3">
      <c r="C314">
        <f t="shared" si="0"/>
        <v>7.5</v>
      </c>
      <c r="D314" s="44">
        <f t="shared" si="1"/>
        <v>1</v>
      </c>
      <c r="F314">
        <v>7.5</v>
      </c>
      <c r="G314">
        <v>1</v>
      </c>
    </row>
    <row r="315" spans="2:16" x14ac:dyDescent="0.3">
      <c r="C315">
        <f t="shared" si="0"/>
        <v>10.5</v>
      </c>
      <c r="D315" s="44">
        <f t="shared" si="1"/>
        <v>1</v>
      </c>
      <c r="F315">
        <v>10.5</v>
      </c>
      <c r="G315">
        <v>1</v>
      </c>
    </row>
    <row r="316" spans="2:16" x14ac:dyDescent="0.3">
      <c r="C316">
        <f t="shared" si="0"/>
        <v>13.5</v>
      </c>
      <c r="D316" s="44">
        <f t="shared" si="1"/>
        <v>1</v>
      </c>
      <c r="F316">
        <v>13.5</v>
      </c>
      <c r="G316">
        <v>1</v>
      </c>
    </row>
    <row r="317" spans="2:16" x14ac:dyDescent="0.3">
      <c r="C317">
        <f t="shared" si="0"/>
        <v>16.5</v>
      </c>
      <c r="D317" s="44">
        <f t="shared" si="1"/>
        <v>1</v>
      </c>
      <c r="F317">
        <v>16.5</v>
      </c>
      <c r="G317">
        <v>1</v>
      </c>
    </row>
    <row r="318" spans="2:16" x14ac:dyDescent="0.3">
      <c r="C318">
        <f t="shared" si="0"/>
        <v>19.5</v>
      </c>
      <c r="D318" s="44">
        <f t="shared" si="1"/>
        <v>1</v>
      </c>
      <c r="F318">
        <v>22.5</v>
      </c>
      <c r="G318">
        <v>1</v>
      </c>
    </row>
    <row r="319" spans="2:16" x14ac:dyDescent="0.3">
      <c r="C319">
        <f t="shared" si="0"/>
        <v>22.5</v>
      </c>
      <c r="D319" s="44">
        <f t="shared" si="1"/>
        <v>1</v>
      </c>
      <c r="F319">
        <v>25.5</v>
      </c>
      <c r="G319">
        <v>1</v>
      </c>
    </row>
    <row r="320" spans="2:16" x14ac:dyDescent="0.3">
      <c r="C320">
        <f t="shared" si="0"/>
        <v>25.5</v>
      </c>
      <c r="D320" s="44">
        <f t="shared" si="1"/>
        <v>1</v>
      </c>
      <c r="F320">
        <v>28.5</v>
      </c>
      <c r="G320">
        <v>1</v>
      </c>
    </row>
    <row r="321" spans="3:18" x14ac:dyDescent="0.3">
      <c r="C321">
        <f t="shared" si="0"/>
        <v>28.5</v>
      </c>
      <c r="D321" s="44">
        <f t="shared" si="1"/>
        <v>1</v>
      </c>
      <c r="F321">
        <v>31.5</v>
      </c>
      <c r="G321">
        <v>1</v>
      </c>
    </row>
    <row r="322" spans="3:18" x14ac:dyDescent="0.3">
      <c r="C322">
        <f t="shared" si="0"/>
        <v>31.5</v>
      </c>
      <c r="D322" s="44">
        <f t="shared" si="1"/>
        <v>1</v>
      </c>
      <c r="F322">
        <v>34.5</v>
      </c>
      <c r="G322">
        <v>1</v>
      </c>
    </row>
    <row r="323" spans="3:18" x14ac:dyDescent="0.3">
      <c r="C323">
        <f t="shared" si="0"/>
        <v>34.5</v>
      </c>
      <c r="D323" s="44">
        <f t="shared" si="1"/>
        <v>1</v>
      </c>
      <c r="F323">
        <v>37.5</v>
      </c>
      <c r="G323">
        <v>1</v>
      </c>
    </row>
    <row r="324" spans="3:18" x14ac:dyDescent="0.3">
      <c r="C324">
        <f t="shared" si="0"/>
        <v>37.5</v>
      </c>
      <c r="D324" s="44">
        <f t="shared" si="1"/>
        <v>1</v>
      </c>
      <c r="F324">
        <v>40.5</v>
      </c>
      <c r="G324">
        <v>1</v>
      </c>
    </row>
    <row r="325" spans="3:18" x14ac:dyDescent="0.3">
      <c r="C325">
        <f t="shared" si="0"/>
        <v>40.5</v>
      </c>
      <c r="D325" s="44">
        <f t="shared" si="1"/>
        <v>1</v>
      </c>
      <c r="F325">
        <v>43.5</v>
      </c>
      <c r="G325">
        <v>1</v>
      </c>
    </row>
    <row r="326" spans="3:18" x14ac:dyDescent="0.3">
      <c r="C326">
        <f t="shared" si="0"/>
        <v>43.5</v>
      </c>
      <c r="D326" s="44">
        <f t="shared" si="1"/>
        <v>1</v>
      </c>
      <c r="F326">
        <v>46.5</v>
      </c>
      <c r="G326">
        <v>1</v>
      </c>
    </row>
    <row r="327" spans="3:18" x14ac:dyDescent="0.3">
      <c r="C327">
        <f t="shared" si="0"/>
        <v>46.5</v>
      </c>
      <c r="D327" s="44">
        <f t="shared" si="1"/>
        <v>1</v>
      </c>
      <c r="F327">
        <v>49.5</v>
      </c>
      <c r="G327">
        <v>1</v>
      </c>
    </row>
    <row r="328" spans="3:18" x14ac:dyDescent="0.3">
      <c r="C328">
        <f t="shared" si="0"/>
        <v>49.5</v>
      </c>
      <c r="D328" s="44">
        <f t="shared" si="1"/>
        <v>1</v>
      </c>
      <c r="F328">
        <v>52.5</v>
      </c>
      <c r="G328">
        <v>1</v>
      </c>
      <c r="R328">
        <f>R295+1</f>
        <v>23</v>
      </c>
    </row>
    <row r="329" spans="3:18" x14ac:dyDescent="0.3">
      <c r="C329">
        <f t="shared" si="0"/>
        <v>52.5</v>
      </c>
      <c r="D329" s="44">
        <f t="shared" si="1"/>
        <v>1</v>
      </c>
      <c r="F329">
        <v>55.5</v>
      </c>
      <c r="G329">
        <v>1</v>
      </c>
    </row>
    <row r="330" spans="3:18" x14ac:dyDescent="0.3">
      <c r="C330">
        <f t="shared" si="0"/>
        <v>55.5</v>
      </c>
      <c r="D330" s="44">
        <f t="shared" si="1"/>
        <v>1</v>
      </c>
      <c r="F330">
        <v>58.5</v>
      </c>
      <c r="G330">
        <v>1</v>
      </c>
    </row>
    <row r="331" spans="3:18" x14ac:dyDescent="0.3">
      <c r="C331">
        <f t="shared" si="0"/>
        <v>58.5</v>
      </c>
      <c r="D331" s="44">
        <f t="shared" si="1"/>
        <v>1</v>
      </c>
      <c r="F331">
        <v>61.5</v>
      </c>
      <c r="G331">
        <v>1</v>
      </c>
    </row>
    <row r="332" spans="3:18" x14ac:dyDescent="0.3">
      <c r="C332">
        <f t="shared" si="0"/>
        <v>61.5</v>
      </c>
      <c r="D332" s="44">
        <f t="shared" si="1"/>
        <v>1</v>
      </c>
      <c r="F332">
        <v>64.5</v>
      </c>
      <c r="G332">
        <v>1</v>
      </c>
    </row>
    <row r="333" spans="3:18" x14ac:dyDescent="0.3">
      <c r="C333">
        <f t="shared" si="0"/>
        <v>64.5</v>
      </c>
      <c r="D333" s="44">
        <f t="shared" si="1"/>
        <v>1</v>
      </c>
      <c r="F333">
        <v>67.5</v>
      </c>
      <c r="G333">
        <v>1</v>
      </c>
    </row>
    <row r="334" spans="3:18" x14ac:dyDescent="0.3">
      <c r="C334">
        <f t="shared" si="0"/>
        <v>67.5</v>
      </c>
      <c r="D334" s="44">
        <f t="shared" si="1"/>
        <v>1</v>
      </c>
      <c r="F334">
        <v>70.5</v>
      </c>
      <c r="G334">
        <v>1</v>
      </c>
    </row>
    <row r="335" spans="3:18" x14ac:dyDescent="0.3">
      <c r="C335">
        <f t="shared" si="0"/>
        <v>70.5</v>
      </c>
      <c r="D335" s="44">
        <f t="shared" si="1"/>
        <v>1</v>
      </c>
      <c r="F335">
        <v>1.5</v>
      </c>
      <c r="G335">
        <v>3</v>
      </c>
    </row>
    <row r="336" spans="3:18" x14ac:dyDescent="0.3">
      <c r="C336">
        <f t="shared" si="0"/>
        <v>70.5</v>
      </c>
      <c r="D336" s="44">
        <f t="shared" si="1"/>
        <v>3</v>
      </c>
      <c r="F336">
        <v>4.5</v>
      </c>
      <c r="G336">
        <v>3</v>
      </c>
    </row>
    <row r="337" spans="3:7" x14ac:dyDescent="0.3">
      <c r="C337">
        <f t="shared" si="0"/>
        <v>67.5</v>
      </c>
      <c r="D337" s="44">
        <f t="shared" si="1"/>
        <v>3</v>
      </c>
      <c r="F337">
        <v>7.5</v>
      </c>
      <c r="G337">
        <v>3</v>
      </c>
    </row>
    <row r="338" spans="3:7" x14ac:dyDescent="0.3">
      <c r="C338">
        <f t="shared" si="0"/>
        <v>64.5</v>
      </c>
      <c r="D338" s="44">
        <f t="shared" si="1"/>
        <v>3</v>
      </c>
      <c r="F338">
        <v>10.5</v>
      </c>
      <c r="G338">
        <v>3</v>
      </c>
    </row>
    <row r="339" spans="3:7" x14ac:dyDescent="0.3">
      <c r="C339">
        <f t="shared" si="0"/>
        <v>61.5</v>
      </c>
      <c r="D339" s="44">
        <f t="shared" si="1"/>
        <v>3</v>
      </c>
      <c r="F339">
        <v>13.5</v>
      </c>
      <c r="G339">
        <v>3</v>
      </c>
    </row>
    <row r="340" spans="3:7" x14ac:dyDescent="0.3">
      <c r="C340">
        <f t="shared" si="0"/>
        <v>58.5</v>
      </c>
      <c r="D340" s="44">
        <f t="shared" si="1"/>
        <v>3</v>
      </c>
      <c r="F340">
        <v>16.5</v>
      </c>
      <c r="G340">
        <v>3</v>
      </c>
    </row>
    <row r="341" spans="3:7" x14ac:dyDescent="0.3">
      <c r="C341">
        <f t="shared" si="0"/>
        <v>55.5</v>
      </c>
      <c r="D341" s="44">
        <f t="shared" si="1"/>
        <v>3</v>
      </c>
      <c r="F341">
        <v>19.5</v>
      </c>
      <c r="G341">
        <v>3</v>
      </c>
    </row>
    <row r="342" spans="3:7" x14ac:dyDescent="0.3">
      <c r="C342">
        <f t="shared" si="0"/>
        <v>52.5</v>
      </c>
      <c r="D342" s="44">
        <f t="shared" si="1"/>
        <v>3</v>
      </c>
      <c r="F342">
        <v>22.5</v>
      </c>
      <c r="G342">
        <v>3</v>
      </c>
    </row>
    <row r="343" spans="3:7" x14ac:dyDescent="0.3">
      <c r="C343">
        <f t="shared" si="0"/>
        <v>49.5</v>
      </c>
      <c r="D343" s="44">
        <f t="shared" si="1"/>
        <v>3</v>
      </c>
      <c r="F343">
        <v>25.5</v>
      </c>
      <c r="G343">
        <v>3</v>
      </c>
    </row>
    <row r="344" spans="3:7" x14ac:dyDescent="0.3">
      <c r="C344">
        <f t="shared" si="0"/>
        <v>46.5</v>
      </c>
      <c r="D344" s="44">
        <f t="shared" si="1"/>
        <v>3</v>
      </c>
      <c r="F344">
        <v>28.5</v>
      </c>
      <c r="G344">
        <v>3</v>
      </c>
    </row>
    <row r="345" spans="3:7" x14ac:dyDescent="0.3">
      <c r="C345">
        <f t="shared" si="0"/>
        <v>43.5</v>
      </c>
      <c r="D345" s="44">
        <f t="shared" si="1"/>
        <v>3</v>
      </c>
      <c r="F345">
        <v>31.5</v>
      </c>
      <c r="G345">
        <v>3</v>
      </c>
    </row>
    <row r="346" spans="3:7" x14ac:dyDescent="0.3">
      <c r="C346">
        <f t="shared" si="0"/>
        <v>40.5</v>
      </c>
      <c r="D346" s="44">
        <f t="shared" si="1"/>
        <v>3</v>
      </c>
      <c r="F346">
        <v>34.5</v>
      </c>
      <c r="G346">
        <v>3</v>
      </c>
    </row>
    <row r="347" spans="3:7" x14ac:dyDescent="0.3">
      <c r="C347">
        <f t="shared" si="0"/>
        <v>37.5</v>
      </c>
      <c r="D347" s="44">
        <f t="shared" si="1"/>
        <v>3</v>
      </c>
      <c r="F347">
        <v>37.5</v>
      </c>
      <c r="G347">
        <v>3</v>
      </c>
    </row>
    <row r="348" spans="3:7" x14ac:dyDescent="0.3">
      <c r="C348">
        <f t="shared" si="0"/>
        <v>34.5</v>
      </c>
      <c r="D348" s="44">
        <f t="shared" si="1"/>
        <v>3</v>
      </c>
      <c r="F348">
        <v>40.5</v>
      </c>
      <c r="G348">
        <v>3</v>
      </c>
    </row>
    <row r="349" spans="3:7" x14ac:dyDescent="0.3">
      <c r="C349">
        <f t="shared" si="0"/>
        <v>31.5</v>
      </c>
      <c r="D349" s="44">
        <f t="shared" si="1"/>
        <v>3</v>
      </c>
      <c r="F349">
        <v>43.5</v>
      </c>
      <c r="G349">
        <v>3</v>
      </c>
    </row>
    <row r="350" spans="3:7" x14ac:dyDescent="0.3">
      <c r="C350">
        <f t="shared" si="0"/>
        <v>28.5</v>
      </c>
      <c r="D350" s="44">
        <f t="shared" si="1"/>
        <v>3</v>
      </c>
      <c r="F350">
        <v>46.5</v>
      </c>
      <c r="G350">
        <v>3</v>
      </c>
    </row>
    <row r="351" spans="3:7" x14ac:dyDescent="0.3">
      <c r="C351">
        <f t="shared" si="0"/>
        <v>25.5</v>
      </c>
      <c r="D351" s="44">
        <f t="shared" si="1"/>
        <v>3</v>
      </c>
      <c r="F351">
        <v>49.5</v>
      </c>
      <c r="G351">
        <v>3</v>
      </c>
    </row>
    <row r="352" spans="3:7" x14ac:dyDescent="0.3">
      <c r="C352">
        <f t="shared" si="0"/>
        <v>22.5</v>
      </c>
      <c r="D352" s="44">
        <f t="shared" si="1"/>
        <v>3</v>
      </c>
      <c r="F352">
        <v>52.5</v>
      </c>
      <c r="G352">
        <v>3</v>
      </c>
    </row>
    <row r="353" spans="3:18" x14ac:dyDescent="0.3">
      <c r="C353">
        <f t="shared" si="0"/>
        <v>19.5</v>
      </c>
      <c r="D353" s="44">
        <f t="shared" si="1"/>
        <v>3</v>
      </c>
      <c r="F353">
        <v>55.5</v>
      </c>
      <c r="G353">
        <v>3</v>
      </c>
    </row>
    <row r="354" spans="3:18" x14ac:dyDescent="0.3">
      <c r="C354">
        <f t="shared" si="0"/>
        <v>16.5</v>
      </c>
      <c r="D354" s="44">
        <f t="shared" si="1"/>
        <v>3</v>
      </c>
      <c r="F354">
        <v>58.5</v>
      </c>
      <c r="G354">
        <v>3</v>
      </c>
    </row>
    <row r="355" spans="3:18" x14ac:dyDescent="0.3">
      <c r="C355">
        <f t="shared" si="0"/>
        <v>13.5</v>
      </c>
      <c r="D355" s="44">
        <f t="shared" si="1"/>
        <v>3</v>
      </c>
      <c r="F355">
        <v>61.5</v>
      </c>
      <c r="G355">
        <v>3</v>
      </c>
    </row>
    <row r="356" spans="3:18" x14ac:dyDescent="0.3">
      <c r="C356">
        <f t="shared" si="0"/>
        <v>10.5</v>
      </c>
      <c r="D356" s="44">
        <f t="shared" si="1"/>
        <v>3</v>
      </c>
      <c r="F356">
        <v>64.5</v>
      </c>
      <c r="G356">
        <v>3</v>
      </c>
    </row>
    <row r="357" spans="3:18" x14ac:dyDescent="0.3">
      <c r="C357">
        <f t="shared" si="0"/>
        <v>7.5</v>
      </c>
      <c r="D357" s="44">
        <f t="shared" si="1"/>
        <v>3</v>
      </c>
      <c r="F357">
        <v>67.5</v>
      </c>
      <c r="G357">
        <v>3</v>
      </c>
    </row>
    <row r="358" spans="3:18" x14ac:dyDescent="0.3">
      <c r="C358">
        <f t="shared" si="0"/>
        <v>4.5</v>
      </c>
      <c r="D358" s="44">
        <f t="shared" si="1"/>
        <v>3</v>
      </c>
      <c r="F358">
        <v>70.5</v>
      </c>
      <c r="G358">
        <v>3</v>
      </c>
    </row>
    <row r="359" spans="3:18" x14ac:dyDescent="0.3">
      <c r="C359">
        <f t="shared" si="0"/>
        <v>1.5</v>
      </c>
      <c r="D359" s="44">
        <f t="shared" si="1"/>
        <v>3</v>
      </c>
      <c r="F359">
        <v>1.5</v>
      </c>
      <c r="G359">
        <v>5</v>
      </c>
    </row>
    <row r="360" spans="3:18" x14ac:dyDescent="0.3">
      <c r="C360">
        <f t="shared" si="0"/>
        <v>1.5</v>
      </c>
      <c r="D360" s="44">
        <f t="shared" si="1"/>
        <v>5</v>
      </c>
      <c r="F360">
        <v>4.5</v>
      </c>
      <c r="G360">
        <v>5</v>
      </c>
    </row>
    <row r="361" spans="3:18" x14ac:dyDescent="0.3">
      <c r="C361">
        <f t="shared" si="0"/>
        <v>4.5</v>
      </c>
      <c r="D361" s="44">
        <f t="shared" si="1"/>
        <v>5</v>
      </c>
      <c r="F361">
        <v>7.5</v>
      </c>
      <c r="G361">
        <v>5</v>
      </c>
      <c r="R361">
        <f>R328+1</f>
        <v>24</v>
      </c>
    </row>
    <row r="362" spans="3:18" x14ac:dyDescent="0.3">
      <c r="C362">
        <f t="shared" si="0"/>
        <v>7.5</v>
      </c>
      <c r="D362" s="44">
        <f t="shared" si="1"/>
        <v>5</v>
      </c>
      <c r="F362">
        <v>10.5</v>
      </c>
      <c r="G362">
        <v>5</v>
      </c>
    </row>
    <row r="363" spans="3:18" x14ac:dyDescent="0.3">
      <c r="C363">
        <f t="shared" si="0"/>
        <v>10.5</v>
      </c>
      <c r="D363" s="44">
        <f t="shared" si="1"/>
        <v>5</v>
      </c>
      <c r="F363">
        <v>13.5</v>
      </c>
      <c r="G363">
        <v>5</v>
      </c>
    </row>
    <row r="364" spans="3:18" x14ac:dyDescent="0.3">
      <c r="C364">
        <f t="shared" si="0"/>
        <v>13.5</v>
      </c>
      <c r="D364" s="44">
        <f t="shared" si="1"/>
        <v>5</v>
      </c>
      <c r="F364">
        <v>16.5</v>
      </c>
      <c r="G364">
        <v>5</v>
      </c>
    </row>
    <row r="365" spans="3:18" x14ac:dyDescent="0.3">
      <c r="C365">
        <f t="shared" si="0"/>
        <v>16.5</v>
      </c>
      <c r="D365" s="44">
        <f t="shared" si="1"/>
        <v>5</v>
      </c>
      <c r="F365">
        <v>19.5</v>
      </c>
      <c r="G365">
        <v>5</v>
      </c>
    </row>
    <row r="366" spans="3:18" x14ac:dyDescent="0.3">
      <c r="C366">
        <f t="shared" si="0"/>
        <v>19.5</v>
      </c>
      <c r="D366" s="44">
        <f t="shared" si="1"/>
        <v>5</v>
      </c>
      <c r="F366">
        <v>22.5</v>
      </c>
      <c r="G366">
        <v>5</v>
      </c>
    </row>
    <row r="367" spans="3:18" x14ac:dyDescent="0.3">
      <c r="C367">
        <f t="shared" si="0"/>
        <v>22.5</v>
      </c>
      <c r="D367" s="44">
        <f t="shared" si="1"/>
        <v>5</v>
      </c>
      <c r="F367">
        <v>25.5</v>
      </c>
      <c r="G367">
        <v>5</v>
      </c>
    </row>
    <row r="368" spans="3:18" x14ac:dyDescent="0.3">
      <c r="C368">
        <f t="shared" si="0"/>
        <v>25.5</v>
      </c>
      <c r="D368" s="44">
        <f t="shared" si="1"/>
        <v>5</v>
      </c>
      <c r="F368">
        <v>28.5</v>
      </c>
      <c r="G368">
        <v>5</v>
      </c>
    </row>
    <row r="369" spans="3:7" x14ac:dyDescent="0.3">
      <c r="C369">
        <f t="shared" si="0"/>
        <v>28.5</v>
      </c>
      <c r="D369" s="44">
        <f t="shared" si="1"/>
        <v>5</v>
      </c>
      <c r="F369">
        <v>31.5</v>
      </c>
      <c r="G369">
        <v>5</v>
      </c>
    </row>
    <row r="370" spans="3:7" x14ac:dyDescent="0.3">
      <c r="C370">
        <f t="shared" si="0"/>
        <v>31.5</v>
      </c>
      <c r="D370" s="44">
        <f t="shared" si="1"/>
        <v>5</v>
      </c>
      <c r="F370">
        <v>34.5</v>
      </c>
      <c r="G370">
        <v>5</v>
      </c>
    </row>
    <row r="371" spans="3:7" x14ac:dyDescent="0.3">
      <c r="C371">
        <f t="shared" si="0"/>
        <v>34.5</v>
      </c>
      <c r="D371" s="44">
        <f t="shared" si="1"/>
        <v>5</v>
      </c>
      <c r="F371">
        <v>37.5</v>
      </c>
      <c r="G371">
        <v>5</v>
      </c>
    </row>
    <row r="372" spans="3:7" x14ac:dyDescent="0.3">
      <c r="C372">
        <f t="shared" si="0"/>
        <v>37.5</v>
      </c>
      <c r="D372" s="44">
        <f t="shared" si="1"/>
        <v>5</v>
      </c>
      <c r="F372">
        <v>40.5</v>
      </c>
      <c r="G372">
        <v>5</v>
      </c>
    </row>
    <row r="373" spans="3:7" x14ac:dyDescent="0.3">
      <c r="C373">
        <f t="shared" si="0"/>
        <v>40.5</v>
      </c>
      <c r="D373" s="44">
        <f t="shared" si="1"/>
        <v>5</v>
      </c>
      <c r="F373">
        <v>43.5</v>
      </c>
      <c r="G373">
        <v>5</v>
      </c>
    </row>
    <row r="374" spans="3:7" x14ac:dyDescent="0.3">
      <c r="C374">
        <f t="shared" si="0"/>
        <v>43.5</v>
      </c>
      <c r="D374" s="44">
        <f t="shared" si="1"/>
        <v>5</v>
      </c>
      <c r="F374">
        <v>46.5</v>
      </c>
      <c r="G374">
        <v>5</v>
      </c>
    </row>
    <row r="375" spans="3:7" x14ac:dyDescent="0.3">
      <c r="C375">
        <f t="shared" si="0"/>
        <v>46.5</v>
      </c>
      <c r="D375" s="44">
        <f t="shared" si="1"/>
        <v>5</v>
      </c>
      <c r="F375">
        <v>49.5</v>
      </c>
      <c r="G375">
        <v>5</v>
      </c>
    </row>
    <row r="376" spans="3:7" x14ac:dyDescent="0.3">
      <c r="C376">
        <f t="shared" ref="C376:C439" si="2">IF(Q106&lt;&gt;"","",F106)</f>
        <v>49.5</v>
      </c>
      <c r="D376" s="44">
        <f t="shared" ref="D376:D439" si="3">IF(Q106&lt;&gt;"","",G106)</f>
        <v>5</v>
      </c>
      <c r="F376">
        <v>52.5</v>
      </c>
      <c r="G376">
        <v>5</v>
      </c>
    </row>
    <row r="377" spans="3:7" x14ac:dyDescent="0.3">
      <c r="C377">
        <f t="shared" si="2"/>
        <v>52.5</v>
      </c>
      <c r="D377" s="44">
        <f t="shared" si="3"/>
        <v>5</v>
      </c>
      <c r="F377">
        <v>55.5</v>
      </c>
      <c r="G377">
        <v>5</v>
      </c>
    </row>
    <row r="378" spans="3:7" x14ac:dyDescent="0.3">
      <c r="C378">
        <f t="shared" si="2"/>
        <v>55.5</v>
      </c>
      <c r="D378" s="44">
        <f t="shared" si="3"/>
        <v>5</v>
      </c>
      <c r="F378">
        <v>58.5</v>
      </c>
      <c r="G378">
        <v>5</v>
      </c>
    </row>
    <row r="379" spans="3:7" x14ac:dyDescent="0.3">
      <c r="C379">
        <f t="shared" si="2"/>
        <v>58.5</v>
      </c>
      <c r="D379" s="44">
        <f t="shared" si="3"/>
        <v>5</v>
      </c>
      <c r="F379">
        <v>61.5</v>
      </c>
      <c r="G379">
        <v>5</v>
      </c>
    </row>
    <row r="380" spans="3:7" x14ac:dyDescent="0.3">
      <c r="C380">
        <f t="shared" si="2"/>
        <v>61.5</v>
      </c>
      <c r="D380" s="44">
        <f t="shared" si="3"/>
        <v>5</v>
      </c>
      <c r="F380">
        <v>64.5</v>
      </c>
      <c r="G380">
        <v>5</v>
      </c>
    </row>
    <row r="381" spans="3:7" x14ac:dyDescent="0.3">
      <c r="C381">
        <f t="shared" si="2"/>
        <v>64.5</v>
      </c>
      <c r="D381" s="44">
        <f t="shared" si="3"/>
        <v>5</v>
      </c>
      <c r="F381">
        <v>67.5</v>
      </c>
      <c r="G381">
        <v>5</v>
      </c>
    </row>
    <row r="382" spans="3:7" x14ac:dyDescent="0.3">
      <c r="C382">
        <f t="shared" si="2"/>
        <v>67.5</v>
      </c>
      <c r="D382" s="44">
        <f t="shared" si="3"/>
        <v>5</v>
      </c>
      <c r="F382">
        <v>70.5</v>
      </c>
      <c r="G382">
        <v>5</v>
      </c>
    </row>
    <row r="383" spans="3:7" x14ac:dyDescent="0.3">
      <c r="C383">
        <f t="shared" si="2"/>
        <v>70.5</v>
      </c>
      <c r="D383" s="44">
        <f t="shared" si="3"/>
        <v>5</v>
      </c>
      <c r="F383">
        <v>1.5</v>
      </c>
      <c r="G383">
        <v>7</v>
      </c>
    </row>
    <row r="384" spans="3:7" x14ac:dyDescent="0.3">
      <c r="C384">
        <f t="shared" si="2"/>
        <v>70.5</v>
      </c>
      <c r="D384" s="44">
        <f t="shared" si="3"/>
        <v>7</v>
      </c>
      <c r="F384">
        <v>4.5</v>
      </c>
      <c r="G384">
        <v>7</v>
      </c>
    </row>
    <row r="385" spans="3:18" x14ac:dyDescent="0.3">
      <c r="C385">
        <f t="shared" si="2"/>
        <v>67.5</v>
      </c>
      <c r="D385" s="44">
        <f t="shared" si="3"/>
        <v>7</v>
      </c>
      <c r="F385">
        <v>7.5</v>
      </c>
      <c r="G385">
        <v>7</v>
      </c>
    </row>
    <row r="386" spans="3:18" x14ac:dyDescent="0.3">
      <c r="C386">
        <f t="shared" si="2"/>
        <v>64.5</v>
      </c>
      <c r="D386" s="44">
        <f t="shared" si="3"/>
        <v>7</v>
      </c>
      <c r="F386">
        <v>10.5</v>
      </c>
      <c r="G386">
        <v>7</v>
      </c>
    </row>
    <row r="387" spans="3:18" x14ac:dyDescent="0.3">
      <c r="C387">
        <f t="shared" si="2"/>
        <v>61.5</v>
      </c>
      <c r="D387" s="44">
        <f t="shared" si="3"/>
        <v>7</v>
      </c>
      <c r="F387">
        <v>13.5</v>
      </c>
      <c r="G387">
        <v>7</v>
      </c>
    </row>
    <row r="388" spans="3:18" x14ac:dyDescent="0.3">
      <c r="C388">
        <f t="shared" si="2"/>
        <v>58.5</v>
      </c>
      <c r="D388" s="44">
        <f t="shared" si="3"/>
        <v>7</v>
      </c>
      <c r="F388">
        <v>16.5</v>
      </c>
      <c r="G388">
        <v>7</v>
      </c>
    </row>
    <row r="389" spans="3:18" x14ac:dyDescent="0.3">
      <c r="C389">
        <f t="shared" si="2"/>
        <v>55.5</v>
      </c>
      <c r="D389" s="44">
        <f t="shared" si="3"/>
        <v>7</v>
      </c>
      <c r="F389">
        <v>19.5</v>
      </c>
      <c r="G389">
        <v>7</v>
      </c>
    </row>
    <row r="390" spans="3:18" x14ac:dyDescent="0.3">
      <c r="C390">
        <f t="shared" si="2"/>
        <v>52.5</v>
      </c>
      <c r="D390" s="44">
        <f t="shared" si="3"/>
        <v>7</v>
      </c>
      <c r="F390">
        <v>22.5</v>
      </c>
      <c r="G390">
        <v>7</v>
      </c>
    </row>
    <row r="391" spans="3:18" x14ac:dyDescent="0.3">
      <c r="C391">
        <f t="shared" si="2"/>
        <v>49.5</v>
      </c>
      <c r="D391" s="44">
        <f t="shared" si="3"/>
        <v>7</v>
      </c>
      <c r="F391">
        <v>25.5</v>
      </c>
      <c r="G391">
        <v>7</v>
      </c>
    </row>
    <row r="392" spans="3:18" x14ac:dyDescent="0.3">
      <c r="C392">
        <f t="shared" si="2"/>
        <v>46.5</v>
      </c>
      <c r="D392" s="44">
        <f t="shared" si="3"/>
        <v>7</v>
      </c>
      <c r="F392">
        <v>28.5</v>
      </c>
      <c r="G392">
        <v>7</v>
      </c>
    </row>
    <row r="393" spans="3:18" x14ac:dyDescent="0.3">
      <c r="C393">
        <f t="shared" si="2"/>
        <v>43.5</v>
      </c>
      <c r="D393" s="44">
        <f t="shared" si="3"/>
        <v>7</v>
      </c>
      <c r="F393">
        <v>31.5</v>
      </c>
      <c r="G393">
        <v>7</v>
      </c>
    </row>
    <row r="394" spans="3:18" x14ac:dyDescent="0.3">
      <c r="C394">
        <f t="shared" si="2"/>
        <v>40.5</v>
      </c>
      <c r="D394" s="44">
        <f t="shared" si="3"/>
        <v>7</v>
      </c>
      <c r="F394">
        <v>34.5</v>
      </c>
      <c r="G394">
        <v>7</v>
      </c>
      <c r="R394">
        <f>R361+1</f>
        <v>25</v>
      </c>
    </row>
    <row r="395" spans="3:18" x14ac:dyDescent="0.3">
      <c r="C395">
        <f t="shared" si="2"/>
        <v>37.5</v>
      </c>
      <c r="D395" s="44">
        <f t="shared" si="3"/>
        <v>7</v>
      </c>
      <c r="F395">
        <v>37.5</v>
      </c>
      <c r="G395">
        <v>7</v>
      </c>
    </row>
    <row r="396" spans="3:18" x14ac:dyDescent="0.3">
      <c r="C396">
        <f t="shared" si="2"/>
        <v>34.5</v>
      </c>
      <c r="D396" s="44">
        <f t="shared" si="3"/>
        <v>7</v>
      </c>
      <c r="F396">
        <v>40.5</v>
      </c>
      <c r="G396">
        <v>7</v>
      </c>
    </row>
    <row r="397" spans="3:18" x14ac:dyDescent="0.3">
      <c r="C397">
        <f t="shared" si="2"/>
        <v>31.5</v>
      </c>
      <c r="D397" s="44">
        <f t="shared" si="3"/>
        <v>7</v>
      </c>
      <c r="F397">
        <v>43.5</v>
      </c>
      <c r="G397">
        <v>7</v>
      </c>
    </row>
    <row r="398" spans="3:18" x14ac:dyDescent="0.3">
      <c r="C398">
        <f t="shared" si="2"/>
        <v>28.5</v>
      </c>
      <c r="D398" s="44">
        <f t="shared" si="3"/>
        <v>7</v>
      </c>
      <c r="F398">
        <v>46.5</v>
      </c>
      <c r="G398">
        <v>7</v>
      </c>
    </row>
    <row r="399" spans="3:18" x14ac:dyDescent="0.3">
      <c r="C399">
        <f t="shared" si="2"/>
        <v>25.5</v>
      </c>
      <c r="D399" s="44">
        <f t="shared" si="3"/>
        <v>7</v>
      </c>
      <c r="F399">
        <v>49.5</v>
      </c>
      <c r="G399">
        <v>7</v>
      </c>
    </row>
    <row r="400" spans="3:18" x14ac:dyDescent="0.3">
      <c r="C400">
        <f t="shared" si="2"/>
        <v>22.5</v>
      </c>
      <c r="D400" s="44">
        <f t="shared" si="3"/>
        <v>7</v>
      </c>
      <c r="F400">
        <v>52.5</v>
      </c>
      <c r="G400">
        <v>7</v>
      </c>
    </row>
    <row r="401" spans="3:7" x14ac:dyDescent="0.3">
      <c r="C401">
        <f t="shared" si="2"/>
        <v>19.5</v>
      </c>
      <c r="D401" s="44">
        <f t="shared" si="3"/>
        <v>7</v>
      </c>
      <c r="F401">
        <v>55.5</v>
      </c>
      <c r="G401">
        <v>7</v>
      </c>
    </row>
    <row r="402" spans="3:7" x14ac:dyDescent="0.3">
      <c r="C402">
        <f t="shared" si="2"/>
        <v>16.5</v>
      </c>
      <c r="D402" s="44">
        <f t="shared" si="3"/>
        <v>7</v>
      </c>
      <c r="F402">
        <v>58.5</v>
      </c>
      <c r="G402">
        <v>7</v>
      </c>
    </row>
    <row r="403" spans="3:7" x14ac:dyDescent="0.3">
      <c r="C403">
        <f t="shared" si="2"/>
        <v>13.5</v>
      </c>
      <c r="D403" s="44">
        <f t="shared" si="3"/>
        <v>7</v>
      </c>
      <c r="F403">
        <v>61.5</v>
      </c>
      <c r="G403">
        <v>7</v>
      </c>
    </row>
    <row r="404" spans="3:7" x14ac:dyDescent="0.3">
      <c r="C404">
        <f t="shared" si="2"/>
        <v>10.5</v>
      </c>
      <c r="D404" s="44">
        <f t="shared" si="3"/>
        <v>7</v>
      </c>
      <c r="F404">
        <v>64.5</v>
      </c>
      <c r="G404">
        <v>7</v>
      </c>
    </row>
    <row r="405" spans="3:7" x14ac:dyDescent="0.3">
      <c r="C405">
        <f t="shared" si="2"/>
        <v>7.5</v>
      </c>
      <c r="D405" s="44">
        <f t="shared" si="3"/>
        <v>7</v>
      </c>
      <c r="F405">
        <v>67.5</v>
      </c>
      <c r="G405">
        <v>7</v>
      </c>
    </row>
    <row r="406" spans="3:7" x14ac:dyDescent="0.3">
      <c r="C406">
        <f t="shared" si="2"/>
        <v>4.5</v>
      </c>
      <c r="D406" s="44">
        <f t="shared" si="3"/>
        <v>7</v>
      </c>
      <c r="F406">
        <v>70.5</v>
      </c>
      <c r="G406">
        <v>7</v>
      </c>
    </row>
    <row r="407" spans="3:7" x14ac:dyDescent="0.3">
      <c r="C407">
        <f t="shared" si="2"/>
        <v>1.5</v>
      </c>
      <c r="D407" s="44">
        <f t="shared" si="3"/>
        <v>7</v>
      </c>
      <c r="F407">
        <v>1.5</v>
      </c>
      <c r="G407">
        <v>9</v>
      </c>
    </row>
    <row r="408" spans="3:7" x14ac:dyDescent="0.3">
      <c r="C408">
        <f t="shared" si="2"/>
        <v>1.5</v>
      </c>
      <c r="D408" s="44">
        <f t="shared" si="3"/>
        <v>9</v>
      </c>
      <c r="F408">
        <v>4.5</v>
      </c>
      <c r="G408">
        <v>9</v>
      </c>
    </row>
    <row r="409" spans="3:7" x14ac:dyDescent="0.3">
      <c r="C409">
        <f t="shared" si="2"/>
        <v>4.5</v>
      </c>
      <c r="D409" s="44">
        <f t="shared" si="3"/>
        <v>9</v>
      </c>
      <c r="F409">
        <v>7.5</v>
      </c>
      <c r="G409">
        <v>9</v>
      </c>
    </row>
    <row r="410" spans="3:7" x14ac:dyDescent="0.3">
      <c r="C410">
        <f t="shared" si="2"/>
        <v>7.5</v>
      </c>
      <c r="D410" s="44">
        <f t="shared" si="3"/>
        <v>9</v>
      </c>
      <c r="F410">
        <v>10.5</v>
      </c>
      <c r="G410">
        <v>9</v>
      </c>
    </row>
    <row r="411" spans="3:7" x14ac:dyDescent="0.3">
      <c r="C411">
        <f t="shared" si="2"/>
        <v>10.5</v>
      </c>
      <c r="D411" s="44">
        <f t="shared" si="3"/>
        <v>9</v>
      </c>
      <c r="F411">
        <v>13.5</v>
      </c>
      <c r="G411">
        <v>9</v>
      </c>
    </row>
    <row r="412" spans="3:7" x14ac:dyDescent="0.3">
      <c r="C412">
        <f t="shared" si="2"/>
        <v>13.5</v>
      </c>
      <c r="D412" s="44">
        <f t="shared" si="3"/>
        <v>9</v>
      </c>
      <c r="F412">
        <v>16.5</v>
      </c>
      <c r="G412">
        <v>9</v>
      </c>
    </row>
    <row r="413" spans="3:7" x14ac:dyDescent="0.3">
      <c r="C413">
        <f t="shared" si="2"/>
        <v>16.5</v>
      </c>
      <c r="D413" s="44">
        <f t="shared" si="3"/>
        <v>9</v>
      </c>
      <c r="F413">
        <v>19.5</v>
      </c>
      <c r="G413">
        <v>9</v>
      </c>
    </row>
    <row r="414" spans="3:7" x14ac:dyDescent="0.3">
      <c r="C414">
        <f t="shared" si="2"/>
        <v>19.5</v>
      </c>
      <c r="D414" s="44">
        <f t="shared" si="3"/>
        <v>9</v>
      </c>
      <c r="F414">
        <v>22.5</v>
      </c>
      <c r="G414">
        <v>9</v>
      </c>
    </row>
    <row r="415" spans="3:7" x14ac:dyDescent="0.3">
      <c r="C415">
        <f t="shared" si="2"/>
        <v>22.5</v>
      </c>
      <c r="D415" s="44">
        <f t="shared" si="3"/>
        <v>9</v>
      </c>
      <c r="F415">
        <v>25.5</v>
      </c>
      <c r="G415">
        <v>9</v>
      </c>
    </row>
    <row r="416" spans="3:7" x14ac:dyDescent="0.3">
      <c r="C416">
        <f t="shared" si="2"/>
        <v>25.5</v>
      </c>
      <c r="D416" s="44">
        <f t="shared" si="3"/>
        <v>9</v>
      </c>
      <c r="F416">
        <v>28.5</v>
      </c>
      <c r="G416">
        <v>9</v>
      </c>
    </row>
    <row r="417" spans="3:18" x14ac:dyDescent="0.3">
      <c r="C417">
        <f t="shared" si="2"/>
        <v>28.5</v>
      </c>
      <c r="D417" s="44">
        <f t="shared" si="3"/>
        <v>9</v>
      </c>
      <c r="F417">
        <v>31.5</v>
      </c>
      <c r="G417">
        <v>9</v>
      </c>
    </row>
    <row r="418" spans="3:18" x14ac:dyDescent="0.3">
      <c r="C418">
        <f t="shared" si="2"/>
        <v>31.5</v>
      </c>
      <c r="D418" s="44">
        <f t="shared" si="3"/>
        <v>9</v>
      </c>
      <c r="F418">
        <v>34.5</v>
      </c>
      <c r="G418">
        <v>9</v>
      </c>
    </row>
    <row r="419" spans="3:18" x14ac:dyDescent="0.3">
      <c r="C419">
        <f t="shared" si="2"/>
        <v>34.5</v>
      </c>
      <c r="D419" s="44">
        <f t="shared" si="3"/>
        <v>9</v>
      </c>
      <c r="F419">
        <v>37.5</v>
      </c>
      <c r="G419">
        <v>9</v>
      </c>
    </row>
    <row r="420" spans="3:18" x14ac:dyDescent="0.3">
      <c r="C420">
        <f t="shared" si="2"/>
        <v>37.5</v>
      </c>
      <c r="D420" s="44">
        <f t="shared" si="3"/>
        <v>9</v>
      </c>
      <c r="F420">
        <v>40.5</v>
      </c>
      <c r="G420">
        <v>9</v>
      </c>
    </row>
    <row r="421" spans="3:18" x14ac:dyDescent="0.3">
      <c r="C421">
        <f t="shared" si="2"/>
        <v>40.5</v>
      </c>
      <c r="D421" s="44">
        <f t="shared" si="3"/>
        <v>9</v>
      </c>
      <c r="F421">
        <v>43.5</v>
      </c>
      <c r="G421">
        <v>9</v>
      </c>
    </row>
    <row r="422" spans="3:18" x14ac:dyDescent="0.3">
      <c r="C422">
        <f t="shared" si="2"/>
        <v>43.5</v>
      </c>
      <c r="D422" s="44">
        <f t="shared" si="3"/>
        <v>9</v>
      </c>
      <c r="F422">
        <v>46.5</v>
      </c>
      <c r="G422">
        <v>9</v>
      </c>
    </row>
    <row r="423" spans="3:18" x14ac:dyDescent="0.3">
      <c r="C423">
        <f t="shared" si="2"/>
        <v>46.5</v>
      </c>
      <c r="D423" s="44">
        <f t="shared" si="3"/>
        <v>9</v>
      </c>
      <c r="F423">
        <v>49.5</v>
      </c>
      <c r="G423">
        <v>9</v>
      </c>
    </row>
    <row r="424" spans="3:18" x14ac:dyDescent="0.3">
      <c r="C424">
        <f t="shared" si="2"/>
        <v>49.5</v>
      </c>
      <c r="D424" s="44">
        <f t="shared" si="3"/>
        <v>9</v>
      </c>
      <c r="F424">
        <v>52.5</v>
      </c>
      <c r="G424">
        <v>9</v>
      </c>
    </row>
    <row r="425" spans="3:18" x14ac:dyDescent="0.3">
      <c r="C425">
        <f t="shared" si="2"/>
        <v>52.5</v>
      </c>
      <c r="D425" s="44">
        <f t="shared" si="3"/>
        <v>9</v>
      </c>
      <c r="F425">
        <v>55.5</v>
      </c>
      <c r="G425">
        <v>9</v>
      </c>
    </row>
    <row r="426" spans="3:18" x14ac:dyDescent="0.3">
      <c r="C426">
        <f t="shared" si="2"/>
        <v>55.5</v>
      </c>
      <c r="D426" s="44">
        <f t="shared" si="3"/>
        <v>9</v>
      </c>
      <c r="F426">
        <v>58.5</v>
      </c>
      <c r="G426">
        <v>9</v>
      </c>
    </row>
    <row r="427" spans="3:18" x14ac:dyDescent="0.3">
      <c r="C427">
        <f t="shared" si="2"/>
        <v>58.5</v>
      </c>
      <c r="D427" s="44">
        <f t="shared" si="3"/>
        <v>9</v>
      </c>
      <c r="F427">
        <v>61.5</v>
      </c>
      <c r="G427">
        <v>9</v>
      </c>
      <c r="R427">
        <f>R394+1</f>
        <v>26</v>
      </c>
    </row>
    <row r="428" spans="3:18" x14ac:dyDescent="0.3">
      <c r="C428">
        <f t="shared" si="2"/>
        <v>61.5</v>
      </c>
      <c r="D428" s="44">
        <f t="shared" si="3"/>
        <v>9</v>
      </c>
      <c r="F428">
        <v>64.5</v>
      </c>
      <c r="G428">
        <v>9</v>
      </c>
    </row>
    <row r="429" spans="3:18" x14ac:dyDescent="0.3">
      <c r="C429">
        <f t="shared" si="2"/>
        <v>64.5</v>
      </c>
      <c r="D429" s="44">
        <f t="shared" si="3"/>
        <v>9</v>
      </c>
      <c r="F429">
        <v>67.5</v>
      </c>
      <c r="G429">
        <v>9</v>
      </c>
    </row>
    <row r="430" spans="3:18" x14ac:dyDescent="0.3">
      <c r="C430">
        <f t="shared" si="2"/>
        <v>67.5</v>
      </c>
      <c r="D430" s="44">
        <f t="shared" si="3"/>
        <v>9</v>
      </c>
      <c r="F430">
        <v>70.5</v>
      </c>
      <c r="G430">
        <v>9</v>
      </c>
    </row>
    <row r="431" spans="3:18" x14ac:dyDescent="0.3">
      <c r="C431">
        <f t="shared" si="2"/>
        <v>70.5</v>
      </c>
      <c r="D431" s="44">
        <f t="shared" si="3"/>
        <v>9</v>
      </c>
      <c r="F431">
        <v>1.5</v>
      </c>
      <c r="G431">
        <v>11</v>
      </c>
    </row>
    <row r="432" spans="3:18" x14ac:dyDescent="0.3">
      <c r="C432">
        <f t="shared" si="2"/>
        <v>70.5</v>
      </c>
      <c r="D432" s="44">
        <f t="shared" si="3"/>
        <v>11</v>
      </c>
      <c r="F432">
        <v>4.5</v>
      </c>
      <c r="G432">
        <v>11</v>
      </c>
    </row>
    <row r="433" spans="3:7" x14ac:dyDescent="0.3">
      <c r="C433">
        <f t="shared" si="2"/>
        <v>67.5</v>
      </c>
      <c r="D433" s="44">
        <f t="shared" si="3"/>
        <v>11</v>
      </c>
      <c r="F433">
        <v>7.5</v>
      </c>
      <c r="G433">
        <v>11</v>
      </c>
    </row>
    <row r="434" spans="3:7" x14ac:dyDescent="0.3">
      <c r="C434">
        <f t="shared" si="2"/>
        <v>64.5</v>
      </c>
      <c r="D434" s="44">
        <f t="shared" si="3"/>
        <v>11</v>
      </c>
      <c r="F434">
        <v>10.5</v>
      </c>
      <c r="G434">
        <v>11</v>
      </c>
    </row>
    <row r="435" spans="3:7" x14ac:dyDescent="0.3">
      <c r="C435">
        <f t="shared" si="2"/>
        <v>61.5</v>
      </c>
      <c r="D435" s="44">
        <f t="shared" si="3"/>
        <v>11</v>
      </c>
      <c r="F435">
        <v>13.5</v>
      </c>
      <c r="G435">
        <v>11</v>
      </c>
    </row>
    <row r="436" spans="3:7" x14ac:dyDescent="0.3">
      <c r="C436">
        <f t="shared" si="2"/>
        <v>58.5</v>
      </c>
      <c r="D436" s="44">
        <f t="shared" si="3"/>
        <v>11</v>
      </c>
      <c r="F436">
        <v>16.5</v>
      </c>
      <c r="G436">
        <v>11</v>
      </c>
    </row>
    <row r="437" spans="3:7" x14ac:dyDescent="0.3">
      <c r="C437">
        <f t="shared" si="2"/>
        <v>55.5</v>
      </c>
      <c r="D437" s="44">
        <f t="shared" si="3"/>
        <v>11</v>
      </c>
      <c r="F437">
        <v>19.5</v>
      </c>
      <c r="G437">
        <v>11</v>
      </c>
    </row>
    <row r="438" spans="3:7" x14ac:dyDescent="0.3">
      <c r="C438">
        <f t="shared" si="2"/>
        <v>52.5</v>
      </c>
      <c r="D438" s="44">
        <f t="shared" si="3"/>
        <v>11</v>
      </c>
      <c r="F438">
        <v>22.5</v>
      </c>
      <c r="G438">
        <v>11</v>
      </c>
    </row>
    <row r="439" spans="3:7" x14ac:dyDescent="0.3">
      <c r="C439">
        <f t="shared" si="2"/>
        <v>49.5</v>
      </c>
      <c r="D439" s="44">
        <f t="shared" si="3"/>
        <v>11</v>
      </c>
      <c r="F439">
        <v>25.5</v>
      </c>
      <c r="G439">
        <v>11</v>
      </c>
    </row>
    <row r="440" spans="3:7" x14ac:dyDescent="0.3">
      <c r="C440">
        <f t="shared" ref="C440:C503" si="4">IF(Q170&lt;&gt;"","",F170)</f>
        <v>46.5</v>
      </c>
      <c r="D440" s="44">
        <f t="shared" ref="D440:D503" si="5">IF(Q170&lt;&gt;"","",G170)</f>
        <v>11</v>
      </c>
      <c r="F440">
        <v>28.5</v>
      </c>
      <c r="G440">
        <v>11</v>
      </c>
    </row>
    <row r="441" spans="3:7" x14ac:dyDescent="0.3">
      <c r="C441">
        <f t="shared" si="4"/>
        <v>43.5</v>
      </c>
      <c r="D441" s="44">
        <f t="shared" si="5"/>
        <v>11</v>
      </c>
      <c r="F441">
        <v>31.5</v>
      </c>
      <c r="G441">
        <v>11</v>
      </c>
    </row>
    <row r="442" spans="3:7" x14ac:dyDescent="0.3">
      <c r="C442">
        <f t="shared" si="4"/>
        <v>40.5</v>
      </c>
      <c r="D442" s="44">
        <f t="shared" si="5"/>
        <v>11</v>
      </c>
      <c r="F442">
        <v>34.5</v>
      </c>
      <c r="G442">
        <v>11</v>
      </c>
    </row>
    <row r="443" spans="3:7" x14ac:dyDescent="0.3">
      <c r="C443">
        <f t="shared" si="4"/>
        <v>37.5</v>
      </c>
      <c r="D443" s="44">
        <f t="shared" si="5"/>
        <v>11</v>
      </c>
      <c r="F443">
        <v>37.5</v>
      </c>
      <c r="G443">
        <v>11</v>
      </c>
    </row>
    <row r="444" spans="3:7" x14ac:dyDescent="0.3">
      <c r="C444">
        <f t="shared" si="4"/>
        <v>34.5</v>
      </c>
      <c r="D444" s="44">
        <f t="shared" si="5"/>
        <v>11</v>
      </c>
      <c r="F444">
        <v>40.5</v>
      </c>
      <c r="G444">
        <v>11</v>
      </c>
    </row>
    <row r="445" spans="3:7" x14ac:dyDescent="0.3">
      <c r="C445">
        <f t="shared" si="4"/>
        <v>31.5</v>
      </c>
      <c r="D445" s="44">
        <f t="shared" si="5"/>
        <v>11</v>
      </c>
      <c r="F445">
        <v>43.5</v>
      </c>
      <c r="G445">
        <v>11</v>
      </c>
    </row>
    <row r="446" spans="3:7" x14ac:dyDescent="0.3">
      <c r="C446">
        <f t="shared" si="4"/>
        <v>28.5</v>
      </c>
      <c r="D446" s="44">
        <f t="shared" si="5"/>
        <v>11</v>
      </c>
      <c r="F446">
        <v>46.5</v>
      </c>
      <c r="G446">
        <v>11</v>
      </c>
    </row>
    <row r="447" spans="3:7" x14ac:dyDescent="0.3">
      <c r="C447">
        <f t="shared" si="4"/>
        <v>25.5</v>
      </c>
      <c r="D447" s="44">
        <f t="shared" si="5"/>
        <v>11</v>
      </c>
      <c r="F447">
        <v>49.5</v>
      </c>
      <c r="G447">
        <v>11</v>
      </c>
    </row>
    <row r="448" spans="3:7" x14ac:dyDescent="0.3">
      <c r="C448">
        <f t="shared" si="4"/>
        <v>22.5</v>
      </c>
      <c r="D448" s="44">
        <f t="shared" si="5"/>
        <v>11</v>
      </c>
      <c r="F448">
        <v>52.5</v>
      </c>
      <c r="G448">
        <v>11</v>
      </c>
    </row>
    <row r="449" spans="3:18" x14ac:dyDescent="0.3">
      <c r="C449">
        <f t="shared" si="4"/>
        <v>19.5</v>
      </c>
      <c r="D449" s="44">
        <f t="shared" si="5"/>
        <v>11</v>
      </c>
      <c r="F449">
        <v>55.5</v>
      </c>
      <c r="G449">
        <v>11</v>
      </c>
    </row>
    <row r="450" spans="3:18" x14ac:dyDescent="0.3">
      <c r="C450">
        <f t="shared" si="4"/>
        <v>16.5</v>
      </c>
      <c r="D450" s="44">
        <f t="shared" si="5"/>
        <v>11</v>
      </c>
      <c r="F450">
        <v>58.5</v>
      </c>
      <c r="G450">
        <v>11</v>
      </c>
    </row>
    <row r="451" spans="3:18" x14ac:dyDescent="0.3">
      <c r="C451">
        <f t="shared" si="4"/>
        <v>13.5</v>
      </c>
      <c r="D451" s="44">
        <f t="shared" si="5"/>
        <v>11</v>
      </c>
      <c r="F451">
        <v>61.5</v>
      </c>
      <c r="G451">
        <v>11</v>
      </c>
    </row>
    <row r="452" spans="3:18" x14ac:dyDescent="0.3">
      <c r="C452">
        <f t="shared" si="4"/>
        <v>10.5</v>
      </c>
      <c r="D452" s="44">
        <f t="shared" si="5"/>
        <v>11</v>
      </c>
      <c r="F452">
        <v>64.5</v>
      </c>
      <c r="G452">
        <v>11</v>
      </c>
    </row>
    <row r="453" spans="3:18" x14ac:dyDescent="0.3">
      <c r="C453">
        <f t="shared" si="4"/>
        <v>7.5</v>
      </c>
      <c r="D453" s="44">
        <f t="shared" si="5"/>
        <v>11</v>
      </c>
      <c r="F453">
        <v>67.5</v>
      </c>
      <c r="G453">
        <v>11</v>
      </c>
    </row>
    <row r="454" spans="3:18" x14ac:dyDescent="0.3">
      <c r="C454">
        <f t="shared" si="4"/>
        <v>4.5</v>
      </c>
      <c r="D454" s="44">
        <f t="shared" si="5"/>
        <v>11</v>
      </c>
      <c r="F454">
        <v>70.5</v>
      </c>
      <c r="G454">
        <v>11</v>
      </c>
    </row>
    <row r="455" spans="3:18" x14ac:dyDescent="0.3">
      <c r="C455">
        <f t="shared" si="4"/>
        <v>1.5</v>
      </c>
      <c r="D455" s="44">
        <f t="shared" si="5"/>
        <v>11</v>
      </c>
      <c r="F455">
        <v>1.5</v>
      </c>
      <c r="G455">
        <v>13</v>
      </c>
    </row>
    <row r="456" spans="3:18" x14ac:dyDescent="0.3">
      <c r="C456">
        <f t="shared" si="4"/>
        <v>1.5</v>
      </c>
      <c r="D456" s="44">
        <f t="shared" si="5"/>
        <v>13</v>
      </c>
      <c r="F456">
        <v>4.5</v>
      </c>
      <c r="G456">
        <v>13</v>
      </c>
    </row>
    <row r="457" spans="3:18" x14ac:dyDescent="0.3">
      <c r="C457">
        <f t="shared" si="4"/>
        <v>4.5</v>
      </c>
      <c r="D457" s="44">
        <f t="shared" si="5"/>
        <v>13</v>
      </c>
      <c r="F457">
        <v>7.5</v>
      </c>
      <c r="G457">
        <v>13</v>
      </c>
    </row>
    <row r="458" spans="3:18" x14ac:dyDescent="0.3">
      <c r="C458">
        <f t="shared" si="4"/>
        <v>7.5</v>
      </c>
      <c r="D458" s="44">
        <f t="shared" si="5"/>
        <v>13</v>
      </c>
      <c r="F458">
        <v>10.5</v>
      </c>
      <c r="G458">
        <v>13</v>
      </c>
    </row>
    <row r="459" spans="3:18" x14ac:dyDescent="0.3">
      <c r="C459">
        <f t="shared" si="4"/>
        <v>10.5</v>
      </c>
      <c r="D459" s="44">
        <f t="shared" si="5"/>
        <v>13</v>
      </c>
      <c r="F459">
        <v>13.5</v>
      </c>
      <c r="G459">
        <v>13</v>
      </c>
    </row>
    <row r="460" spans="3:18" x14ac:dyDescent="0.3">
      <c r="C460">
        <f t="shared" si="4"/>
        <v>13.5</v>
      </c>
      <c r="D460" s="44">
        <f t="shared" si="5"/>
        <v>13</v>
      </c>
      <c r="F460">
        <v>16.5</v>
      </c>
      <c r="G460">
        <v>13</v>
      </c>
      <c r="R460">
        <f>R427+1</f>
        <v>27</v>
      </c>
    </row>
    <row r="461" spans="3:18" x14ac:dyDescent="0.3">
      <c r="C461">
        <f t="shared" si="4"/>
        <v>16.5</v>
      </c>
      <c r="D461" s="44">
        <f t="shared" si="5"/>
        <v>13</v>
      </c>
      <c r="F461">
        <v>19.5</v>
      </c>
      <c r="G461">
        <v>13</v>
      </c>
    </row>
    <row r="462" spans="3:18" x14ac:dyDescent="0.3">
      <c r="C462">
        <f t="shared" si="4"/>
        <v>19.5</v>
      </c>
      <c r="D462" s="44">
        <f t="shared" si="5"/>
        <v>13</v>
      </c>
      <c r="F462">
        <v>22.5</v>
      </c>
      <c r="G462">
        <v>13</v>
      </c>
    </row>
    <row r="463" spans="3:18" x14ac:dyDescent="0.3">
      <c r="C463">
        <f t="shared" si="4"/>
        <v>22.5</v>
      </c>
      <c r="D463" s="44">
        <f t="shared" si="5"/>
        <v>13</v>
      </c>
      <c r="F463">
        <v>25.5</v>
      </c>
      <c r="G463">
        <v>13</v>
      </c>
    </row>
    <row r="464" spans="3:18" x14ac:dyDescent="0.3">
      <c r="C464">
        <f t="shared" si="4"/>
        <v>25.5</v>
      </c>
      <c r="D464" s="44">
        <f t="shared" si="5"/>
        <v>13</v>
      </c>
      <c r="F464">
        <v>28.5</v>
      </c>
      <c r="G464">
        <v>13</v>
      </c>
    </row>
    <row r="465" spans="3:7" x14ac:dyDescent="0.3">
      <c r="C465">
        <f t="shared" si="4"/>
        <v>28.5</v>
      </c>
      <c r="D465" s="44">
        <f t="shared" si="5"/>
        <v>13</v>
      </c>
      <c r="F465">
        <v>31.5</v>
      </c>
      <c r="G465">
        <v>13</v>
      </c>
    </row>
    <row r="466" spans="3:7" x14ac:dyDescent="0.3">
      <c r="C466">
        <f t="shared" si="4"/>
        <v>31.5</v>
      </c>
      <c r="D466" s="44">
        <f t="shared" si="5"/>
        <v>13</v>
      </c>
      <c r="F466">
        <v>34.5</v>
      </c>
      <c r="G466">
        <v>13</v>
      </c>
    </row>
    <row r="467" spans="3:7" x14ac:dyDescent="0.3">
      <c r="C467">
        <f t="shared" si="4"/>
        <v>34.5</v>
      </c>
      <c r="D467" s="44">
        <f t="shared" si="5"/>
        <v>13</v>
      </c>
      <c r="F467">
        <v>37.5</v>
      </c>
      <c r="G467">
        <v>13</v>
      </c>
    </row>
    <row r="468" spans="3:7" x14ac:dyDescent="0.3">
      <c r="C468">
        <f t="shared" si="4"/>
        <v>37.5</v>
      </c>
      <c r="D468" s="44">
        <f t="shared" si="5"/>
        <v>13</v>
      </c>
      <c r="F468">
        <v>40.5</v>
      </c>
      <c r="G468">
        <v>13</v>
      </c>
    </row>
    <row r="469" spans="3:7" x14ac:dyDescent="0.3">
      <c r="C469">
        <f t="shared" si="4"/>
        <v>40.5</v>
      </c>
      <c r="D469" s="44">
        <f t="shared" si="5"/>
        <v>13</v>
      </c>
      <c r="F469">
        <v>43.5</v>
      </c>
      <c r="G469">
        <v>13</v>
      </c>
    </row>
    <row r="470" spans="3:7" x14ac:dyDescent="0.3">
      <c r="C470">
        <f t="shared" si="4"/>
        <v>43.5</v>
      </c>
      <c r="D470" s="44">
        <f t="shared" si="5"/>
        <v>13</v>
      </c>
      <c r="F470">
        <v>46.5</v>
      </c>
      <c r="G470">
        <v>13</v>
      </c>
    </row>
    <row r="471" spans="3:7" x14ac:dyDescent="0.3">
      <c r="C471">
        <f t="shared" si="4"/>
        <v>46.5</v>
      </c>
      <c r="D471" s="44">
        <f t="shared" si="5"/>
        <v>13</v>
      </c>
      <c r="F471">
        <v>49.5</v>
      </c>
      <c r="G471">
        <v>13</v>
      </c>
    </row>
    <row r="472" spans="3:7" x14ac:dyDescent="0.3">
      <c r="C472">
        <f t="shared" si="4"/>
        <v>49.5</v>
      </c>
      <c r="D472" s="44">
        <f t="shared" si="5"/>
        <v>13</v>
      </c>
      <c r="F472">
        <v>52.5</v>
      </c>
      <c r="G472">
        <v>13</v>
      </c>
    </row>
    <row r="473" spans="3:7" x14ac:dyDescent="0.3">
      <c r="C473">
        <f t="shared" si="4"/>
        <v>52.5</v>
      </c>
      <c r="D473" s="44">
        <f t="shared" si="5"/>
        <v>13</v>
      </c>
      <c r="F473">
        <v>58.5</v>
      </c>
      <c r="G473">
        <v>13</v>
      </c>
    </row>
    <row r="474" spans="3:7" x14ac:dyDescent="0.3">
      <c r="C474">
        <f t="shared" si="4"/>
        <v>55.5</v>
      </c>
      <c r="D474" s="44">
        <f t="shared" si="5"/>
        <v>13</v>
      </c>
      <c r="F474">
        <v>61.5</v>
      </c>
      <c r="G474">
        <v>13</v>
      </c>
    </row>
    <row r="475" spans="3:7" x14ac:dyDescent="0.3">
      <c r="C475">
        <f t="shared" si="4"/>
        <v>58.5</v>
      </c>
      <c r="D475" s="44">
        <f t="shared" si="5"/>
        <v>13</v>
      </c>
      <c r="F475">
        <v>64.5</v>
      </c>
      <c r="G475">
        <v>13</v>
      </c>
    </row>
    <row r="476" spans="3:7" x14ac:dyDescent="0.3">
      <c r="C476">
        <f t="shared" si="4"/>
        <v>61.5</v>
      </c>
      <c r="D476" s="44">
        <f t="shared" si="5"/>
        <v>13</v>
      </c>
      <c r="F476">
        <v>67.5</v>
      </c>
      <c r="G476">
        <v>13</v>
      </c>
    </row>
    <row r="477" spans="3:7" x14ac:dyDescent="0.3">
      <c r="C477">
        <f t="shared" si="4"/>
        <v>64.5</v>
      </c>
      <c r="D477" s="44">
        <f t="shared" si="5"/>
        <v>13</v>
      </c>
      <c r="F477">
        <v>70.5</v>
      </c>
      <c r="G477">
        <v>13</v>
      </c>
    </row>
    <row r="478" spans="3:7" x14ac:dyDescent="0.3">
      <c r="C478">
        <f t="shared" si="4"/>
        <v>67.5</v>
      </c>
      <c r="D478" s="44">
        <f t="shared" si="5"/>
        <v>13</v>
      </c>
      <c r="F478">
        <v>4.5</v>
      </c>
      <c r="G478">
        <v>15</v>
      </c>
    </row>
    <row r="479" spans="3:7" x14ac:dyDescent="0.3">
      <c r="C479">
        <f t="shared" si="4"/>
        <v>70.5</v>
      </c>
      <c r="D479" s="44">
        <f t="shared" si="5"/>
        <v>13</v>
      </c>
      <c r="F479">
        <v>7.5</v>
      </c>
      <c r="G479">
        <v>15</v>
      </c>
    </row>
    <row r="480" spans="3:7" x14ac:dyDescent="0.3">
      <c r="C480">
        <f t="shared" si="4"/>
        <v>70.5</v>
      </c>
      <c r="D480" s="44">
        <f t="shared" si="5"/>
        <v>15</v>
      </c>
      <c r="F480">
        <v>10.5</v>
      </c>
      <c r="G480">
        <v>15</v>
      </c>
    </row>
    <row r="481" spans="3:18" x14ac:dyDescent="0.3">
      <c r="C481">
        <f t="shared" si="4"/>
        <v>67.5</v>
      </c>
      <c r="D481" s="44">
        <f t="shared" si="5"/>
        <v>15</v>
      </c>
      <c r="F481">
        <v>13.5</v>
      </c>
      <c r="G481">
        <v>15</v>
      </c>
    </row>
    <row r="482" spans="3:18" x14ac:dyDescent="0.3">
      <c r="C482">
        <f t="shared" si="4"/>
        <v>64.5</v>
      </c>
      <c r="D482" s="44">
        <f t="shared" si="5"/>
        <v>15</v>
      </c>
      <c r="F482">
        <v>19.5</v>
      </c>
      <c r="G482">
        <v>15</v>
      </c>
    </row>
    <row r="483" spans="3:18" x14ac:dyDescent="0.3">
      <c r="C483">
        <f t="shared" si="4"/>
        <v>61.5</v>
      </c>
      <c r="D483" s="44">
        <f t="shared" si="5"/>
        <v>15</v>
      </c>
      <c r="F483">
        <v>22.5</v>
      </c>
      <c r="G483">
        <v>15</v>
      </c>
    </row>
    <row r="484" spans="3:18" x14ac:dyDescent="0.3">
      <c r="C484">
        <f t="shared" si="4"/>
        <v>58.5</v>
      </c>
      <c r="D484" s="44">
        <f t="shared" si="5"/>
        <v>15</v>
      </c>
      <c r="F484">
        <v>25.5</v>
      </c>
      <c r="G484">
        <v>15</v>
      </c>
    </row>
    <row r="485" spans="3:18" x14ac:dyDescent="0.3">
      <c r="C485">
        <f t="shared" si="4"/>
        <v>55.5</v>
      </c>
      <c r="D485" s="44">
        <f t="shared" si="5"/>
        <v>15</v>
      </c>
      <c r="F485">
        <v>28.5</v>
      </c>
      <c r="G485">
        <v>15</v>
      </c>
    </row>
    <row r="486" spans="3:18" x14ac:dyDescent="0.3">
      <c r="C486">
        <f t="shared" si="4"/>
        <v>52.5</v>
      </c>
      <c r="D486" s="44">
        <f t="shared" si="5"/>
        <v>15</v>
      </c>
      <c r="F486">
        <v>31.5</v>
      </c>
      <c r="G486">
        <v>15</v>
      </c>
    </row>
    <row r="487" spans="3:18" x14ac:dyDescent="0.3">
      <c r="C487">
        <f t="shared" si="4"/>
        <v>49.5</v>
      </c>
      <c r="D487" s="44">
        <f t="shared" si="5"/>
        <v>15</v>
      </c>
      <c r="F487">
        <v>34.5</v>
      </c>
      <c r="G487">
        <v>15</v>
      </c>
    </row>
    <row r="488" spans="3:18" x14ac:dyDescent="0.3">
      <c r="C488">
        <f t="shared" si="4"/>
        <v>46.5</v>
      </c>
      <c r="D488" s="44">
        <f t="shared" si="5"/>
        <v>15</v>
      </c>
      <c r="F488">
        <v>37.5</v>
      </c>
      <c r="G488">
        <v>15</v>
      </c>
    </row>
    <row r="489" spans="3:18" x14ac:dyDescent="0.3">
      <c r="C489">
        <f t="shared" si="4"/>
        <v>43.5</v>
      </c>
      <c r="D489" s="44">
        <f t="shared" si="5"/>
        <v>15</v>
      </c>
      <c r="F489">
        <v>40.5</v>
      </c>
      <c r="G489">
        <v>15</v>
      </c>
    </row>
    <row r="490" spans="3:18" x14ac:dyDescent="0.3">
      <c r="C490">
        <f t="shared" si="4"/>
        <v>40.5</v>
      </c>
      <c r="D490" s="44">
        <f t="shared" si="5"/>
        <v>15</v>
      </c>
      <c r="F490">
        <v>43.5</v>
      </c>
      <c r="G490">
        <v>15</v>
      </c>
    </row>
    <row r="491" spans="3:18" x14ac:dyDescent="0.3">
      <c r="C491">
        <f t="shared" si="4"/>
        <v>37.5</v>
      </c>
      <c r="D491" s="44">
        <f t="shared" si="5"/>
        <v>15</v>
      </c>
      <c r="F491">
        <v>46.5</v>
      </c>
      <c r="G491">
        <v>15</v>
      </c>
    </row>
    <row r="492" spans="3:18" x14ac:dyDescent="0.3">
      <c r="C492">
        <f t="shared" si="4"/>
        <v>34.5</v>
      </c>
      <c r="D492" s="44">
        <f t="shared" si="5"/>
        <v>15</v>
      </c>
      <c r="F492">
        <v>49.5</v>
      </c>
      <c r="G492">
        <v>15</v>
      </c>
    </row>
    <row r="493" spans="3:18" x14ac:dyDescent="0.3">
      <c r="C493">
        <f t="shared" si="4"/>
        <v>31.5</v>
      </c>
      <c r="D493" s="44">
        <f t="shared" si="5"/>
        <v>15</v>
      </c>
      <c r="F493">
        <v>52.5</v>
      </c>
      <c r="G493">
        <v>15</v>
      </c>
      <c r="R493">
        <f>R460+1</f>
        <v>28</v>
      </c>
    </row>
    <row r="494" spans="3:18" x14ac:dyDescent="0.3">
      <c r="C494">
        <f t="shared" si="4"/>
        <v>28.5</v>
      </c>
      <c r="D494" s="44">
        <f t="shared" si="5"/>
        <v>15</v>
      </c>
      <c r="F494">
        <v>55.5</v>
      </c>
      <c r="G494">
        <v>15</v>
      </c>
    </row>
    <row r="495" spans="3:18" x14ac:dyDescent="0.3">
      <c r="C495">
        <f t="shared" si="4"/>
        <v>25.5</v>
      </c>
      <c r="D495" s="44">
        <f t="shared" si="5"/>
        <v>15</v>
      </c>
      <c r="F495">
        <v>58.5</v>
      </c>
      <c r="G495">
        <v>15</v>
      </c>
    </row>
    <row r="496" spans="3:18" x14ac:dyDescent="0.3">
      <c r="C496">
        <f t="shared" si="4"/>
        <v>22.5</v>
      </c>
      <c r="D496" s="44">
        <f t="shared" si="5"/>
        <v>15</v>
      </c>
      <c r="F496">
        <v>61.5</v>
      </c>
      <c r="G496">
        <v>15</v>
      </c>
    </row>
    <row r="497" spans="3:7" x14ac:dyDescent="0.3">
      <c r="C497">
        <f t="shared" si="4"/>
        <v>19.5</v>
      </c>
      <c r="D497" s="44">
        <f t="shared" si="5"/>
        <v>15</v>
      </c>
      <c r="F497">
        <v>64.5</v>
      </c>
      <c r="G497">
        <v>15</v>
      </c>
    </row>
    <row r="498" spans="3:7" x14ac:dyDescent="0.3">
      <c r="C498">
        <f t="shared" si="4"/>
        <v>16.5</v>
      </c>
      <c r="D498" s="44">
        <f t="shared" si="5"/>
        <v>15</v>
      </c>
      <c r="F498">
        <v>67.5</v>
      </c>
      <c r="G498">
        <v>15</v>
      </c>
    </row>
    <row r="499" spans="3:7" x14ac:dyDescent="0.3">
      <c r="C499">
        <f t="shared" si="4"/>
        <v>13.5</v>
      </c>
      <c r="D499" s="44">
        <f t="shared" si="5"/>
        <v>15</v>
      </c>
      <c r="F499">
        <v>70.5</v>
      </c>
      <c r="G499">
        <v>15</v>
      </c>
    </row>
    <row r="500" spans="3:7" x14ac:dyDescent="0.3">
      <c r="C500">
        <f t="shared" si="4"/>
        <v>10.5</v>
      </c>
      <c r="D500" s="44">
        <f t="shared" si="5"/>
        <v>15</v>
      </c>
      <c r="F500">
        <v>1.5</v>
      </c>
      <c r="G500">
        <v>17</v>
      </c>
    </row>
    <row r="501" spans="3:7" x14ac:dyDescent="0.3">
      <c r="C501">
        <f t="shared" si="4"/>
        <v>7.5</v>
      </c>
      <c r="D501" s="44">
        <f t="shared" si="5"/>
        <v>15</v>
      </c>
      <c r="F501">
        <v>4.5</v>
      </c>
      <c r="G501">
        <v>17</v>
      </c>
    </row>
    <row r="502" spans="3:7" x14ac:dyDescent="0.3">
      <c r="C502">
        <f t="shared" si="4"/>
        <v>4.5</v>
      </c>
      <c r="D502" s="44">
        <f t="shared" si="5"/>
        <v>15</v>
      </c>
      <c r="F502">
        <v>7.5</v>
      </c>
      <c r="G502">
        <v>17</v>
      </c>
    </row>
    <row r="503" spans="3:7" x14ac:dyDescent="0.3">
      <c r="C503">
        <f t="shared" si="4"/>
        <v>1.5</v>
      </c>
      <c r="D503" s="44">
        <f t="shared" si="5"/>
        <v>15</v>
      </c>
      <c r="F503">
        <v>10.5</v>
      </c>
      <c r="G503">
        <v>17</v>
      </c>
    </row>
    <row r="504" spans="3:7" x14ac:dyDescent="0.3">
      <c r="C504">
        <f t="shared" ref="C504:C567" si="6">IF(Q234&lt;&gt;"","",F234)</f>
        <v>1.5</v>
      </c>
      <c r="D504" s="44">
        <f t="shared" ref="D504:D567" si="7">IF(Q234&lt;&gt;"","",G234)</f>
        <v>17</v>
      </c>
      <c r="F504">
        <v>13.5</v>
      </c>
      <c r="G504">
        <v>17</v>
      </c>
    </row>
    <row r="505" spans="3:7" x14ac:dyDescent="0.3">
      <c r="C505">
        <f t="shared" si="6"/>
        <v>4.5</v>
      </c>
      <c r="D505" s="44">
        <f t="shared" si="7"/>
        <v>17</v>
      </c>
      <c r="F505">
        <v>16.5</v>
      </c>
      <c r="G505">
        <v>17</v>
      </c>
    </row>
    <row r="506" spans="3:7" x14ac:dyDescent="0.3">
      <c r="C506">
        <f t="shared" si="6"/>
        <v>7.5</v>
      </c>
      <c r="D506" s="44">
        <f t="shared" si="7"/>
        <v>17</v>
      </c>
      <c r="F506">
        <v>19.5</v>
      </c>
      <c r="G506">
        <v>17</v>
      </c>
    </row>
    <row r="507" spans="3:7" x14ac:dyDescent="0.3">
      <c r="C507">
        <f t="shared" si="6"/>
        <v>10.5</v>
      </c>
      <c r="D507" s="44">
        <f t="shared" si="7"/>
        <v>17</v>
      </c>
      <c r="F507">
        <v>22.5</v>
      </c>
      <c r="G507">
        <v>17</v>
      </c>
    </row>
    <row r="508" spans="3:7" x14ac:dyDescent="0.3">
      <c r="C508">
        <f t="shared" si="6"/>
        <v>13.5</v>
      </c>
      <c r="D508" s="44">
        <f t="shared" si="7"/>
        <v>17</v>
      </c>
      <c r="F508">
        <v>25.5</v>
      </c>
      <c r="G508">
        <v>17</v>
      </c>
    </row>
    <row r="509" spans="3:7" x14ac:dyDescent="0.3">
      <c r="C509">
        <f t="shared" si="6"/>
        <v>16.5</v>
      </c>
      <c r="D509" s="44">
        <f t="shared" si="7"/>
        <v>17</v>
      </c>
      <c r="F509">
        <v>28.5</v>
      </c>
      <c r="G509">
        <v>17</v>
      </c>
    </row>
    <row r="510" spans="3:7" x14ac:dyDescent="0.3">
      <c r="C510">
        <f t="shared" si="6"/>
        <v>19.5</v>
      </c>
      <c r="D510" s="44">
        <f t="shared" si="7"/>
        <v>17</v>
      </c>
      <c r="F510">
        <v>31.5</v>
      </c>
      <c r="G510">
        <v>17</v>
      </c>
    </row>
    <row r="511" spans="3:7" x14ac:dyDescent="0.3">
      <c r="C511">
        <f t="shared" si="6"/>
        <v>22.5</v>
      </c>
      <c r="D511" s="44">
        <f t="shared" si="7"/>
        <v>17</v>
      </c>
      <c r="F511">
        <v>34.5</v>
      </c>
      <c r="G511">
        <v>17</v>
      </c>
    </row>
    <row r="512" spans="3:7" x14ac:dyDescent="0.3">
      <c r="C512">
        <f t="shared" si="6"/>
        <v>25.5</v>
      </c>
      <c r="D512" s="44">
        <f t="shared" si="7"/>
        <v>17</v>
      </c>
      <c r="F512">
        <v>37.5</v>
      </c>
      <c r="G512">
        <v>17</v>
      </c>
    </row>
    <row r="513" spans="3:18" x14ac:dyDescent="0.3">
      <c r="C513">
        <f t="shared" si="6"/>
        <v>28.5</v>
      </c>
      <c r="D513" s="44">
        <f t="shared" si="7"/>
        <v>17</v>
      </c>
      <c r="F513">
        <v>40.5</v>
      </c>
      <c r="G513">
        <v>17</v>
      </c>
    </row>
    <row r="514" spans="3:18" x14ac:dyDescent="0.3">
      <c r="C514">
        <f t="shared" si="6"/>
        <v>31.5</v>
      </c>
      <c r="D514" s="44">
        <f t="shared" si="7"/>
        <v>17</v>
      </c>
      <c r="F514">
        <v>43.5</v>
      </c>
      <c r="G514">
        <v>17</v>
      </c>
    </row>
    <row r="515" spans="3:18" x14ac:dyDescent="0.3">
      <c r="C515">
        <f t="shared" si="6"/>
        <v>34.5</v>
      </c>
      <c r="D515" s="44">
        <f t="shared" si="7"/>
        <v>17</v>
      </c>
      <c r="F515">
        <v>46.5</v>
      </c>
      <c r="G515">
        <v>17</v>
      </c>
    </row>
    <row r="516" spans="3:18" x14ac:dyDescent="0.3">
      <c r="C516">
        <f t="shared" si="6"/>
        <v>37.5</v>
      </c>
      <c r="D516" s="44">
        <f t="shared" si="7"/>
        <v>17</v>
      </c>
      <c r="F516">
        <v>49.5</v>
      </c>
      <c r="G516">
        <v>17</v>
      </c>
    </row>
    <row r="517" spans="3:18" x14ac:dyDescent="0.3">
      <c r="C517">
        <f t="shared" si="6"/>
        <v>40.5</v>
      </c>
      <c r="D517" s="44">
        <f t="shared" si="7"/>
        <v>17</v>
      </c>
      <c r="F517">
        <v>52.5</v>
      </c>
      <c r="G517">
        <v>17</v>
      </c>
    </row>
    <row r="518" spans="3:18" x14ac:dyDescent="0.3">
      <c r="C518">
        <f t="shared" si="6"/>
        <v>43.5</v>
      </c>
      <c r="D518" s="44">
        <f t="shared" si="7"/>
        <v>17</v>
      </c>
      <c r="F518">
        <v>55.5</v>
      </c>
      <c r="G518">
        <v>17</v>
      </c>
    </row>
    <row r="519" spans="3:18" x14ac:dyDescent="0.3">
      <c r="C519">
        <f t="shared" si="6"/>
        <v>46.5</v>
      </c>
      <c r="D519" s="44">
        <f t="shared" si="7"/>
        <v>17</v>
      </c>
      <c r="F519">
        <v>58.5</v>
      </c>
      <c r="G519">
        <v>17</v>
      </c>
    </row>
    <row r="520" spans="3:18" x14ac:dyDescent="0.3">
      <c r="C520">
        <f t="shared" si="6"/>
        <v>49.5</v>
      </c>
      <c r="D520" s="44">
        <f t="shared" si="7"/>
        <v>17</v>
      </c>
      <c r="F520">
        <v>61.5</v>
      </c>
      <c r="G520">
        <v>17</v>
      </c>
    </row>
    <row r="521" spans="3:18" x14ac:dyDescent="0.3">
      <c r="C521">
        <f t="shared" si="6"/>
        <v>52.5</v>
      </c>
      <c r="D521" s="44">
        <f t="shared" si="7"/>
        <v>17</v>
      </c>
      <c r="F521">
        <v>64.5</v>
      </c>
      <c r="G521">
        <v>17</v>
      </c>
    </row>
    <row r="522" spans="3:18" x14ac:dyDescent="0.3">
      <c r="C522">
        <f t="shared" si="6"/>
        <v>55.5</v>
      </c>
      <c r="D522" s="44">
        <f t="shared" si="7"/>
        <v>17</v>
      </c>
      <c r="F522">
        <v>67.5</v>
      </c>
      <c r="G522">
        <v>17</v>
      </c>
    </row>
    <row r="523" spans="3:18" x14ac:dyDescent="0.3">
      <c r="C523">
        <f t="shared" si="6"/>
        <v>58.5</v>
      </c>
      <c r="D523" s="44">
        <f t="shared" si="7"/>
        <v>17</v>
      </c>
      <c r="F523">
        <v>70.5</v>
      </c>
      <c r="G523">
        <v>17</v>
      </c>
    </row>
    <row r="524" spans="3:18" x14ac:dyDescent="0.3">
      <c r="C524">
        <f t="shared" si="6"/>
        <v>61.5</v>
      </c>
      <c r="D524" s="44">
        <f t="shared" si="7"/>
        <v>17</v>
      </c>
      <c r="F524">
        <v>1.5</v>
      </c>
      <c r="G524">
        <v>19</v>
      </c>
    </row>
    <row r="525" spans="3:18" x14ac:dyDescent="0.3">
      <c r="C525">
        <f t="shared" si="6"/>
        <v>64.5</v>
      </c>
      <c r="D525" s="44">
        <f t="shared" si="7"/>
        <v>17</v>
      </c>
      <c r="F525">
        <v>4.5</v>
      </c>
      <c r="G525">
        <v>19</v>
      </c>
    </row>
    <row r="526" spans="3:18" x14ac:dyDescent="0.3">
      <c r="C526">
        <f t="shared" si="6"/>
        <v>67.5</v>
      </c>
      <c r="D526" s="44">
        <f t="shared" si="7"/>
        <v>17</v>
      </c>
      <c r="F526">
        <v>7.5</v>
      </c>
      <c r="G526">
        <v>19</v>
      </c>
      <c r="R526">
        <f>R493+1</f>
        <v>29</v>
      </c>
    </row>
    <row r="527" spans="3:18" x14ac:dyDescent="0.3">
      <c r="C527">
        <f t="shared" si="6"/>
        <v>70.5</v>
      </c>
      <c r="D527" s="44">
        <f t="shared" si="7"/>
        <v>17</v>
      </c>
      <c r="F527">
        <v>10.5</v>
      </c>
      <c r="G527">
        <v>19</v>
      </c>
    </row>
    <row r="528" spans="3:18" x14ac:dyDescent="0.3">
      <c r="C528">
        <f t="shared" si="6"/>
        <v>70.5</v>
      </c>
      <c r="D528" s="44">
        <f t="shared" si="7"/>
        <v>19</v>
      </c>
      <c r="F528">
        <v>13.5</v>
      </c>
      <c r="G528">
        <v>19</v>
      </c>
    </row>
    <row r="529" spans="3:7" x14ac:dyDescent="0.3">
      <c r="C529">
        <f t="shared" si="6"/>
        <v>67.5</v>
      </c>
      <c r="D529" s="44">
        <f t="shared" si="7"/>
        <v>19</v>
      </c>
      <c r="F529">
        <v>16.5</v>
      </c>
      <c r="G529">
        <v>19</v>
      </c>
    </row>
    <row r="530" spans="3:7" x14ac:dyDescent="0.3">
      <c r="C530">
        <f t="shared" si="6"/>
        <v>64.5</v>
      </c>
      <c r="D530" s="44">
        <f t="shared" si="7"/>
        <v>19</v>
      </c>
      <c r="F530">
        <v>19.5</v>
      </c>
      <c r="G530">
        <v>19</v>
      </c>
    </row>
    <row r="531" spans="3:7" x14ac:dyDescent="0.3">
      <c r="C531">
        <f t="shared" si="6"/>
        <v>61.5</v>
      </c>
      <c r="D531" s="44">
        <f t="shared" si="7"/>
        <v>19</v>
      </c>
      <c r="F531">
        <v>22.5</v>
      </c>
      <c r="G531">
        <v>19</v>
      </c>
    </row>
    <row r="532" spans="3:7" x14ac:dyDescent="0.3">
      <c r="C532">
        <f t="shared" si="6"/>
        <v>58.5</v>
      </c>
      <c r="D532" s="44">
        <f t="shared" si="7"/>
        <v>19</v>
      </c>
      <c r="F532">
        <v>25.5</v>
      </c>
      <c r="G532">
        <v>19</v>
      </c>
    </row>
    <row r="533" spans="3:7" x14ac:dyDescent="0.3">
      <c r="C533">
        <f t="shared" si="6"/>
        <v>55.5</v>
      </c>
      <c r="D533" s="44">
        <f t="shared" si="7"/>
        <v>19</v>
      </c>
      <c r="F533">
        <v>28.5</v>
      </c>
      <c r="G533">
        <v>19</v>
      </c>
    </row>
    <row r="534" spans="3:7" x14ac:dyDescent="0.3">
      <c r="C534">
        <f t="shared" si="6"/>
        <v>52.5</v>
      </c>
      <c r="D534" s="44">
        <f t="shared" si="7"/>
        <v>19</v>
      </c>
      <c r="F534">
        <v>31.5</v>
      </c>
      <c r="G534">
        <v>19</v>
      </c>
    </row>
    <row r="535" spans="3:7" x14ac:dyDescent="0.3">
      <c r="C535">
        <f t="shared" si="6"/>
        <v>49.5</v>
      </c>
      <c r="D535" s="44">
        <f t="shared" si="7"/>
        <v>19</v>
      </c>
      <c r="F535">
        <v>34.5</v>
      </c>
      <c r="G535">
        <v>19</v>
      </c>
    </row>
    <row r="536" spans="3:7" x14ac:dyDescent="0.3">
      <c r="C536">
        <f t="shared" si="6"/>
        <v>46.5</v>
      </c>
      <c r="D536" s="44">
        <f t="shared" si="7"/>
        <v>19</v>
      </c>
      <c r="F536">
        <v>37.5</v>
      </c>
      <c r="G536">
        <v>19</v>
      </c>
    </row>
    <row r="537" spans="3:7" x14ac:dyDescent="0.3">
      <c r="C537">
        <f t="shared" si="6"/>
        <v>43.5</v>
      </c>
      <c r="D537" s="44">
        <f t="shared" si="7"/>
        <v>19</v>
      </c>
      <c r="F537">
        <v>40.5</v>
      </c>
      <c r="G537">
        <v>19</v>
      </c>
    </row>
    <row r="538" spans="3:7" x14ac:dyDescent="0.3">
      <c r="C538">
        <f t="shared" si="6"/>
        <v>40.5</v>
      </c>
      <c r="D538" s="44">
        <f t="shared" si="7"/>
        <v>19</v>
      </c>
      <c r="F538">
        <v>43.5</v>
      </c>
      <c r="G538">
        <v>19</v>
      </c>
    </row>
    <row r="539" spans="3:7" x14ac:dyDescent="0.3">
      <c r="C539">
        <f t="shared" si="6"/>
        <v>37.5</v>
      </c>
      <c r="D539" s="44">
        <f t="shared" si="7"/>
        <v>19</v>
      </c>
      <c r="F539">
        <v>46.5</v>
      </c>
      <c r="G539">
        <v>19</v>
      </c>
    </row>
    <row r="540" spans="3:7" x14ac:dyDescent="0.3">
      <c r="C540">
        <f t="shared" si="6"/>
        <v>34.5</v>
      </c>
      <c r="D540" s="44">
        <f t="shared" si="7"/>
        <v>19</v>
      </c>
      <c r="F540">
        <v>49.5</v>
      </c>
      <c r="G540">
        <v>19</v>
      </c>
    </row>
    <row r="541" spans="3:7" x14ac:dyDescent="0.3">
      <c r="C541">
        <f t="shared" si="6"/>
        <v>31.5</v>
      </c>
      <c r="D541" s="44">
        <f t="shared" si="7"/>
        <v>19</v>
      </c>
      <c r="F541">
        <v>52.5</v>
      </c>
      <c r="G541">
        <v>19</v>
      </c>
    </row>
    <row r="542" spans="3:7" x14ac:dyDescent="0.3">
      <c r="C542">
        <f t="shared" si="6"/>
        <v>28.5</v>
      </c>
      <c r="D542" s="44">
        <f t="shared" si="7"/>
        <v>19</v>
      </c>
      <c r="F542">
        <v>55.5</v>
      </c>
      <c r="G542">
        <v>19</v>
      </c>
    </row>
    <row r="543" spans="3:7" x14ac:dyDescent="0.3">
      <c r="C543">
        <f t="shared" si="6"/>
        <v>25.5</v>
      </c>
      <c r="D543" s="44">
        <f t="shared" si="7"/>
        <v>19</v>
      </c>
      <c r="F543">
        <v>58.5</v>
      </c>
      <c r="G543">
        <v>19</v>
      </c>
    </row>
    <row r="544" spans="3:7" x14ac:dyDescent="0.3">
      <c r="C544">
        <f t="shared" si="6"/>
        <v>22.5</v>
      </c>
      <c r="D544" s="44">
        <f t="shared" si="7"/>
        <v>19</v>
      </c>
      <c r="F544">
        <v>61.5</v>
      </c>
      <c r="G544">
        <v>19</v>
      </c>
    </row>
    <row r="545" spans="3:18" x14ac:dyDescent="0.3">
      <c r="C545">
        <f t="shared" si="6"/>
        <v>19.5</v>
      </c>
      <c r="D545" s="44">
        <f t="shared" si="7"/>
        <v>19</v>
      </c>
      <c r="F545">
        <v>64.5</v>
      </c>
      <c r="G545">
        <v>19</v>
      </c>
    </row>
    <row r="546" spans="3:18" x14ac:dyDescent="0.3">
      <c r="C546">
        <f t="shared" si="6"/>
        <v>16.5</v>
      </c>
      <c r="D546" s="44">
        <f t="shared" si="7"/>
        <v>19</v>
      </c>
      <c r="F546">
        <v>67.5</v>
      </c>
      <c r="G546">
        <v>19</v>
      </c>
    </row>
    <row r="547" spans="3:18" x14ac:dyDescent="0.3">
      <c r="C547">
        <f t="shared" si="6"/>
        <v>13.5</v>
      </c>
      <c r="D547" s="44">
        <f t="shared" si="7"/>
        <v>19</v>
      </c>
      <c r="F547">
        <v>70.5</v>
      </c>
      <c r="G547">
        <v>19</v>
      </c>
    </row>
    <row r="548" spans="3:18" x14ac:dyDescent="0.3">
      <c r="C548">
        <f t="shared" si="6"/>
        <v>10.5</v>
      </c>
      <c r="D548" s="44">
        <f t="shared" si="7"/>
        <v>19</v>
      </c>
      <c r="F548">
        <v>1.5</v>
      </c>
      <c r="G548">
        <v>21</v>
      </c>
    </row>
    <row r="549" spans="3:18" x14ac:dyDescent="0.3">
      <c r="C549">
        <f t="shared" si="6"/>
        <v>7.5</v>
      </c>
      <c r="D549" s="44">
        <f t="shared" si="7"/>
        <v>19</v>
      </c>
      <c r="F549">
        <v>4.5</v>
      </c>
      <c r="G549">
        <v>21</v>
      </c>
    </row>
    <row r="550" spans="3:18" x14ac:dyDescent="0.3">
      <c r="C550">
        <f t="shared" si="6"/>
        <v>4.5</v>
      </c>
      <c r="D550" s="44">
        <f t="shared" si="7"/>
        <v>19</v>
      </c>
      <c r="F550">
        <v>7.5</v>
      </c>
      <c r="G550">
        <v>21</v>
      </c>
    </row>
    <row r="551" spans="3:18" x14ac:dyDescent="0.3">
      <c r="C551">
        <f t="shared" si="6"/>
        <v>1.5</v>
      </c>
      <c r="D551" s="44">
        <f t="shared" si="7"/>
        <v>19</v>
      </c>
      <c r="F551">
        <v>10.5</v>
      </c>
      <c r="G551">
        <v>21</v>
      </c>
    </row>
    <row r="552" spans="3:18" x14ac:dyDescent="0.3">
      <c r="C552">
        <f t="shared" si="6"/>
        <v>1.5</v>
      </c>
      <c r="D552" s="44">
        <f t="shared" si="7"/>
        <v>21</v>
      </c>
      <c r="F552">
        <v>13.5</v>
      </c>
      <c r="G552">
        <v>21</v>
      </c>
    </row>
    <row r="553" spans="3:18" x14ac:dyDescent="0.3">
      <c r="C553">
        <f t="shared" si="6"/>
        <v>4.5</v>
      </c>
      <c r="D553" s="44">
        <f t="shared" si="7"/>
        <v>21</v>
      </c>
      <c r="F553">
        <v>16.5</v>
      </c>
      <c r="G553">
        <v>21</v>
      </c>
    </row>
    <row r="554" spans="3:18" x14ac:dyDescent="0.3">
      <c r="C554">
        <f t="shared" si="6"/>
        <v>7.5</v>
      </c>
      <c r="D554" s="44">
        <f t="shared" si="7"/>
        <v>21</v>
      </c>
      <c r="F554">
        <v>19.5</v>
      </c>
      <c r="G554">
        <v>21</v>
      </c>
    </row>
    <row r="555" spans="3:18" x14ac:dyDescent="0.3">
      <c r="C555">
        <f t="shared" si="6"/>
        <v>10.5</v>
      </c>
      <c r="D555" s="44">
        <f t="shared" si="7"/>
        <v>21</v>
      </c>
      <c r="F555">
        <v>22.5</v>
      </c>
      <c r="G555">
        <v>21</v>
      </c>
    </row>
    <row r="556" spans="3:18" x14ac:dyDescent="0.3">
      <c r="C556">
        <f t="shared" si="6"/>
        <v>13.5</v>
      </c>
      <c r="D556" s="44">
        <f t="shared" si="7"/>
        <v>21</v>
      </c>
      <c r="F556">
        <v>25.5</v>
      </c>
      <c r="G556">
        <v>21</v>
      </c>
    </row>
    <row r="557" spans="3:18" x14ac:dyDescent="0.3">
      <c r="C557">
        <f t="shared" si="6"/>
        <v>16.5</v>
      </c>
      <c r="D557" s="44">
        <f t="shared" si="7"/>
        <v>21</v>
      </c>
      <c r="F557">
        <v>28.5</v>
      </c>
      <c r="G557">
        <v>21</v>
      </c>
    </row>
    <row r="558" spans="3:18" x14ac:dyDescent="0.3">
      <c r="C558">
        <f t="shared" si="6"/>
        <v>19.5</v>
      </c>
      <c r="D558" s="44">
        <f t="shared" si="7"/>
        <v>21</v>
      </c>
      <c r="F558">
        <v>31.5</v>
      </c>
      <c r="G558">
        <v>21</v>
      </c>
    </row>
    <row r="559" spans="3:18" x14ac:dyDescent="0.3">
      <c r="C559">
        <f t="shared" si="6"/>
        <v>22.5</v>
      </c>
      <c r="D559" s="44">
        <f t="shared" si="7"/>
        <v>21</v>
      </c>
      <c r="F559">
        <v>34.5</v>
      </c>
      <c r="G559">
        <v>21</v>
      </c>
      <c r="R559">
        <f>R526+1</f>
        <v>30</v>
      </c>
    </row>
    <row r="560" spans="3:18" x14ac:dyDescent="0.3">
      <c r="C560">
        <f t="shared" si="6"/>
        <v>25.5</v>
      </c>
      <c r="D560" s="44">
        <f t="shared" si="7"/>
        <v>21</v>
      </c>
      <c r="F560">
        <v>37.5</v>
      </c>
      <c r="G560">
        <v>21</v>
      </c>
    </row>
    <row r="561" spans="3:7" x14ac:dyDescent="0.3">
      <c r="C561">
        <f t="shared" si="6"/>
        <v>28.5</v>
      </c>
      <c r="D561" s="44">
        <f t="shared" si="7"/>
        <v>21</v>
      </c>
      <c r="F561">
        <v>40.5</v>
      </c>
      <c r="G561">
        <v>21</v>
      </c>
    </row>
    <row r="562" spans="3:7" x14ac:dyDescent="0.3">
      <c r="C562">
        <f t="shared" si="6"/>
        <v>31.5</v>
      </c>
      <c r="D562" s="44">
        <f t="shared" si="7"/>
        <v>21</v>
      </c>
      <c r="F562">
        <v>43.5</v>
      </c>
      <c r="G562">
        <v>21</v>
      </c>
    </row>
    <row r="563" spans="3:7" x14ac:dyDescent="0.3">
      <c r="C563">
        <f t="shared" si="6"/>
        <v>34.5</v>
      </c>
      <c r="D563" s="44">
        <f t="shared" si="7"/>
        <v>21</v>
      </c>
      <c r="F563">
        <v>46.5</v>
      </c>
      <c r="G563">
        <v>21</v>
      </c>
    </row>
    <row r="564" spans="3:7" x14ac:dyDescent="0.3">
      <c r="C564">
        <f t="shared" si="6"/>
        <v>37.5</v>
      </c>
      <c r="D564" s="44">
        <f t="shared" si="7"/>
        <v>21</v>
      </c>
      <c r="F564">
        <v>49.5</v>
      </c>
      <c r="G564">
        <v>21</v>
      </c>
    </row>
    <row r="565" spans="3:7" x14ac:dyDescent="0.3">
      <c r="C565">
        <f t="shared" si="6"/>
        <v>40.5</v>
      </c>
      <c r="D565" s="44">
        <f t="shared" si="7"/>
        <v>21</v>
      </c>
      <c r="F565">
        <v>52.5</v>
      </c>
      <c r="G565">
        <v>21</v>
      </c>
    </row>
    <row r="566" spans="3:7" x14ac:dyDescent="0.3">
      <c r="C566">
        <f t="shared" si="6"/>
        <v>43.5</v>
      </c>
      <c r="D566" s="44">
        <f t="shared" si="7"/>
        <v>21</v>
      </c>
      <c r="F566">
        <v>55.5</v>
      </c>
      <c r="G566">
        <v>21</v>
      </c>
    </row>
    <row r="567" spans="3:7" x14ac:dyDescent="0.3">
      <c r="C567">
        <f t="shared" si="6"/>
        <v>46.5</v>
      </c>
      <c r="D567" s="44">
        <f t="shared" si="7"/>
        <v>21</v>
      </c>
      <c r="F567">
        <v>58.5</v>
      </c>
      <c r="G567">
        <v>21</v>
      </c>
    </row>
    <row r="568" spans="3:7" x14ac:dyDescent="0.3">
      <c r="C568">
        <f t="shared" ref="C568:C575" si="8">IF(Q298&lt;&gt;"","",F298)</f>
        <v>49.5</v>
      </c>
      <c r="D568" s="44">
        <f t="shared" ref="D568:D575" si="9">IF(Q298&lt;&gt;"","",G298)</f>
        <v>21</v>
      </c>
      <c r="F568">
        <v>61.5</v>
      </c>
      <c r="G568">
        <v>21</v>
      </c>
    </row>
    <row r="569" spans="3:7" x14ac:dyDescent="0.3">
      <c r="C569">
        <f t="shared" si="8"/>
        <v>52.5</v>
      </c>
      <c r="D569" s="44">
        <f t="shared" si="9"/>
        <v>21</v>
      </c>
      <c r="F569">
        <v>64.5</v>
      </c>
      <c r="G569">
        <v>21</v>
      </c>
    </row>
    <row r="570" spans="3:7" x14ac:dyDescent="0.3">
      <c r="C570">
        <f t="shared" si="8"/>
        <v>55.5</v>
      </c>
      <c r="D570" s="44">
        <f t="shared" si="9"/>
        <v>21</v>
      </c>
      <c r="F570">
        <v>67.5</v>
      </c>
      <c r="G570">
        <v>21</v>
      </c>
    </row>
    <row r="571" spans="3:7" x14ac:dyDescent="0.3">
      <c r="C571">
        <f t="shared" si="8"/>
        <v>58.5</v>
      </c>
      <c r="D571" s="44">
        <f t="shared" si="9"/>
        <v>21</v>
      </c>
      <c r="F571">
        <v>70.5</v>
      </c>
      <c r="G571">
        <v>21</v>
      </c>
    </row>
    <row r="572" spans="3:7" x14ac:dyDescent="0.3">
      <c r="C572">
        <f t="shared" si="8"/>
        <v>61.5</v>
      </c>
      <c r="D572" s="44">
        <f t="shared" si="9"/>
        <v>21</v>
      </c>
      <c r="F572" t="s">
        <v>73</v>
      </c>
      <c r="G572" t="s">
        <v>73</v>
      </c>
    </row>
    <row r="573" spans="3:7" x14ac:dyDescent="0.3">
      <c r="C573">
        <f t="shared" si="8"/>
        <v>64.5</v>
      </c>
      <c r="D573" s="44">
        <f t="shared" si="9"/>
        <v>21</v>
      </c>
      <c r="F573" t="s">
        <v>73</v>
      </c>
      <c r="G573" t="s">
        <v>73</v>
      </c>
    </row>
    <row r="574" spans="3:7" x14ac:dyDescent="0.3">
      <c r="C574">
        <f t="shared" si="8"/>
        <v>67.5</v>
      </c>
      <c r="D574" s="44">
        <f t="shared" si="9"/>
        <v>21</v>
      </c>
      <c r="F574" t="s">
        <v>73</v>
      </c>
      <c r="G574" t="s">
        <v>73</v>
      </c>
    </row>
    <row r="575" spans="3:7" x14ac:dyDescent="0.3">
      <c r="C575">
        <f t="shared" si="8"/>
        <v>70.5</v>
      </c>
      <c r="D575" s="44">
        <f t="shared" si="9"/>
        <v>21</v>
      </c>
      <c r="F575" t="s">
        <v>73</v>
      </c>
      <c r="G575" t="s">
        <v>73</v>
      </c>
    </row>
    <row r="592" spans="18:18" x14ac:dyDescent="0.3">
      <c r="R592">
        <f>R559+1</f>
        <v>31</v>
      </c>
    </row>
  </sheetData>
  <autoFilter ref="B41:X305"/>
  <mergeCells count="6">
    <mergeCell ref="L37:N37"/>
    <mergeCell ref="B2:O3"/>
    <mergeCell ref="G30:O30"/>
    <mergeCell ref="G31:O31"/>
    <mergeCell ref="G32:O32"/>
    <mergeCell ref="G33:O33"/>
  </mergeCells>
  <pageMargins left="0.25" right="0.25" top="0.75" bottom="0.75" header="0.3" footer="0.3"/>
  <pageSetup paperSize="9" orientation="landscape" r:id="rId1"/>
  <drawing r:id="rId2"/>
  <legacyDrawing r:id="rId3"/>
  <oleObjects>
    <mc:AlternateContent xmlns:mc="http://schemas.openxmlformats.org/markup-compatibility/2006">
      <mc:Choice Requires="x14">
        <oleObject progId="Equation.3" shapeId="31745" r:id="rId4">
          <objectPr defaultSize="0" autoPict="0" r:id="rId5">
            <anchor moveWithCells="1" sizeWithCells="1">
              <from>
                <xdr:col>7</xdr:col>
                <xdr:colOff>0</xdr:colOff>
                <xdr:row>3</xdr:row>
                <xdr:rowOff>99060</xdr:rowOff>
              </from>
              <to>
                <xdr:col>7</xdr:col>
                <xdr:colOff>0</xdr:colOff>
                <xdr:row>7</xdr:row>
                <xdr:rowOff>30480</xdr:rowOff>
              </to>
            </anchor>
          </objectPr>
        </oleObject>
      </mc:Choice>
      <mc:Fallback>
        <oleObject progId="Equation.3" shapeId="31745" r:id="rId4"/>
      </mc:Fallback>
    </mc:AlternateContent>
    <mc:AlternateContent xmlns:mc="http://schemas.openxmlformats.org/markup-compatibility/2006">
      <mc:Choice Requires="x14">
        <oleObject progId="Equation.3" shapeId="31746" r:id="rId6">
          <objectPr defaultSize="0" autoPict="0" r:id="rId7">
            <anchor moveWithCells="1" sizeWithCells="1">
              <from>
                <xdr:col>14</xdr:col>
                <xdr:colOff>350520</xdr:colOff>
                <xdr:row>23</xdr:row>
                <xdr:rowOff>137160</xdr:rowOff>
              </from>
              <to>
                <xdr:col>15</xdr:col>
                <xdr:colOff>480060</xdr:colOff>
                <xdr:row>26</xdr:row>
                <xdr:rowOff>175260</xdr:rowOff>
              </to>
            </anchor>
          </objectPr>
        </oleObject>
      </mc:Choice>
      <mc:Fallback>
        <oleObject progId="Equation.3" shapeId="31746" r:id="rId6"/>
      </mc:Fallback>
    </mc:AlternateContent>
    <mc:AlternateContent xmlns:mc="http://schemas.openxmlformats.org/markup-compatibility/2006">
      <mc:Choice Requires="x14">
        <oleObject progId="Equation.3" shapeId="31747" r:id="rId8">
          <objectPr defaultSize="0" autoPict="0" r:id="rId9">
            <anchor moveWithCells="1" sizeWithCells="1">
              <from>
                <xdr:col>6</xdr:col>
                <xdr:colOff>30480</xdr:colOff>
                <xdr:row>21</xdr:row>
                <xdr:rowOff>30480</xdr:rowOff>
              </from>
              <to>
                <xdr:col>14</xdr:col>
                <xdr:colOff>190500</xdr:colOff>
                <xdr:row>26</xdr:row>
                <xdr:rowOff>60960</xdr:rowOff>
              </to>
            </anchor>
          </objectPr>
        </oleObject>
      </mc:Choice>
      <mc:Fallback>
        <oleObject progId="Equation.3" shapeId="31747" r:id="rId8"/>
      </mc:Fallback>
    </mc:AlternateContent>
  </oleObjec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592"/>
  <sheetViews>
    <sheetView topLeftCell="D306" zoomScale="106" zoomScaleNormal="106" workbookViewId="0">
      <selection activeCell="I328" sqref="I328"/>
    </sheetView>
  </sheetViews>
  <sheetFormatPr defaultRowHeight="14.4" x14ac:dyDescent="0.3"/>
  <cols>
    <col min="1" max="1" width="3.33203125" customWidth="1"/>
    <col min="2" max="10" width="7.33203125" customWidth="1"/>
    <col min="15" max="15" width="9" style="191"/>
    <col min="17" max="17" width="9" style="190"/>
  </cols>
  <sheetData>
    <row r="1" spans="2:17" ht="15" customHeight="1" x14ac:dyDescent="0.3">
      <c r="C1" s="204"/>
      <c r="D1" s="204"/>
      <c r="E1" s="204"/>
      <c r="F1" s="204"/>
      <c r="G1" s="204"/>
      <c r="H1" s="204"/>
      <c r="I1" s="204"/>
      <c r="J1" s="204"/>
      <c r="K1" s="204"/>
      <c r="L1" s="204"/>
      <c r="O1"/>
      <c r="Q1"/>
    </row>
    <row r="2" spans="2:17" ht="14.7" customHeight="1" x14ac:dyDescent="0.3">
      <c r="B2" s="410" t="s">
        <v>210</v>
      </c>
      <c r="C2" s="410"/>
      <c r="D2" s="410"/>
      <c r="E2" s="410"/>
      <c r="F2" s="410"/>
      <c r="G2" s="410"/>
      <c r="H2" s="410"/>
      <c r="I2" s="410"/>
      <c r="J2" s="410"/>
      <c r="K2" s="410"/>
      <c r="L2" s="410"/>
      <c r="M2" s="410"/>
      <c r="N2" s="410"/>
      <c r="O2" s="410"/>
      <c r="Q2"/>
    </row>
    <row r="3" spans="2:17" ht="14.25" customHeight="1" x14ac:dyDescent="0.3">
      <c r="B3" s="410"/>
      <c r="C3" s="410"/>
      <c r="D3" s="410"/>
      <c r="E3" s="410"/>
      <c r="F3" s="410"/>
      <c r="G3" s="410"/>
      <c r="H3" s="410"/>
      <c r="I3" s="410"/>
      <c r="J3" s="410"/>
      <c r="K3" s="410"/>
      <c r="L3" s="410"/>
      <c r="M3" s="410"/>
      <c r="N3" s="410"/>
      <c r="O3" s="410"/>
      <c r="Q3"/>
    </row>
    <row r="4" spans="2:17" ht="14.25" customHeight="1" x14ac:dyDescent="0.3">
      <c r="B4" s="204"/>
      <c r="C4" s="204"/>
      <c r="D4" s="204"/>
      <c r="E4" s="204"/>
      <c r="F4" s="204"/>
      <c r="G4" s="204"/>
      <c r="H4" s="204"/>
      <c r="I4" s="204"/>
      <c r="J4" s="204"/>
      <c r="K4" s="204"/>
      <c r="L4" s="204"/>
      <c r="O4"/>
      <c r="Q4"/>
    </row>
    <row r="5" spans="2:17" x14ac:dyDescent="0.3">
      <c r="C5" s="2"/>
      <c r="D5">
        <v>2.2734999999999999</v>
      </c>
      <c r="L5" s="39"/>
      <c r="O5"/>
      <c r="Q5"/>
    </row>
    <row r="6" spans="2:17" x14ac:dyDescent="0.3">
      <c r="D6">
        <v>-4.6899999999999997E-2</v>
      </c>
      <c r="L6" s="39"/>
      <c r="O6"/>
      <c r="Q6"/>
    </row>
    <row r="7" spans="2:17" x14ac:dyDescent="0.3">
      <c r="D7">
        <v>1.534</v>
      </c>
      <c r="O7"/>
      <c r="Q7"/>
    </row>
    <row r="8" spans="2:17" x14ac:dyDescent="0.3">
      <c r="D8">
        <v>0.28410000000000002</v>
      </c>
      <c r="O8"/>
      <c r="Q8"/>
    </row>
    <row r="9" spans="2:17" x14ac:dyDescent="0.3">
      <c r="O9"/>
      <c r="Q9"/>
    </row>
    <row r="10" spans="2:17" x14ac:dyDescent="0.3">
      <c r="C10" s="205" t="s">
        <v>213</v>
      </c>
      <c r="D10" s="27">
        <v>1000</v>
      </c>
      <c r="E10" t="s">
        <v>214</v>
      </c>
      <c r="O10"/>
      <c r="Q10"/>
    </row>
    <row r="11" spans="2:17" x14ac:dyDescent="0.3">
      <c r="O11"/>
      <c r="Q11"/>
    </row>
    <row r="12" spans="2:17" x14ac:dyDescent="0.3">
      <c r="O12"/>
      <c r="Q12"/>
    </row>
    <row r="13" spans="2:17" x14ac:dyDescent="0.3">
      <c r="B13" t="s">
        <v>218</v>
      </c>
      <c r="O13"/>
      <c r="Q13"/>
    </row>
    <row r="14" spans="2:17" x14ac:dyDescent="0.3">
      <c r="C14" t="s">
        <v>220</v>
      </c>
      <c r="O14"/>
      <c r="Q14"/>
    </row>
    <row r="15" spans="2:17" x14ac:dyDescent="0.3">
      <c r="C15" t="s">
        <v>219</v>
      </c>
      <c r="O15"/>
      <c r="Q15"/>
    </row>
    <row r="16" spans="2:17" s="25" customFormat="1" x14ac:dyDescent="0.3"/>
    <row r="17" spans="2:18" s="25" customFormat="1" x14ac:dyDescent="0.3"/>
    <row r="18" spans="2:18" s="25" customFormat="1" x14ac:dyDescent="0.3"/>
    <row r="19" spans="2:18" s="25" customFormat="1" x14ac:dyDescent="0.3"/>
    <row r="20" spans="2:18" s="25" customFormat="1" x14ac:dyDescent="0.3"/>
    <row r="21" spans="2:18" s="25" customFormat="1" x14ac:dyDescent="0.3">
      <c r="G21" s="40"/>
      <c r="H21" s="40"/>
      <c r="I21" s="40"/>
      <c r="J21" s="40"/>
      <c r="K21" s="40"/>
      <c r="L21" s="40"/>
      <c r="M21" s="40"/>
      <c r="N21" s="40"/>
      <c r="O21" s="40"/>
      <c r="P21" s="40"/>
    </row>
    <row r="22" spans="2:18" s="25" customFormat="1" x14ac:dyDescent="0.3">
      <c r="G22" s="40"/>
      <c r="H22" s="40"/>
      <c r="I22" s="40"/>
      <c r="J22" s="40"/>
      <c r="K22" s="40"/>
      <c r="L22" s="40"/>
      <c r="M22" s="40"/>
      <c r="N22" s="40"/>
      <c r="O22" s="40"/>
      <c r="P22" s="40"/>
    </row>
    <row r="23" spans="2:18" s="25" customFormat="1" x14ac:dyDescent="0.3">
      <c r="G23" s="40"/>
      <c r="H23" s="40"/>
      <c r="I23" s="40"/>
      <c r="J23" s="40"/>
      <c r="K23" s="40"/>
      <c r="L23" s="40"/>
      <c r="M23" s="40"/>
      <c r="N23" s="40"/>
      <c r="O23" s="40"/>
      <c r="P23" s="40"/>
    </row>
    <row r="24" spans="2:18" s="25" customFormat="1" x14ac:dyDescent="0.3">
      <c r="G24" s="40"/>
      <c r="H24" s="40"/>
      <c r="I24" s="40"/>
      <c r="J24" s="40"/>
      <c r="K24" s="40"/>
      <c r="L24" s="40"/>
      <c r="M24" s="40"/>
      <c r="N24" s="40"/>
      <c r="O24" s="40"/>
      <c r="P24" s="40"/>
    </row>
    <row r="25" spans="2:18" s="25" customFormat="1" x14ac:dyDescent="0.3">
      <c r="G25" s="40"/>
      <c r="H25" s="40"/>
      <c r="I25" s="40"/>
      <c r="J25" s="40"/>
      <c r="K25" s="40"/>
      <c r="L25" s="40"/>
      <c r="M25" s="40"/>
      <c r="N25" s="40"/>
      <c r="O25" s="40"/>
      <c r="P25" s="40"/>
    </row>
    <row r="26" spans="2:18" s="25" customFormat="1" x14ac:dyDescent="0.3">
      <c r="G26" s="40"/>
      <c r="H26" s="40"/>
      <c r="I26" s="40"/>
      <c r="J26" s="40"/>
      <c r="K26" s="40"/>
      <c r="L26" s="40"/>
      <c r="M26" s="40"/>
      <c r="N26" s="40"/>
      <c r="O26" s="40"/>
      <c r="P26" s="40"/>
    </row>
    <row r="27" spans="2:18" s="25" customFormat="1" x14ac:dyDescent="0.3">
      <c r="G27" s="40"/>
      <c r="H27" s="40"/>
      <c r="I27" s="40"/>
      <c r="J27" s="40"/>
      <c r="K27" s="40"/>
      <c r="L27" s="40"/>
      <c r="M27" s="40"/>
      <c r="N27" s="40"/>
      <c r="O27" s="40"/>
      <c r="P27" s="40"/>
    </row>
    <row r="28" spans="2:18" s="25" customFormat="1" x14ac:dyDescent="0.3"/>
    <row r="29" spans="2:18" s="25" customFormat="1" x14ac:dyDescent="0.3">
      <c r="G29" s="208" t="s">
        <v>211</v>
      </c>
      <c r="H29" s="206"/>
      <c r="I29" s="206"/>
      <c r="J29" s="206"/>
      <c r="K29" s="206"/>
      <c r="L29" s="206"/>
      <c r="M29" s="206"/>
      <c r="N29" s="206"/>
      <c r="O29" s="206"/>
    </row>
    <row r="30" spans="2:18" s="25" customFormat="1" x14ac:dyDescent="0.3">
      <c r="G30" s="411" t="s">
        <v>212</v>
      </c>
      <c r="H30" s="411"/>
      <c r="I30" s="411"/>
      <c r="J30" s="411"/>
      <c r="K30" s="411"/>
      <c r="L30" s="411"/>
      <c r="M30" s="411"/>
      <c r="N30" s="411"/>
      <c r="O30" s="411"/>
    </row>
    <row r="31" spans="2:18" s="25" customFormat="1" ht="16.2" x14ac:dyDescent="0.3">
      <c r="G31" s="411" t="s">
        <v>215</v>
      </c>
      <c r="H31" s="411"/>
      <c r="I31" s="411"/>
      <c r="J31" s="411"/>
      <c r="K31" s="411"/>
      <c r="L31" s="411"/>
      <c r="M31" s="411"/>
      <c r="N31" s="411"/>
      <c r="O31" s="411"/>
    </row>
    <row r="32" spans="2:18" ht="16.2" x14ac:dyDescent="0.3">
      <c r="B32" s="25"/>
      <c r="C32" s="25"/>
      <c r="D32" s="25"/>
      <c r="E32" s="25"/>
      <c r="F32" s="25"/>
      <c r="G32" s="411" t="s">
        <v>216</v>
      </c>
      <c r="H32" s="411"/>
      <c r="I32" s="411"/>
      <c r="J32" s="411"/>
      <c r="K32" s="411"/>
      <c r="L32" s="411"/>
      <c r="M32" s="411"/>
      <c r="N32" s="411"/>
      <c r="O32" s="411"/>
      <c r="Q32"/>
      <c r="R32">
        <v>14</v>
      </c>
    </row>
    <row r="33" spans="2:29" ht="16.2" x14ac:dyDescent="0.3">
      <c r="B33" s="25"/>
      <c r="C33" s="25"/>
      <c r="D33" s="25"/>
      <c r="E33" s="25"/>
      <c r="F33" s="25"/>
      <c r="G33" s="411" t="s">
        <v>217</v>
      </c>
      <c r="H33" s="411"/>
      <c r="I33" s="411"/>
      <c r="J33" s="411"/>
      <c r="K33" s="411"/>
      <c r="L33" s="411"/>
      <c r="M33" s="411"/>
      <c r="N33" s="411"/>
      <c r="O33" s="411"/>
      <c r="Q33"/>
    </row>
    <row r="34" spans="2:29" x14ac:dyDescent="0.3">
      <c r="B34" s="25"/>
      <c r="C34" s="25"/>
      <c r="D34" s="25"/>
      <c r="E34" s="25"/>
      <c r="F34" s="25"/>
      <c r="G34" s="209"/>
      <c r="H34" s="209"/>
      <c r="I34" s="209"/>
      <c r="J34" s="209"/>
      <c r="K34" s="209"/>
      <c r="L34" s="209"/>
      <c r="M34" s="209"/>
      <c r="N34" s="209"/>
      <c r="O34" s="209"/>
      <c r="Q34"/>
    </row>
    <row r="35" spans="2:29" x14ac:dyDescent="0.3">
      <c r="B35" s="25"/>
      <c r="C35" s="42" t="s">
        <v>223</v>
      </c>
      <c r="D35" s="25"/>
      <c r="E35" s="25"/>
      <c r="F35" s="25"/>
      <c r="G35" s="209"/>
      <c r="H35" s="209"/>
      <c r="I35" s="209"/>
      <c r="J35" s="209"/>
      <c r="K35" s="209"/>
      <c r="L35" s="209"/>
      <c r="M35" s="209"/>
      <c r="N35" s="209"/>
      <c r="O35" s="209"/>
      <c r="Q35"/>
    </row>
    <row r="36" spans="2:29" x14ac:dyDescent="0.3">
      <c r="B36" s="25"/>
      <c r="C36" s="213" t="s">
        <v>224</v>
      </c>
      <c r="D36" s="25"/>
      <c r="E36" s="25"/>
      <c r="F36" s="25"/>
      <c r="G36" s="209"/>
      <c r="H36" s="209"/>
      <c r="I36" s="209"/>
      <c r="J36" s="209"/>
      <c r="K36" s="209"/>
      <c r="L36" s="209"/>
      <c r="M36" s="209"/>
      <c r="N36" s="209"/>
      <c r="O36" s="209"/>
      <c r="Q36"/>
    </row>
    <row r="37" spans="2:29" x14ac:dyDescent="0.3">
      <c r="C37" s="192" t="s">
        <v>225</v>
      </c>
      <c r="G37" s="207"/>
      <c r="H37" s="207"/>
      <c r="K37" s="207"/>
      <c r="L37" s="409" t="s">
        <v>146</v>
      </c>
      <c r="M37" s="409"/>
      <c r="N37" s="409"/>
      <c r="O37" s="207"/>
      <c r="Q37"/>
    </row>
    <row r="38" spans="2:29" ht="16.2" x14ac:dyDescent="0.3">
      <c r="C38" s="190" t="s">
        <v>226</v>
      </c>
      <c r="L38" s="41" t="s">
        <v>75</v>
      </c>
      <c r="M38" s="41" t="s">
        <v>74</v>
      </c>
      <c r="N38" s="217" t="s">
        <v>145</v>
      </c>
      <c r="Q38"/>
    </row>
    <row r="39" spans="2:29" x14ac:dyDescent="0.3">
      <c r="L39" s="212">
        <f>SUM(L42:L305)</f>
        <v>2.3892338347319861</v>
      </c>
      <c r="M39" s="212">
        <f>SUM(L42:L305)/(COUNT(L42:L305)-COUNTIF(L42:L305,0))</f>
        <v>9.8728670856693644E-3</v>
      </c>
      <c r="N39" s="212">
        <f>L39*10000/1000</f>
        <v>23.892338347319864</v>
      </c>
      <c r="Q39"/>
      <c r="Z39" s="363" t="s">
        <v>316</v>
      </c>
    </row>
    <row r="40" spans="2:29" x14ac:dyDescent="0.3">
      <c r="O40"/>
      <c r="Q40"/>
    </row>
    <row r="41" spans="2:29" ht="28.8" x14ac:dyDescent="0.3">
      <c r="B41" s="35" t="s">
        <v>63</v>
      </c>
      <c r="C41" s="35" t="s">
        <v>228</v>
      </c>
      <c r="D41" s="35" t="s">
        <v>229</v>
      </c>
      <c r="E41" s="35" t="s">
        <v>230</v>
      </c>
      <c r="F41" s="35" t="s">
        <v>64</v>
      </c>
      <c r="G41" s="35" t="s">
        <v>65</v>
      </c>
      <c r="H41" s="210" t="s">
        <v>221</v>
      </c>
      <c r="I41" s="210" t="s">
        <v>222</v>
      </c>
      <c r="J41" s="37" t="s">
        <v>66</v>
      </c>
      <c r="K41" s="38" t="s">
        <v>67</v>
      </c>
      <c r="L41" s="38" t="s">
        <v>147</v>
      </c>
      <c r="M41" s="38" t="s">
        <v>68</v>
      </c>
      <c r="N41" s="345" t="s">
        <v>69</v>
      </c>
      <c r="O41" s="38" t="s">
        <v>70</v>
      </c>
      <c r="P41" s="215" t="s">
        <v>71</v>
      </c>
      <c r="Q41" s="215" t="s">
        <v>72</v>
      </c>
      <c r="Y41" s="364" t="s">
        <v>63</v>
      </c>
      <c r="Z41" s="364" t="s">
        <v>228</v>
      </c>
      <c r="AA41" s="365" t="s">
        <v>70</v>
      </c>
      <c r="AB41" s="366" t="s">
        <v>71</v>
      </c>
      <c r="AC41" s="367" t="s">
        <v>72</v>
      </c>
    </row>
    <row r="42" spans="2:29" x14ac:dyDescent="0.3">
      <c r="B42" s="36">
        <v>1</v>
      </c>
      <c r="C42" s="36">
        <v>2</v>
      </c>
      <c r="D42" s="36">
        <v>1</v>
      </c>
      <c r="E42" s="36">
        <v>1</v>
      </c>
      <c r="F42" s="36">
        <v>4.5</v>
      </c>
      <c r="G42" s="36">
        <v>1</v>
      </c>
      <c r="H42" s="36">
        <v>0</v>
      </c>
      <c r="I42" s="36">
        <v>0</v>
      </c>
      <c r="J42" s="36">
        <v>0</v>
      </c>
      <c r="K42" s="42">
        <f t="shared" ref="K42:K105" si="0">AVERAGE(H42:I42)</f>
        <v>0</v>
      </c>
      <c r="L42" s="42">
        <f t="shared" ref="L42:L105" si="1">PI()/40000*K42^2</f>
        <v>0</v>
      </c>
      <c r="M42" s="42">
        <f t="shared" ref="M42:M105" si="2">L42/$M$39</f>
        <v>0</v>
      </c>
      <c r="N42" s="42">
        <f t="shared" ref="N42:N105" si="3">EXP($D$5+$D$6*$N$39+$D$7*M42+$D$8*K42)</f>
        <v>3.1675212169285203</v>
      </c>
      <c r="O42" s="214" t="str">
        <f>IF(K42=0,"",1-(N42/(1+N42)))</f>
        <v/>
      </c>
      <c r="P42" s="216">
        <v>8.8944074374909504E-2</v>
      </c>
      <c r="Q42" s="190" t="str">
        <f>IF(AND(O42&lt;&gt;"",P42&lt;O42),"Kill the tree","")</f>
        <v/>
      </c>
      <c r="Y42" s="36">
        <v>1</v>
      </c>
      <c r="Z42" s="36">
        <v>89</v>
      </c>
      <c r="AA42" s="214">
        <v>0.13740262251364643</v>
      </c>
      <c r="AB42" s="216">
        <v>0.90208357108479653</v>
      </c>
      <c r="AC42" s="190" t="s">
        <v>73</v>
      </c>
    </row>
    <row r="43" spans="2:29" x14ac:dyDescent="0.3">
      <c r="B43" s="36">
        <v>1</v>
      </c>
      <c r="C43" s="36">
        <v>5</v>
      </c>
      <c r="D43" s="36">
        <v>1</v>
      </c>
      <c r="E43" s="36">
        <v>1</v>
      </c>
      <c r="F43" s="36">
        <v>13.5</v>
      </c>
      <c r="G43" s="36">
        <v>1</v>
      </c>
      <c r="H43" s="36">
        <v>0</v>
      </c>
      <c r="I43" s="36">
        <v>0</v>
      </c>
      <c r="J43" s="36">
        <v>0</v>
      </c>
      <c r="K43" s="42">
        <f t="shared" si="0"/>
        <v>0</v>
      </c>
      <c r="L43" s="42">
        <f t="shared" si="1"/>
        <v>0</v>
      </c>
      <c r="M43" s="42">
        <f t="shared" si="2"/>
        <v>0</v>
      </c>
      <c r="N43" s="42">
        <f t="shared" si="3"/>
        <v>3.1675212169285203</v>
      </c>
      <c r="O43" s="214" t="str">
        <f t="shared" ref="O43:O105" si="4">IF(K43=0,"",1-(N43/(1+N43)))</f>
        <v/>
      </c>
      <c r="P43" s="216">
        <v>1.4068321825702057E-3</v>
      </c>
      <c r="Q43" s="190" t="str">
        <f t="shared" ref="Q43:Q105" si="5">IF(AND(O43&lt;&gt;"",P43&lt;O43),"Kill the tree","")</f>
        <v/>
      </c>
      <c r="Y43" s="36">
        <v>1</v>
      </c>
      <c r="Z43" s="36">
        <v>192</v>
      </c>
      <c r="AA43" s="214">
        <v>0.11644745179510274</v>
      </c>
      <c r="AB43" s="216">
        <v>7.9898122993405707E-2</v>
      </c>
      <c r="AC43" s="190" t="s">
        <v>315</v>
      </c>
    </row>
    <row r="44" spans="2:29" x14ac:dyDescent="0.3">
      <c r="B44" s="36">
        <v>1</v>
      </c>
      <c r="C44" s="36">
        <v>15</v>
      </c>
      <c r="D44" s="36">
        <v>1</v>
      </c>
      <c r="E44" s="36">
        <v>1</v>
      </c>
      <c r="F44" s="36">
        <v>43.5</v>
      </c>
      <c r="G44" s="36">
        <v>1</v>
      </c>
      <c r="H44" s="36">
        <v>0</v>
      </c>
      <c r="I44" s="36">
        <v>0</v>
      </c>
      <c r="J44" s="36">
        <v>0</v>
      </c>
      <c r="K44" s="42">
        <f t="shared" si="0"/>
        <v>0</v>
      </c>
      <c r="L44" s="42">
        <f t="shared" si="1"/>
        <v>0</v>
      </c>
      <c r="M44" s="42">
        <f t="shared" si="2"/>
        <v>0</v>
      </c>
      <c r="N44" s="42">
        <f t="shared" si="3"/>
        <v>3.1675212169285203</v>
      </c>
      <c r="O44" s="214" t="str">
        <f t="shared" si="4"/>
        <v/>
      </c>
      <c r="P44" s="216">
        <v>0.50715646192275554</v>
      </c>
      <c r="Q44" s="190" t="str">
        <f t="shared" si="5"/>
        <v/>
      </c>
      <c r="Y44" s="36">
        <v>1</v>
      </c>
      <c r="Z44" s="36">
        <v>7</v>
      </c>
      <c r="AA44" s="214">
        <v>0.1111085154263548</v>
      </c>
      <c r="AB44" s="216">
        <v>3.0299085251139113E-2</v>
      </c>
      <c r="AC44" s="190" t="s">
        <v>315</v>
      </c>
    </row>
    <row r="45" spans="2:29" x14ac:dyDescent="0.3">
      <c r="B45" s="36">
        <v>1</v>
      </c>
      <c r="C45" s="36">
        <v>47</v>
      </c>
      <c r="D45" s="36">
        <v>2</v>
      </c>
      <c r="E45" s="36">
        <v>1</v>
      </c>
      <c r="F45" s="36">
        <v>4.5</v>
      </c>
      <c r="G45" s="36">
        <v>3</v>
      </c>
      <c r="H45" s="36">
        <v>0</v>
      </c>
      <c r="I45" s="36">
        <v>0</v>
      </c>
      <c r="J45" s="36">
        <v>0</v>
      </c>
      <c r="K45" s="42">
        <f t="shared" si="0"/>
        <v>0</v>
      </c>
      <c r="L45" s="42">
        <f t="shared" si="1"/>
        <v>0</v>
      </c>
      <c r="M45" s="42">
        <f t="shared" si="2"/>
        <v>0</v>
      </c>
      <c r="N45" s="42">
        <f t="shared" si="3"/>
        <v>3.1675212169285203</v>
      </c>
      <c r="O45" s="214" t="str">
        <f t="shared" si="4"/>
        <v/>
      </c>
      <c r="P45" s="216">
        <v>0.47272750011382314</v>
      </c>
      <c r="Q45" s="190" t="str">
        <f t="shared" si="5"/>
        <v/>
      </c>
      <c r="Y45" s="36">
        <v>1</v>
      </c>
      <c r="Z45" s="36">
        <v>40</v>
      </c>
      <c r="AA45" s="214">
        <v>7.8309253169133619E-2</v>
      </c>
      <c r="AB45" s="216">
        <v>0.57348240499354119</v>
      </c>
      <c r="AC45" s="190" t="s">
        <v>73</v>
      </c>
    </row>
    <row r="46" spans="2:29" x14ac:dyDescent="0.3">
      <c r="B46" s="36">
        <v>1</v>
      </c>
      <c r="C46" s="36">
        <v>49</v>
      </c>
      <c r="D46" s="36">
        <v>3</v>
      </c>
      <c r="E46" s="36">
        <v>1</v>
      </c>
      <c r="F46" s="36">
        <v>1.5</v>
      </c>
      <c r="G46" s="36">
        <v>5</v>
      </c>
      <c r="H46" s="36">
        <v>0</v>
      </c>
      <c r="I46" s="36">
        <v>0</v>
      </c>
      <c r="J46" s="36">
        <v>0</v>
      </c>
      <c r="K46" s="42">
        <f t="shared" si="0"/>
        <v>0</v>
      </c>
      <c r="L46" s="42">
        <f t="shared" si="1"/>
        <v>0</v>
      </c>
      <c r="M46" s="42">
        <f t="shared" si="2"/>
        <v>0</v>
      </c>
      <c r="N46" s="42">
        <f t="shared" si="3"/>
        <v>3.1675212169285203</v>
      </c>
      <c r="O46" s="214" t="str">
        <f t="shared" si="4"/>
        <v/>
      </c>
      <c r="P46" s="216">
        <v>0.2018397788469013</v>
      </c>
      <c r="Q46" s="190" t="str">
        <f t="shared" si="5"/>
        <v/>
      </c>
      <c r="Y46" s="36">
        <v>1</v>
      </c>
      <c r="Z46" s="36">
        <v>182</v>
      </c>
      <c r="AA46" s="214">
        <v>7.1662157769475598E-2</v>
      </c>
      <c r="AB46" s="216">
        <v>0.59240469375257554</v>
      </c>
      <c r="AC46" s="190" t="s">
        <v>73</v>
      </c>
    </row>
    <row r="47" spans="2:29" x14ac:dyDescent="0.3">
      <c r="B47" s="36">
        <v>1</v>
      </c>
      <c r="C47" s="36">
        <v>50</v>
      </c>
      <c r="D47" s="36">
        <v>3</v>
      </c>
      <c r="E47" s="36">
        <v>1</v>
      </c>
      <c r="F47" s="36">
        <v>4.5</v>
      </c>
      <c r="G47" s="36">
        <v>5</v>
      </c>
      <c r="H47" s="36">
        <v>0</v>
      </c>
      <c r="I47" s="36">
        <v>0</v>
      </c>
      <c r="J47" s="36">
        <v>0</v>
      </c>
      <c r="K47" s="42">
        <f t="shared" si="0"/>
        <v>0</v>
      </c>
      <c r="L47" s="42">
        <f t="shared" si="1"/>
        <v>0</v>
      </c>
      <c r="M47" s="42">
        <f t="shared" si="2"/>
        <v>0</v>
      </c>
      <c r="N47" s="42">
        <f t="shared" si="3"/>
        <v>3.1675212169285203</v>
      </c>
      <c r="O47" s="214" t="str">
        <f t="shared" si="4"/>
        <v/>
      </c>
      <c r="P47" s="216">
        <v>0.73434393823851929</v>
      </c>
      <c r="Q47" s="190" t="str">
        <f t="shared" si="5"/>
        <v/>
      </c>
      <c r="Y47" s="36">
        <v>1</v>
      </c>
      <c r="Z47" s="36">
        <v>98</v>
      </c>
      <c r="AA47" s="214">
        <v>6.9124547556121185E-2</v>
      </c>
      <c r="AB47" s="216">
        <v>0.13153516452469383</v>
      </c>
      <c r="AC47" s="190" t="s">
        <v>73</v>
      </c>
    </row>
    <row r="48" spans="2:29" x14ac:dyDescent="0.3">
      <c r="B48" s="36">
        <v>1</v>
      </c>
      <c r="C48" s="36">
        <v>56</v>
      </c>
      <c r="D48" s="36">
        <v>3</v>
      </c>
      <c r="E48" s="36">
        <v>1</v>
      </c>
      <c r="F48" s="36">
        <v>22.5</v>
      </c>
      <c r="G48" s="36">
        <v>5</v>
      </c>
      <c r="H48" s="36">
        <v>0</v>
      </c>
      <c r="I48" s="36">
        <v>0</v>
      </c>
      <c r="J48" s="36">
        <v>0</v>
      </c>
      <c r="K48" s="42">
        <f t="shared" si="0"/>
        <v>0</v>
      </c>
      <c r="L48" s="42">
        <f t="shared" si="1"/>
        <v>0</v>
      </c>
      <c r="M48" s="42">
        <f t="shared" si="2"/>
        <v>0</v>
      </c>
      <c r="N48" s="42">
        <f t="shared" si="3"/>
        <v>3.1675212169285203</v>
      </c>
      <c r="O48" s="214" t="str">
        <f t="shared" si="4"/>
        <v/>
      </c>
      <c r="P48" s="216">
        <v>0.93219404280242268</v>
      </c>
      <c r="Q48" s="190" t="str">
        <f t="shared" si="5"/>
        <v/>
      </c>
      <c r="Y48" s="36">
        <v>1</v>
      </c>
      <c r="Z48" s="36">
        <v>196</v>
      </c>
      <c r="AA48" s="214">
        <v>6.9124547556121185E-2</v>
      </c>
      <c r="AB48" s="216">
        <v>0.80919245132125361</v>
      </c>
      <c r="AC48" s="190" t="s">
        <v>73</v>
      </c>
    </row>
    <row r="49" spans="2:29" x14ac:dyDescent="0.3">
      <c r="B49" s="36">
        <v>1</v>
      </c>
      <c r="C49" s="36">
        <v>59</v>
      </c>
      <c r="D49" s="36">
        <v>3</v>
      </c>
      <c r="E49" s="36">
        <v>1</v>
      </c>
      <c r="F49" s="36">
        <v>31.5</v>
      </c>
      <c r="G49" s="36">
        <v>5</v>
      </c>
      <c r="H49" s="36">
        <v>0</v>
      </c>
      <c r="I49" s="36">
        <v>0</v>
      </c>
      <c r="J49" s="36">
        <v>0</v>
      </c>
      <c r="K49" s="42">
        <f t="shared" si="0"/>
        <v>0</v>
      </c>
      <c r="L49" s="42">
        <f t="shared" si="1"/>
        <v>0</v>
      </c>
      <c r="M49" s="42">
        <f t="shared" si="2"/>
        <v>0</v>
      </c>
      <c r="N49" s="42">
        <f t="shared" si="3"/>
        <v>3.1675212169285203</v>
      </c>
      <c r="O49" s="214" t="str">
        <f t="shared" si="4"/>
        <v/>
      </c>
      <c r="P49" s="216">
        <v>0.83545940131701202</v>
      </c>
      <c r="Q49" s="190" t="str">
        <f t="shared" si="5"/>
        <v/>
      </c>
      <c r="Y49" s="36">
        <v>1</v>
      </c>
      <c r="Z49" s="36">
        <v>28</v>
      </c>
      <c r="AA49" s="214">
        <v>6.7881371975180516E-2</v>
      </c>
      <c r="AB49" s="216">
        <v>0.57418367798816417</v>
      </c>
      <c r="AC49" s="190" t="s">
        <v>73</v>
      </c>
    </row>
    <row r="50" spans="2:29" x14ac:dyDescent="0.3">
      <c r="B50" s="36">
        <v>1</v>
      </c>
      <c r="C50" s="36">
        <v>84</v>
      </c>
      <c r="D50" s="36">
        <v>4</v>
      </c>
      <c r="E50" s="36">
        <v>1</v>
      </c>
      <c r="F50" s="36">
        <v>37.5</v>
      </c>
      <c r="G50" s="36">
        <v>7</v>
      </c>
      <c r="H50" s="36">
        <v>0</v>
      </c>
      <c r="I50" s="36">
        <v>0</v>
      </c>
      <c r="J50" s="36">
        <v>0</v>
      </c>
      <c r="K50" s="42">
        <f t="shared" si="0"/>
        <v>0</v>
      </c>
      <c r="L50" s="42">
        <f t="shared" si="1"/>
        <v>0</v>
      </c>
      <c r="M50" s="42">
        <f t="shared" si="2"/>
        <v>0</v>
      </c>
      <c r="N50" s="42">
        <f t="shared" si="3"/>
        <v>3.1675212169285203</v>
      </c>
      <c r="O50" s="214" t="str">
        <f t="shared" si="4"/>
        <v/>
      </c>
      <c r="P50" s="216">
        <v>4.2020856917289073E-2</v>
      </c>
      <c r="Q50" s="190" t="str">
        <f t="shared" si="5"/>
        <v/>
      </c>
      <c r="Y50" s="36">
        <v>1</v>
      </c>
      <c r="Z50" s="36">
        <v>36</v>
      </c>
      <c r="AA50" s="214">
        <v>6.6655157320580694E-2</v>
      </c>
      <c r="AB50" s="216">
        <v>0.4111422840196246</v>
      </c>
      <c r="AC50" s="190" t="s">
        <v>73</v>
      </c>
    </row>
    <row r="51" spans="2:29" x14ac:dyDescent="0.3">
      <c r="B51" s="36">
        <v>1</v>
      </c>
      <c r="C51" s="36">
        <v>91</v>
      </c>
      <c r="D51" s="36">
        <v>4</v>
      </c>
      <c r="E51" s="36">
        <v>1</v>
      </c>
      <c r="F51" s="36">
        <v>16.5</v>
      </c>
      <c r="G51" s="36">
        <v>7</v>
      </c>
      <c r="H51" s="36">
        <v>0</v>
      </c>
      <c r="I51" s="36">
        <v>0</v>
      </c>
      <c r="J51" s="36">
        <v>0</v>
      </c>
      <c r="K51" s="42">
        <f t="shared" si="0"/>
        <v>0</v>
      </c>
      <c r="L51" s="42">
        <f t="shared" si="1"/>
        <v>0</v>
      </c>
      <c r="M51" s="42">
        <f t="shared" si="2"/>
        <v>0</v>
      </c>
      <c r="N51" s="42">
        <f t="shared" si="3"/>
        <v>3.1675212169285203</v>
      </c>
      <c r="O51" s="214" t="str">
        <f t="shared" si="4"/>
        <v/>
      </c>
      <c r="P51" s="216">
        <v>1.722833722998196E-3</v>
      </c>
      <c r="Q51" s="190" t="str">
        <f t="shared" si="5"/>
        <v/>
      </c>
      <c r="Y51" s="36">
        <v>1</v>
      </c>
      <c r="Z51" s="36">
        <v>197</v>
      </c>
      <c r="AA51" s="214">
        <v>6.544580581076187E-2</v>
      </c>
      <c r="AB51" s="216">
        <v>0.81290119424958118</v>
      </c>
      <c r="AC51" s="190" t="s">
        <v>73</v>
      </c>
    </row>
    <row r="52" spans="2:29" x14ac:dyDescent="0.3">
      <c r="B52" s="36">
        <v>1</v>
      </c>
      <c r="C52" s="36">
        <v>97</v>
      </c>
      <c r="D52" s="36">
        <v>5</v>
      </c>
      <c r="E52" s="36">
        <v>1</v>
      </c>
      <c r="F52" s="36">
        <v>1.5</v>
      </c>
      <c r="G52" s="36">
        <v>9</v>
      </c>
      <c r="H52" s="36">
        <v>0</v>
      </c>
      <c r="I52" s="36">
        <v>0</v>
      </c>
      <c r="J52" s="36">
        <v>0</v>
      </c>
      <c r="K52" s="42">
        <f t="shared" si="0"/>
        <v>0</v>
      </c>
      <c r="L52" s="42">
        <f t="shared" si="1"/>
        <v>0</v>
      </c>
      <c r="M52" s="42">
        <f t="shared" si="2"/>
        <v>0</v>
      </c>
      <c r="N52" s="42">
        <f t="shared" si="3"/>
        <v>3.1675212169285203</v>
      </c>
      <c r="O52" s="214" t="str">
        <f t="shared" si="4"/>
        <v/>
      </c>
      <c r="P52" s="216">
        <v>0.49176429227080809</v>
      </c>
      <c r="Q52" s="190" t="str">
        <f t="shared" si="5"/>
        <v/>
      </c>
      <c r="Y52" s="36">
        <v>1</v>
      </c>
      <c r="Z52" s="36">
        <v>74</v>
      </c>
      <c r="AA52" s="214">
        <v>6.3077286887433748E-2</v>
      </c>
      <c r="AB52" s="216">
        <v>0.95424539198281821</v>
      </c>
      <c r="AC52" s="190" t="s">
        <v>73</v>
      </c>
    </row>
    <row r="53" spans="2:29" x14ac:dyDescent="0.3">
      <c r="B53" s="36">
        <v>1</v>
      </c>
      <c r="C53" s="36">
        <v>100</v>
      </c>
      <c r="D53" s="36">
        <v>5</v>
      </c>
      <c r="E53" s="36">
        <v>1</v>
      </c>
      <c r="F53" s="36">
        <v>10.5</v>
      </c>
      <c r="G53" s="36">
        <v>9</v>
      </c>
      <c r="H53" s="36">
        <v>0</v>
      </c>
      <c r="I53" s="36">
        <v>0</v>
      </c>
      <c r="J53" s="36">
        <v>0</v>
      </c>
      <c r="K53" s="42">
        <f t="shared" si="0"/>
        <v>0</v>
      </c>
      <c r="L53" s="42">
        <f t="shared" si="1"/>
        <v>0</v>
      </c>
      <c r="M53" s="42">
        <f t="shared" si="2"/>
        <v>0</v>
      </c>
      <c r="N53" s="42">
        <f t="shared" si="3"/>
        <v>3.1675212169285203</v>
      </c>
      <c r="O53" s="214" t="str">
        <f t="shared" si="4"/>
        <v/>
      </c>
      <c r="P53" s="216">
        <v>0.98724757593728651</v>
      </c>
      <c r="Q53" s="190" t="str">
        <f t="shared" si="5"/>
        <v/>
      </c>
      <c r="Y53" s="36">
        <v>1</v>
      </c>
      <c r="Z53" s="36">
        <v>10</v>
      </c>
      <c r="AA53" s="214">
        <v>5.9648377966261656E-2</v>
      </c>
      <c r="AB53" s="216">
        <v>0.29645947668914108</v>
      </c>
      <c r="AC53" s="190" t="s">
        <v>73</v>
      </c>
    </row>
    <row r="54" spans="2:29" x14ac:dyDescent="0.3">
      <c r="B54" s="36">
        <v>1</v>
      </c>
      <c r="C54" s="36">
        <v>133</v>
      </c>
      <c r="D54" s="36">
        <v>6</v>
      </c>
      <c r="E54" s="36">
        <v>1</v>
      </c>
      <c r="F54" s="36">
        <v>34.5</v>
      </c>
      <c r="G54" s="36">
        <v>11</v>
      </c>
      <c r="H54" s="36">
        <v>0</v>
      </c>
      <c r="I54" s="36">
        <v>0</v>
      </c>
      <c r="J54" s="36">
        <v>0</v>
      </c>
      <c r="K54" s="42">
        <f t="shared" si="0"/>
        <v>0</v>
      </c>
      <c r="L54" s="42">
        <f t="shared" si="1"/>
        <v>0</v>
      </c>
      <c r="M54" s="42">
        <f t="shared" si="2"/>
        <v>0</v>
      </c>
      <c r="N54" s="42">
        <f t="shared" si="3"/>
        <v>3.1675212169285203</v>
      </c>
      <c r="O54" s="214" t="str">
        <f t="shared" si="4"/>
        <v/>
      </c>
      <c r="P54" s="216">
        <v>0.14022927176953637</v>
      </c>
      <c r="Q54" s="190" t="str">
        <f t="shared" si="5"/>
        <v/>
      </c>
      <c r="Y54" s="36">
        <v>1</v>
      </c>
      <c r="Z54" s="36">
        <v>190</v>
      </c>
      <c r="AA54" s="214">
        <v>5.9648377966261656E-2</v>
      </c>
      <c r="AB54" s="216">
        <v>0.77407812090924555</v>
      </c>
      <c r="AC54" s="190" t="s">
        <v>73</v>
      </c>
    </row>
    <row r="55" spans="2:29" x14ac:dyDescent="0.3">
      <c r="B55" s="36">
        <v>1</v>
      </c>
      <c r="C55" s="36">
        <v>140</v>
      </c>
      <c r="D55" s="36">
        <v>6</v>
      </c>
      <c r="E55" s="36">
        <v>1</v>
      </c>
      <c r="F55" s="36">
        <v>13.5</v>
      </c>
      <c r="G55" s="36">
        <v>11</v>
      </c>
      <c r="H55" s="36">
        <v>0</v>
      </c>
      <c r="I55" s="36">
        <v>0</v>
      </c>
      <c r="J55" s="36">
        <v>0</v>
      </c>
      <c r="K55" s="42">
        <f t="shared" si="0"/>
        <v>0</v>
      </c>
      <c r="L55" s="42">
        <f t="shared" si="1"/>
        <v>0</v>
      </c>
      <c r="M55" s="42">
        <f t="shared" si="2"/>
        <v>0</v>
      </c>
      <c r="N55" s="42">
        <f t="shared" si="3"/>
        <v>3.1675212169285203</v>
      </c>
      <c r="O55" s="214" t="str">
        <f t="shared" si="4"/>
        <v/>
      </c>
      <c r="P55" s="216">
        <v>0.15142523102051264</v>
      </c>
      <c r="Q55" s="190" t="str">
        <f t="shared" si="5"/>
        <v/>
      </c>
      <c r="Y55" s="36">
        <v>1</v>
      </c>
      <c r="Z55" s="36">
        <v>185</v>
      </c>
      <c r="AA55" s="214">
        <v>5.7443722003798436E-2</v>
      </c>
      <c r="AB55" s="216">
        <v>0.71410577032795519</v>
      </c>
      <c r="AC55" s="190" t="s">
        <v>73</v>
      </c>
    </row>
    <row r="56" spans="2:29" x14ac:dyDescent="0.3">
      <c r="B56" s="36">
        <v>1</v>
      </c>
      <c r="C56" s="36">
        <v>149</v>
      </c>
      <c r="D56" s="36">
        <v>7</v>
      </c>
      <c r="E56" s="36">
        <v>1</v>
      </c>
      <c r="F56" s="36">
        <v>13.5</v>
      </c>
      <c r="G56" s="36">
        <v>13</v>
      </c>
      <c r="H56" s="36">
        <v>0</v>
      </c>
      <c r="I56" s="36">
        <v>0</v>
      </c>
      <c r="J56" s="36">
        <v>0</v>
      </c>
      <c r="K56" s="42">
        <f t="shared" si="0"/>
        <v>0</v>
      </c>
      <c r="L56" s="42">
        <f t="shared" si="1"/>
        <v>0</v>
      </c>
      <c r="M56" s="42">
        <f t="shared" si="2"/>
        <v>0</v>
      </c>
      <c r="N56" s="42">
        <f t="shared" si="3"/>
        <v>3.1675212169285203</v>
      </c>
      <c r="O56" s="214" t="str">
        <f t="shared" si="4"/>
        <v/>
      </c>
      <c r="P56" s="216">
        <v>0.2638779423417521</v>
      </c>
      <c r="Q56" s="190" t="str">
        <f t="shared" si="5"/>
        <v/>
      </c>
      <c r="Y56" s="36">
        <v>1</v>
      </c>
      <c r="Z56" s="36">
        <v>54</v>
      </c>
      <c r="AA56" s="214">
        <v>5.5303006313299652E-2</v>
      </c>
      <c r="AB56" s="216">
        <v>0.62526708102158512</v>
      </c>
      <c r="AC56" s="190" t="s">
        <v>73</v>
      </c>
    </row>
    <row r="57" spans="2:29" x14ac:dyDescent="0.3">
      <c r="B57" s="36">
        <v>1</v>
      </c>
      <c r="C57" s="36">
        <v>158</v>
      </c>
      <c r="D57" s="36">
        <v>7</v>
      </c>
      <c r="E57" s="36">
        <v>1</v>
      </c>
      <c r="F57" s="36">
        <v>40.5</v>
      </c>
      <c r="G57" s="36">
        <v>13</v>
      </c>
      <c r="H57" s="36">
        <v>0</v>
      </c>
      <c r="I57" s="36">
        <v>0</v>
      </c>
      <c r="J57" s="36">
        <v>0</v>
      </c>
      <c r="K57" s="42">
        <f t="shared" si="0"/>
        <v>0</v>
      </c>
      <c r="L57" s="42">
        <f t="shared" si="1"/>
        <v>0</v>
      </c>
      <c r="M57" s="42">
        <f t="shared" si="2"/>
        <v>0</v>
      </c>
      <c r="N57" s="42">
        <f t="shared" si="3"/>
        <v>3.1675212169285203</v>
      </c>
      <c r="O57" s="214" t="str">
        <f t="shared" si="4"/>
        <v/>
      </c>
      <c r="P57" s="216">
        <v>0.70762984637375492</v>
      </c>
      <c r="Q57" s="190" t="str">
        <f t="shared" si="5"/>
        <v/>
      </c>
      <c r="Y57" s="36">
        <v>1</v>
      </c>
      <c r="Z57" s="36">
        <v>215</v>
      </c>
      <c r="AA57" s="214">
        <v>5.2209690535859221E-2</v>
      </c>
      <c r="AB57" s="216">
        <v>0.51260825772833662</v>
      </c>
      <c r="AC57" s="190" t="s">
        <v>73</v>
      </c>
    </row>
    <row r="58" spans="2:29" x14ac:dyDescent="0.3">
      <c r="B58" s="36">
        <v>1</v>
      </c>
      <c r="C58" s="36">
        <v>177</v>
      </c>
      <c r="D58" s="36">
        <v>8</v>
      </c>
      <c r="E58" s="36">
        <v>1</v>
      </c>
      <c r="F58" s="36">
        <v>46.5</v>
      </c>
      <c r="G58" s="36">
        <v>15</v>
      </c>
      <c r="H58" s="36">
        <v>0</v>
      </c>
      <c r="I58" s="36">
        <v>0</v>
      </c>
      <c r="J58" s="36">
        <v>0</v>
      </c>
      <c r="K58" s="42">
        <f t="shared" si="0"/>
        <v>0</v>
      </c>
      <c r="L58" s="42">
        <f t="shared" si="1"/>
        <v>0</v>
      </c>
      <c r="M58" s="42">
        <f t="shared" si="2"/>
        <v>0</v>
      </c>
      <c r="N58" s="42">
        <f t="shared" si="3"/>
        <v>3.1675212169285203</v>
      </c>
      <c r="O58" s="214" t="str">
        <f t="shared" si="4"/>
        <v/>
      </c>
      <c r="P58" s="216">
        <v>5.3713444726231296E-2</v>
      </c>
      <c r="Q58" s="190" t="str">
        <f t="shared" si="5"/>
        <v/>
      </c>
      <c r="Y58" s="36">
        <v>1</v>
      </c>
      <c r="Z58" s="36">
        <v>82</v>
      </c>
      <c r="AA58" s="214">
        <v>4.73596964273586E-2</v>
      </c>
      <c r="AB58" s="216">
        <v>0.52269554205561164</v>
      </c>
      <c r="AC58" s="190" t="s">
        <v>73</v>
      </c>
    </row>
    <row r="59" spans="2:29" x14ac:dyDescent="0.3">
      <c r="B59" s="36">
        <v>1</v>
      </c>
      <c r="C59" s="36">
        <v>186</v>
      </c>
      <c r="D59" s="36">
        <v>8</v>
      </c>
      <c r="E59" s="36">
        <v>2</v>
      </c>
      <c r="F59" s="36">
        <v>19.5</v>
      </c>
      <c r="G59" s="36">
        <v>15</v>
      </c>
      <c r="H59" s="36">
        <v>0</v>
      </c>
      <c r="I59" s="36">
        <v>0</v>
      </c>
      <c r="J59" s="36">
        <v>0</v>
      </c>
      <c r="K59" s="42">
        <f t="shared" si="0"/>
        <v>0</v>
      </c>
      <c r="L59" s="42">
        <f t="shared" si="1"/>
        <v>0</v>
      </c>
      <c r="M59" s="42">
        <f t="shared" si="2"/>
        <v>0</v>
      </c>
      <c r="N59" s="42">
        <f t="shared" si="3"/>
        <v>3.1675212169285203</v>
      </c>
      <c r="O59" s="214" t="str">
        <f t="shared" si="4"/>
        <v/>
      </c>
      <c r="P59" s="216">
        <v>0.64711225553001039</v>
      </c>
      <c r="Q59" s="190" t="str">
        <f t="shared" si="5"/>
        <v/>
      </c>
      <c r="Y59" s="36">
        <v>1</v>
      </c>
      <c r="Z59" s="36">
        <v>121</v>
      </c>
      <c r="AA59" s="214">
        <v>4.4627187078895569E-2</v>
      </c>
      <c r="AB59" s="216">
        <v>0.94728577026850225</v>
      </c>
      <c r="AC59" s="190" t="s">
        <v>73</v>
      </c>
    </row>
    <row r="60" spans="2:29" x14ac:dyDescent="0.3">
      <c r="B60" s="36">
        <v>1</v>
      </c>
      <c r="C60" s="36">
        <v>198</v>
      </c>
      <c r="D60" s="36">
        <v>9</v>
      </c>
      <c r="E60" s="36">
        <v>1</v>
      </c>
      <c r="F60" s="36">
        <v>16.5</v>
      </c>
      <c r="G60" s="36">
        <v>17</v>
      </c>
      <c r="H60" s="36">
        <v>0</v>
      </c>
      <c r="I60" s="36">
        <v>0</v>
      </c>
      <c r="J60" s="36">
        <v>0</v>
      </c>
      <c r="K60" s="42">
        <f t="shared" si="0"/>
        <v>0</v>
      </c>
      <c r="L60" s="42">
        <f t="shared" si="1"/>
        <v>0</v>
      </c>
      <c r="M60" s="42">
        <f t="shared" si="2"/>
        <v>0</v>
      </c>
      <c r="N60" s="42">
        <f t="shared" si="3"/>
        <v>3.1675212169285203</v>
      </c>
      <c r="O60" s="214" t="str">
        <f t="shared" si="4"/>
        <v/>
      </c>
      <c r="P60" s="216">
        <v>0.82612637752786799</v>
      </c>
      <c r="Q60" s="190" t="str">
        <f t="shared" si="5"/>
        <v/>
      </c>
      <c r="Y60" s="36">
        <v>1</v>
      </c>
      <c r="Z60" s="36">
        <v>142</v>
      </c>
      <c r="AA60" s="214">
        <v>4.4627187078895569E-2</v>
      </c>
      <c r="AB60" s="216">
        <v>0.44085315061424257</v>
      </c>
      <c r="AC60" s="190" t="s">
        <v>73</v>
      </c>
    </row>
    <row r="61" spans="2:29" x14ac:dyDescent="0.3">
      <c r="B61" s="36">
        <v>1</v>
      </c>
      <c r="C61" s="36">
        <v>232</v>
      </c>
      <c r="D61" s="36">
        <v>10</v>
      </c>
      <c r="E61" s="36">
        <v>1</v>
      </c>
      <c r="F61" s="36">
        <v>25.5</v>
      </c>
      <c r="G61" s="36">
        <v>19</v>
      </c>
      <c r="H61" s="36">
        <v>0</v>
      </c>
      <c r="I61" s="36">
        <v>0</v>
      </c>
      <c r="J61" s="36">
        <v>0</v>
      </c>
      <c r="K61" s="42">
        <f t="shared" si="0"/>
        <v>0</v>
      </c>
      <c r="L61" s="42">
        <f t="shared" si="1"/>
        <v>0</v>
      </c>
      <c r="M61" s="42">
        <f t="shared" si="2"/>
        <v>0</v>
      </c>
      <c r="N61" s="42">
        <f t="shared" si="3"/>
        <v>3.1675212169285203</v>
      </c>
      <c r="O61" s="214" t="str">
        <f t="shared" si="4"/>
        <v/>
      </c>
      <c r="P61" s="216">
        <v>0.1732639732509309</v>
      </c>
      <c r="Q61" s="190" t="str">
        <f t="shared" si="5"/>
        <v/>
      </c>
      <c r="Y61" s="36">
        <v>1</v>
      </c>
      <c r="Z61" s="36">
        <v>145</v>
      </c>
      <c r="AA61" s="214">
        <v>4.3745111833464967E-2</v>
      </c>
      <c r="AB61" s="216">
        <v>0.25195860009108184</v>
      </c>
      <c r="AC61" s="190" t="s">
        <v>73</v>
      </c>
    </row>
    <row r="62" spans="2:29" x14ac:dyDescent="0.3">
      <c r="B62" s="36">
        <v>1</v>
      </c>
      <c r="C62" s="36">
        <v>242</v>
      </c>
      <c r="D62" s="36">
        <v>11</v>
      </c>
      <c r="E62" s="36">
        <v>1</v>
      </c>
      <c r="F62" s="36">
        <v>4.5</v>
      </c>
      <c r="G62" s="36">
        <v>21</v>
      </c>
      <c r="H62" s="36">
        <v>0</v>
      </c>
      <c r="I62" s="36">
        <v>0</v>
      </c>
      <c r="J62" s="36">
        <v>0</v>
      </c>
      <c r="K62" s="42">
        <f t="shared" si="0"/>
        <v>0</v>
      </c>
      <c r="L62" s="42">
        <f t="shared" si="1"/>
        <v>0</v>
      </c>
      <c r="M62" s="42">
        <f t="shared" si="2"/>
        <v>0</v>
      </c>
      <c r="N62" s="42">
        <f t="shared" si="3"/>
        <v>3.1675212169285203</v>
      </c>
      <c r="O62" s="214" t="str">
        <f t="shared" si="4"/>
        <v/>
      </c>
      <c r="P62" s="216">
        <v>0.85138907654631635</v>
      </c>
      <c r="Q62" s="190" t="str">
        <f t="shared" si="5"/>
        <v/>
      </c>
      <c r="Y62" s="36">
        <v>1</v>
      </c>
      <c r="Z62" s="36">
        <v>150</v>
      </c>
      <c r="AA62" s="214">
        <v>3.8744802930611666E-2</v>
      </c>
      <c r="AB62" s="216">
        <v>0.43144453710024111</v>
      </c>
      <c r="AC62" s="190" t="s">
        <v>73</v>
      </c>
    </row>
    <row r="63" spans="2:29" x14ac:dyDescent="0.3">
      <c r="B63" s="36">
        <v>1</v>
      </c>
      <c r="C63" s="36">
        <v>254</v>
      </c>
      <c r="D63" s="36">
        <v>11</v>
      </c>
      <c r="E63" s="36">
        <v>1</v>
      </c>
      <c r="F63" s="36">
        <v>40.5</v>
      </c>
      <c r="G63" s="36">
        <v>21</v>
      </c>
      <c r="H63" s="36">
        <v>0</v>
      </c>
      <c r="I63" s="36">
        <v>0</v>
      </c>
      <c r="J63" s="36">
        <v>0</v>
      </c>
      <c r="K63" s="42">
        <f t="shared" si="0"/>
        <v>0</v>
      </c>
      <c r="L63" s="42">
        <f t="shared" si="1"/>
        <v>0</v>
      </c>
      <c r="M63" s="42">
        <f t="shared" si="2"/>
        <v>0</v>
      </c>
      <c r="N63" s="42">
        <f t="shared" si="3"/>
        <v>3.1675212169285203</v>
      </c>
      <c r="O63" s="214" t="str">
        <f t="shared" si="4"/>
        <v/>
      </c>
      <c r="P63" s="216">
        <v>6.4543319588709736E-2</v>
      </c>
      <c r="Q63" s="190" t="str">
        <f t="shared" si="5"/>
        <v/>
      </c>
      <c r="Y63" s="36">
        <v>1</v>
      </c>
      <c r="Z63" s="36">
        <v>187</v>
      </c>
      <c r="AA63" s="214">
        <v>3.8744802930611666E-2</v>
      </c>
      <c r="AB63" s="216">
        <v>2.229048915459253E-2</v>
      </c>
      <c r="AC63" s="190" t="s">
        <v>315</v>
      </c>
    </row>
    <row r="64" spans="2:29" x14ac:dyDescent="0.3">
      <c r="B64" s="36">
        <v>1</v>
      </c>
      <c r="C64" s="36">
        <v>66</v>
      </c>
      <c r="D64" s="36">
        <v>3</v>
      </c>
      <c r="E64" s="36">
        <v>1</v>
      </c>
      <c r="F64" s="36">
        <v>52.5</v>
      </c>
      <c r="G64" s="36">
        <v>5</v>
      </c>
      <c r="H64" s="36">
        <v>0.65</v>
      </c>
      <c r="I64" s="36">
        <v>0.65</v>
      </c>
      <c r="J64" s="36">
        <v>0</v>
      </c>
      <c r="K64" s="42">
        <f t="shared" si="0"/>
        <v>0.65</v>
      </c>
      <c r="L64" s="42">
        <f t="shared" si="1"/>
        <v>3.3183072403542191E-5</v>
      </c>
      <c r="M64" s="42">
        <f t="shared" si="2"/>
        <v>3.3610370843245715E-3</v>
      </c>
      <c r="N64" s="42">
        <f t="shared" si="3"/>
        <v>3.8296375429089395</v>
      </c>
      <c r="O64" s="214">
        <f t="shared" si="4"/>
        <v>0.20705487546746404</v>
      </c>
      <c r="P64" s="216">
        <v>0.50105961706814073</v>
      </c>
      <c r="Q64" s="190" t="str">
        <f t="shared" si="5"/>
        <v/>
      </c>
      <c r="R64">
        <v>15</v>
      </c>
      <c r="Y64" s="36">
        <v>1</v>
      </c>
      <c r="Z64" s="36">
        <v>261</v>
      </c>
      <c r="AA64" s="214">
        <v>3.4222883722386688E-2</v>
      </c>
      <c r="AB64" s="216">
        <v>0.14924282436463199</v>
      </c>
      <c r="AC64" s="190" t="s">
        <v>73</v>
      </c>
    </row>
    <row r="65" spans="2:29" x14ac:dyDescent="0.3">
      <c r="B65" s="36">
        <v>1</v>
      </c>
      <c r="C65" s="36">
        <v>89</v>
      </c>
      <c r="D65" s="36">
        <v>4</v>
      </c>
      <c r="E65" s="36">
        <v>1</v>
      </c>
      <c r="F65" s="36">
        <v>22.5</v>
      </c>
      <c r="G65" s="36">
        <v>7</v>
      </c>
      <c r="H65" s="36">
        <v>2.2000000000000002</v>
      </c>
      <c r="I65" s="36">
        <v>2.2000000000000002</v>
      </c>
      <c r="J65" s="36">
        <v>0</v>
      </c>
      <c r="K65" s="42">
        <f t="shared" si="0"/>
        <v>2.2000000000000002</v>
      </c>
      <c r="L65" s="42">
        <f t="shared" si="1"/>
        <v>3.8013271108436504E-4</v>
      </c>
      <c r="M65" s="42">
        <f t="shared" si="2"/>
        <v>3.85027680192448E-2</v>
      </c>
      <c r="N65" s="42">
        <f t="shared" si="3"/>
        <v>6.2778814676603654</v>
      </c>
      <c r="O65" s="214">
        <f t="shared" si="4"/>
        <v>0.13740262251364643</v>
      </c>
      <c r="P65" s="216">
        <v>0.90208357108479653</v>
      </c>
      <c r="Q65" s="190" t="str">
        <f t="shared" si="5"/>
        <v/>
      </c>
      <c r="Y65" s="36">
        <v>1</v>
      </c>
      <c r="Z65" s="36">
        <v>32</v>
      </c>
      <c r="AA65" s="214">
        <v>3.2816448686126654E-2</v>
      </c>
      <c r="AB65" s="216">
        <v>0.65781671030753075</v>
      </c>
      <c r="AC65" s="190" t="s">
        <v>73</v>
      </c>
    </row>
    <row r="66" spans="2:29" x14ac:dyDescent="0.3">
      <c r="B66" s="36">
        <v>1</v>
      </c>
      <c r="C66" s="36">
        <v>192</v>
      </c>
      <c r="D66" s="36">
        <v>8</v>
      </c>
      <c r="E66" s="36">
        <v>1</v>
      </c>
      <c r="F66" s="36">
        <v>1.5</v>
      </c>
      <c r="G66" s="36">
        <v>15</v>
      </c>
      <c r="H66" s="36">
        <v>2.75</v>
      </c>
      <c r="I66" s="36">
        <v>2.75</v>
      </c>
      <c r="J66" s="36">
        <v>0</v>
      </c>
      <c r="K66" s="42">
        <f t="shared" si="0"/>
        <v>2.75</v>
      </c>
      <c r="L66" s="42">
        <f t="shared" si="1"/>
        <v>5.9395736106932027E-4</v>
      </c>
      <c r="M66" s="42">
        <f t="shared" si="2"/>
        <v>6.0160575030069996E-2</v>
      </c>
      <c r="N66" s="42">
        <f t="shared" si="3"/>
        <v>7.5875644729398433</v>
      </c>
      <c r="O66" s="214">
        <f t="shared" si="4"/>
        <v>0.11644745179510274</v>
      </c>
      <c r="P66" s="216">
        <v>7.9898122993405707E-2</v>
      </c>
      <c r="Q66" s="190" t="str">
        <f t="shared" si="5"/>
        <v>Kill the tree</v>
      </c>
      <c r="Y66" s="36">
        <v>1</v>
      </c>
      <c r="Z66" s="36">
        <v>37</v>
      </c>
      <c r="AA66" s="214">
        <v>3.2816448686126654E-2</v>
      </c>
      <c r="AB66" s="216">
        <v>0.32863553606300133</v>
      </c>
      <c r="AC66" s="190" t="s">
        <v>73</v>
      </c>
    </row>
    <row r="67" spans="2:29" x14ac:dyDescent="0.3">
      <c r="B67" s="36">
        <v>1</v>
      </c>
      <c r="C67" s="36">
        <v>7</v>
      </c>
      <c r="D67" s="36">
        <v>1</v>
      </c>
      <c r="E67" s="36">
        <v>1</v>
      </c>
      <c r="F67" s="36">
        <v>19.5</v>
      </c>
      <c r="G67" s="36">
        <v>1</v>
      </c>
      <c r="H67" s="36">
        <v>2.9</v>
      </c>
      <c r="I67" s="36">
        <v>2.9</v>
      </c>
      <c r="J67" s="36">
        <v>0</v>
      </c>
      <c r="K67" s="42">
        <f t="shared" si="0"/>
        <v>2.9</v>
      </c>
      <c r="L67" s="42">
        <f t="shared" si="1"/>
        <v>6.6051985541725399E-4</v>
      </c>
      <c r="M67" s="42">
        <f t="shared" si="2"/>
        <v>6.6902536992117512E-2</v>
      </c>
      <c r="N67" s="42">
        <f t="shared" si="3"/>
        <v>8.0002102553770751</v>
      </c>
      <c r="O67" s="214">
        <f t="shared" si="4"/>
        <v>0.1111085154263548</v>
      </c>
      <c r="P67" s="216">
        <v>3.0299085251139113E-2</v>
      </c>
      <c r="Q67" s="190" t="str">
        <f t="shared" si="5"/>
        <v>Kill the tree</v>
      </c>
      <c r="Y67" s="36">
        <v>1</v>
      </c>
      <c r="Z67" s="36">
        <v>61</v>
      </c>
      <c r="AA67" s="214">
        <v>3.1458492645584757E-2</v>
      </c>
      <c r="AB67" s="216">
        <v>0.97374746203332907</v>
      </c>
      <c r="AC67" s="190" t="s">
        <v>73</v>
      </c>
    </row>
    <row r="68" spans="2:29" x14ac:dyDescent="0.3">
      <c r="B68" s="36">
        <v>1</v>
      </c>
      <c r="C68" s="36">
        <v>40</v>
      </c>
      <c r="D68" s="36">
        <v>2</v>
      </c>
      <c r="E68" s="36">
        <v>1</v>
      </c>
      <c r="F68" s="36">
        <v>25.5</v>
      </c>
      <c r="G68" s="36">
        <v>3</v>
      </c>
      <c r="H68" s="36">
        <v>3.95</v>
      </c>
      <c r="I68" s="36">
        <v>3.95</v>
      </c>
      <c r="J68" s="36">
        <v>0</v>
      </c>
      <c r="K68" s="42">
        <f t="shared" si="0"/>
        <v>3.95</v>
      </c>
      <c r="L68" s="42">
        <f t="shared" si="1"/>
        <v>1.2254174844408688E-3</v>
      </c>
      <c r="M68" s="42">
        <f t="shared" si="2"/>
        <v>0.12411971859922871</v>
      </c>
      <c r="N68" s="42">
        <f t="shared" si="3"/>
        <v>11.769882989947348</v>
      </c>
      <c r="O68" s="214">
        <f t="shared" si="4"/>
        <v>7.8309253169133619E-2</v>
      </c>
      <c r="P68" s="216">
        <v>0.57348240499354119</v>
      </c>
      <c r="Q68" s="190" t="str">
        <f t="shared" si="5"/>
        <v/>
      </c>
      <c r="Y68" s="36">
        <v>1</v>
      </c>
      <c r="Z68" s="36">
        <v>167</v>
      </c>
      <c r="AA68" s="214">
        <v>3.1458492645584757E-2</v>
      </c>
      <c r="AB68" s="216">
        <v>0.97394458740856615</v>
      </c>
      <c r="AC68" s="190" t="s">
        <v>73</v>
      </c>
    </row>
    <row r="69" spans="2:29" x14ac:dyDescent="0.3">
      <c r="B69" s="36">
        <v>1</v>
      </c>
      <c r="C69" s="36">
        <v>182</v>
      </c>
      <c r="D69" s="36">
        <v>8</v>
      </c>
      <c r="E69" s="36">
        <v>2</v>
      </c>
      <c r="F69" s="36">
        <v>31.5</v>
      </c>
      <c r="G69" s="36">
        <v>15</v>
      </c>
      <c r="H69" s="36">
        <v>4.2</v>
      </c>
      <c r="I69" s="36">
        <v>4.2</v>
      </c>
      <c r="J69" s="36">
        <v>0</v>
      </c>
      <c r="K69" s="42">
        <f t="shared" si="0"/>
        <v>4.2</v>
      </c>
      <c r="L69" s="42">
        <f t="shared" si="1"/>
        <v>1.3854423602330987E-3</v>
      </c>
      <c r="M69" s="42">
        <f t="shared" si="2"/>
        <v>0.14032827021890046</v>
      </c>
      <c r="N69" s="42">
        <f t="shared" si="3"/>
        <v>12.954366308879822</v>
      </c>
      <c r="O69" s="214">
        <f t="shared" si="4"/>
        <v>7.1662157769475598E-2</v>
      </c>
      <c r="P69" s="216">
        <v>0.59240469375257554</v>
      </c>
      <c r="Q69" s="190" t="str">
        <f t="shared" si="5"/>
        <v/>
      </c>
      <c r="Y69" s="36">
        <v>1</v>
      </c>
      <c r="Z69" s="36">
        <v>137</v>
      </c>
      <c r="AA69" s="214">
        <v>2.7663756514363369E-2</v>
      </c>
      <c r="AB69" s="216">
        <v>0.55710225384747059</v>
      </c>
      <c r="AC69" s="190" t="s">
        <v>73</v>
      </c>
    </row>
    <row r="70" spans="2:29" x14ac:dyDescent="0.3">
      <c r="B70" s="36">
        <v>1</v>
      </c>
      <c r="C70" s="36">
        <v>98</v>
      </c>
      <c r="D70" s="36">
        <v>5</v>
      </c>
      <c r="E70" s="36">
        <v>1</v>
      </c>
      <c r="F70" s="36">
        <v>4.5</v>
      </c>
      <c r="G70" s="36">
        <v>9</v>
      </c>
      <c r="H70" s="36">
        <v>4.3</v>
      </c>
      <c r="I70" s="36">
        <v>4.3</v>
      </c>
      <c r="J70" s="36">
        <v>0</v>
      </c>
      <c r="K70" s="42">
        <f t="shared" si="0"/>
        <v>4.3</v>
      </c>
      <c r="L70" s="42">
        <f t="shared" si="1"/>
        <v>1.4522012041218817E-3</v>
      </c>
      <c r="M70" s="42">
        <f t="shared" si="2"/>
        <v>0.14709011997434632</v>
      </c>
      <c r="N70" s="42">
        <f t="shared" si="3"/>
        <v>13.466640800623168</v>
      </c>
      <c r="O70" s="214">
        <f t="shared" si="4"/>
        <v>6.9124547556121185E-2</v>
      </c>
      <c r="P70" s="216">
        <v>0.13153516452469383</v>
      </c>
      <c r="Q70" s="190" t="str">
        <f t="shared" si="5"/>
        <v/>
      </c>
      <c r="Y70" s="36">
        <v>1</v>
      </c>
      <c r="Z70" s="36">
        <v>38</v>
      </c>
      <c r="AA70" s="214">
        <v>2.6487990067716516E-2</v>
      </c>
      <c r="AB70" s="216">
        <v>0.27790316377631363</v>
      </c>
      <c r="AC70" s="190" t="s">
        <v>73</v>
      </c>
    </row>
    <row r="71" spans="2:29" x14ac:dyDescent="0.3">
      <c r="B71" s="36">
        <v>1</v>
      </c>
      <c r="C71" s="36">
        <v>196</v>
      </c>
      <c r="D71" s="36">
        <v>9</v>
      </c>
      <c r="E71" s="36">
        <v>1</v>
      </c>
      <c r="F71" s="36">
        <v>10.5</v>
      </c>
      <c r="G71" s="36">
        <v>17</v>
      </c>
      <c r="H71" s="36">
        <v>4.3</v>
      </c>
      <c r="I71" s="36">
        <v>4.3</v>
      </c>
      <c r="J71" s="36">
        <v>0</v>
      </c>
      <c r="K71" s="42">
        <f t="shared" si="0"/>
        <v>4.3</v>
      </c>
      <c r="L71" s="42">
        <f t="shared" si="1"/>
        <v>1.4522012041218817E-3</v>
      </c>
      <c r="M71" s="42">
        <f t="shared" si="2"/>
        <v>0.14709011997434632</v>
      </c>
      <c r="N71" s="42">
        <f t="shared" si="3"/>
        <v>13.466640800623168</v>
      </c>
      <c r="O71" s="214">
        <f t="shared" si="4"/>
        <v>6.9124547556121185E-2</v>
      </c>
      <c r="P71" s="216">
        <v>0.80919245132125361</v>
      </c>
      <c r="Q71" s="190" t="str">
        <f t="shared" si="5"/>
        <v/>
      </c>
      <c r="Y71" s="36">
        <v>1</v>
      </c>
      <c r="Z71" s="36">
        <v>214</v>
      </c>
      <c r="AA71" s="214">
        <v>2.5916167848215488E-2</v>
      </c>
      <c r="AB71" s="216">
        <v>0.45392277847642681</v>
      </c>
      <c r="AC71" s="190" t="s">
        <v>73</v>
      </c>
    </row>
    <row r="72" spans="2:29" x14ac:dyDescent="0.3">
      <c r="B72" s="36">
        <v>1</v>
      </c>
      <c r="C72" s="36">
        <v>28</v>
      </c>
      <c r="D72" s="36">
        <v>2</v>
      </c>
      <c r="E72" s="36">
        <v>1</v>
      </c>
      <c r="F72" s="36">
        <v>61.5</v>
      </c>
      <c r="G72" s="36">
        <v>3</v>
      </c>
      <c r="H72" s="36">
        <v>4.3499999999999996</v>
      </c>
      <c r="I72" s="36">
        <v>4.3499999999999996</v>
      </c>
      <c r="J72" s="36">
        <v>0</v>
      </c>
      <c r="K72" s="42">
        <f t="shared" si="0"/>
        <v>4.3499999999999996</v>
      </c>
      <c r="L72" s="42">
        <f t="shared" si="1"/>
        <v>1.4861696746888212E-3</v>
      </c>
      <c r="M72" s="42">
        <f t="shared" si="2"/>
        <v>0.15053070823226436</v>
      </c>
      <c r="N72" s="42">
        <f t="shared" si="3"/>
        <v>13.731582036462523</v>
      </c>
      <c r="O72" s="214">
        <f t="shared" si="4"/>
        <v>6.7881371975180516E-2</v>
      </c>
      <c r="P72" s="216">
        <v>0.57418367798816417</v>
      </c>
      <c r="Q72" s="190" t="str">
        <f t="shared" si="5"/>
        <v/>
      </c>
      <c r="Y72" s="36">
        <v>1</v>
      </c>
      <c r="Z72" s="36">
        <v>229</v>
      </c>
      <c r="AA72" s="214">
        <v>2.5354860723399764E-2</v>
      </c>
      <c r="AB72" s="216">
        <v>0.86823937106285332</v>
      </c>
      <c r="AC72" s="190" t="s">
        <v>73</v>
      </c>
    </row>
    <row r="73" spans="2:29" x14ac:dyDescent="0.3">
      <c r="B73" s="36">
        <v>1</v>
      </c>
      <c r="C73" s="36">
        <v>36</v>
      </c>
      <c r="D73" s="36">
        <v>2</v>
      </c>
      <c r="E73" s="36">
        <v>1</v>
      </c>
      <c r="F73" s="36">
        <v>37.5</v>
      </c>
      <c r="G73" s="36">
        <v>3</v>
      </c>
      <c r="H73" s="36">
        <v>4.4000000000000004</v>
      </c>
      <c r="I73" s="36">
        <v>4.4000000000000004</v>
      </c>
      <c r="J73" s="36">
        <v>0</v>
      </c>
      <c r="K73" s="42">
        <f t="shared" si="0"/>
        <v>4.4000000000000004</v>
      </c>
      <c r="L73" s="42">
        <f t="shared" si="1"/>
        <v>1.5205308443374602E-3</v>
      </c>
      <c r="M73" s="42">
        <f t="shared" si="2"/>
        <v>0.1540110720769792</v>
      </c>
      <c r="N73" s="42">
        <f t="shared" si="3"/>
        <v>14.002590050016073</v>
      </c>
      <c r="O73" s="214">
        <f t="shared" si="4"/>
        <v>6.6655157320580694E-2</v>
      </c>
      <c r="P73" s="216">
        <v>0.4111422840196246</v>
      </c>
      <c r="Q73" s="190" t="str">
        <f t="shared" si="5"/>
        <v/>
      </c>
      <c r="Y73" s="36">
        <v>1</v>
      </c>
      <c r="Z73" s="36">
        <v>251</v>
      </c>
      <c r="AA73" s="214">
        <v>2.5354860723399764E-2</v>
      </c>
      <c r="AB73" s="216">
        <v>4.2528066701122746E-2</v>
      </c>
      <c r="AC73" s="190" t="s">
        <v>73</v>
      </c>
    </row>
    <row r="74" spans="2:29" x14ac:dyDescent="0.3">
      <c r="B74" s="36">
        <v>1</v>
      </c>
      <c r="C74" s="36">
        <v>197</v>
      </c>
      <c r="D74" s="36">
        <v>9</v>
      </c>
      <c r="E74" s="36">
        <v>1</v>
      </c>
      <c r="F74" s="36">
        <v>13.5</v>
      </c>
      <c r="G74" s="36">
        <v>17</v>
      </c>
      <c r="H74" s="36">
        <v>4.45</v>
      </c>
      <c r="I74" s="36">
        <v>4.45</v>
      </c>
      <c r="J74" s="36">
        <v>0</v>
      </c>
      <c r="K74" s="42">
        <f t="shared" si="0"/>
        <v>4.45</v>
      </c>
      <c r="L74" s="42">
        <f t="shared" si="1"/>
        <v>1.5552847130677972E-3</v>
      </c>
      <c r="M74" s="42">
        <f t="shared" si="2"/>
        <v>0.15753121150849073</v>
      </c>
      <c r="N74" s="42">
        <f t="shared" si="3"/>
        <v>14.279817974761043</v>
      </c>
      <c r="O74" s="214">
        <f t="shared" si="4"/>
        <v>6.544580581076187E-2</v>
      </c>
      <c r="P74" s="216">
        <v>0.81290119424958118</v>
      </c>
      <c r="Q74" s="190" t="str">
        <f t="shared" si="5"/>
        <v/>
      </c>
      <c r="Y74" s="36">
        <v>1</v>
      </c>
      <c r="Z74" s="36">
        <v>226</v>
      </c>
      <c r="AA74" s="214">
        <v>2.4263218331748604E-2</v>
      </c>
      <c r="AB74" s="216">
        <v>0.68864496031375633</v>
      </c>
      <c r="AC74" s="190" t="s">
        <v>73</v>
      </c>
    </row>
    <row r="75" spans="2:29" x14ac:dyDescent="0.3">
      <c r="B75" s="36">
        <v>1</v>
      </c>
      <c r="C75" s="36">
        <v>74</v>
      </c>
      <c r="D75" s="36">
        <v>4</v>
      </c>
      <c r="E75" s="36">
        <v>1</v>
      </c>
      <c r="F75" s="36">
        <v>67.5</v>
      </c>
      <c r="G75" s="36">
        <v>7</v>
      </c>
      <c r="H75" s="36">
        <v>4.55</v>
      </c>
      <c r="I75" s="36">
        <v>4.55</v>
      </c>
      <c r="J75" s="36">
        <v>0</v>
      </c>
      <c r="K75" s="42">
        <f t="shared" si="0"/>
        <v>4.55</v>
      </c>
      <c r="L75" s="42">
        <f t="shared" si="1"/>
        <v>1.625970547773567E-3</v>
      </c>
      <c r="M75" s="42">
        <f t="shared" si="2"/>
        <v>0.16469081713190398</v>
      </c>
      <c r="N75" s="42">
        <f t="shared" si="3"/>
        <v>14.853567097528742</v>
      </c>
      <c r="O75" s="214">
        <f t="shared" si="4"/>
        <v>6.3077286887433748E-2</v>
      </c>
      <c r="P75" s="216">
        <v>0.95424539198281821</v>
      </c>
      <c r="Q75" s="190" t="str">
        <f t="shared" si="5"/>
        <v/>
      </c>
      <c r="Y75" s="36">
        <v>1</v>
      </c>
      <c r="Z75" s="36">
        <v>176</v>
      </c>
      <c r="AA75" s="214">
        <v>2.2701050403610923E-2</v>
      </c>
      <c r="AB75" s="216">
        <v>0.77928133525958332</v>
      </c>
      <c r="AC75" s="190" t="s">
        <v>73</v>
      </c>
    </row>
    <row r="76" spans="2:29" x14ac:dyDescent="0.3">
      <c r="B76" s="36">
        <v>1</v>
      </c>
      <c r="C76" s="36">
        <v>10</v>
      </c>
      <c r="D76" s="36">
        <v>1</v>
      </c>
      <c r="E76" s="36">
        <v>1</v>
      </c>
      <c r="F76" s="36">
        <v>28.5</v>
      </c>
      <c r="G76" s="36">
        <v>1</v>
      </c>
      <c r="H76" s="36">
        <v>4.7</v>
      </c>
      <c r="I76" s="36">
        <v>4.7</v>
      </c>
      <c r="J76" s="36">
        <v>0</v>
      </c>
      <c r="K76" s="42">
        <f t="shared" si="0"/>
        <v>4.7</v>
      </c>
      <c r="L76" s="42">
        <f t="shared" si="1"/>
        <v>1.7349445429449635E-3</v>
      </c>
      <c r="M76" s="42">
        <f t="shared" si="2"/>
        <v>0.17572854246799952</v>
      </c>
      <c r="N76" s="42">
        <f t="shared" si="3"/>
        <v>15.764915226456292</v>
      </c>
      <c r="O76" s="214">
        <f t="shared" si="4"/>
        <v>5.9648377966261656E-2</v>
      </c>
      <c r="P76" s="216">
        <v>0.29645947668914108</v>
      </c>
      <c r="Q76" s="190" t="str">
        <f t="shared" si="5"/>
        <v/>
      </c>
      <c r="Y76" s="36">
        <v>1</v>
      </c>
      <c r="Z76" s="36">
        <v>53</v>
      </c>
      <c r="AA76" s="214">
        <v>2.2199842336703801E-2</v>
      </c>
      <c r="AB76" s="216">
        <v>0.60892452364033312</v>
      </c>
      <c r="AC76" s="190" t="s">
        <v>73</v>
      </c>
    </row>
    <row r="77" spans="2:29" x14ac:dyDescent="0.3">
      <c r="B77" s="36">
        <v>1</v>
      </c>
      <c r="C77" s="36">
        <v>190</v>
      </c>
      <c r="D77" s="36">
        <v>8</v>
      </c>
      <c r="E77" s="36">
        <v>1</v>
      </c>
      <c r="F77" s="36">
        <v>7.5</v>
      </c>
      <c r="G77" s="36">
        <v>15</v>
      </c>
      <c r="H77" s="36">
        <v>4.7</v>
      </c>
      <c r="I77" s="36">
        <v>4.7</v>
      </c>
      <c r="J77" s="36">
        <v>0</v>
      </c>
      <c r="K77" s="42">
        <f t="shared" si="0"/>
        <v>4.7</v>
      </c>
      <c r="L77" s="42">
        <f t="shared" si="1"/>
        <v>1.7349445429449635E-3</v>
      </c>
      <c r="M77" s="42">
        <f t="shared" si="2"/>
        <v>0.17572854246799952</v>
      </c>
      <c r="N77" s="42">
        <f t="shared" si="3"/>
        <v>15.764915226456292</v>
      </c>
      <c r="O77" s="214">
        <f t="shared" si="4"/>
        <v>5.9648377966261656E-2</v>
      </c>
      <c r="P77" s="216">
        <v>0.77407812090924555</v>
      </c>
      <c r="Q77" s="190" t="str">
        <f t="shared" si="5"/>
        <v/>
      </c>
      <c r="Y77" s="36">
        <v>1</v>
      </c>
      <c r="Z77" s="36">
        <v>68</v>
      </c>
      <c r="AA77" s="214">
        <v>2.1225860674230046E-2</v>
      </c>
      <c r="AB77" s="216">
        <v>0.45255969748446523</v>
      </c>
      <c r="AC77" s="190" t="s">
        <v>73</v>
      </c>
    </row>
    <row r="78" spans="2:29" x14ac:dyDescent="0.3">
      <c r="B78" s="36">
        <v>1</v>
      </c>
      <c r="C78" s="36">
        <v>185</v>
      </c>
      <c r="D78" s="36">
        <v>8</v>
      </c>
      <c r="E78" s="36">
        <v>2</v>
      </c>
      <c r="F78" s="36">
        <v>22.5</v>
      </c>
      <c r="G78" s="36">
        <v>15</v>
      </c>
      <c r="H78" s="36">
        <v>4.8</v>
      </c>
      <c r="I78" s="36">
        <v>4.8</v>
      </c>
      <c r="J78" s="36">
        <v>0</v>
      </c>
      <c r="K78" s="42">
        <f t="shared" si="0"/>
        <v>4.8</v>
      </c>
      <c r="L78" s="42">
        <f t="shared" si="1"/>
        <v>1.8095573684677208E-3</v>
      </c>
      <c r="M78" s="42">
        <f t="shared" si="2"/>
        <v>0.18328590395938019</v>
      </c>
      <c r="N78" s="42">
        <f t="shared" si="3"/>
        <v>16.408342724273265</v>
      </c>
      <c r="O78" s="214">
        <f t="shared" si="4"/>
        <v>5.7443722003798436E-2</v>
      </c>
      <c r="P78" s="216">
        <v>0.71410577032795519</v>
      </c>
      <c r="Q78" s="190" t="str">
        <f t="shared" si="5"/>
        <v/>
      </c>
      <c r="Y78" s="36">
        <v>1</v>
      </c>
      <c r="Z78" s="36">
        <v>44</v>
      </c>
      <c r="AA78" s="214">
        <v>2.0288872117129375E-2</v>
      </c>
      <c r="AB78" s="216">
        <v>0.58817308100364052</v>
      </c>
      <c r="AC78" s="190" t="s">
        <v>73</v>
      </c>
    </row>
    <row r="79" spans="2:29" x14ac:dyDescent="0.3">
      <c r="B79" s="36">
        <v>1</v>
      </c>
      <c r="C79" s="36">
        <v>54</v>
      </c>
      <c r="D79" s="36">
        <v>3</v>
      </c>
      <c r="E79" s="36">
        <v>1</v>
      </c>
      <c r="F79" s="36">
        <v>16.5</v>
      </c>
      <c r="G79" s="36">
        <v>5</v>
      </c>
      <c r="H79" s="36">
        <v>4.9000000000000004</v>
      </c>
      <c r="I79" s="36">
        <v>4.9000000000000004</v>
      </c>
      <c r="J79" s="36">
        <v>0</v>
      </c>
      <c r="K79" s="42">
        <f t="shared" si="0"/>
        <v>4.9000000000000004</v>
      </c>
      <c r="L79" s="42">
        <f t="shared" si="1"/>
        <v>1.8857409903172736E-3</v>
      </c>
      <c r="M79" s="42">
        <f t="shared" si="2"/>
        <v>0.19100236779794788</v>
      </c>
      <c r="N79" s="42">
        <f t="shared" si="3"/>
        <v>17.082199624643415</v>
      </c>
      <c r="O79" s="214">
        <f t="shared" si="4"/>
        <v>5.5303006313299652E-2</v>
      </c>
      <c r="P79" s="216">
        <v>0.62526708102158512</v>
      </c>
      <c r="Q79" s="190" t="str">
        <f t="shared" si="5"/>
        <v/>
      </c>
      <c r="Y79" s="36">
        <v>1</v>
      </c>
      <c r="Z79" s="36">
        <v>45</v>
      </c>
      <c r="AA79" s="214">
        <v>2.0288872117129375E-2</v>
      </c>
      <c r="AB79" s="216">
        <v>0.33839817674178096</v>
      </c>
      <c r="AC79" s="190" t="s">
        <v>73</v>
      </c>
    </row>
    <row r="80" spans="2:29" x14ac:dyDescent="0.3">
      <c r="B80" s="36">
        <v>1</v>
      </c>
      <c r="C80" s="36">
        <v>215</v>
      </c>
      <c r="D80" s="36">
        <v>9</v>
      </c>
      <c r="E80" s="36">
        <v>2</v>
      </c>
      <c r="F80" s="36">
        <v>67.5</v>
      </c>
      <c r="G80" s="36">
        <v>17</v>
      </c>
      <c r="H80" s="36">
        <v>5.05</v>
      </c>
      <c r="I80" s="36">
        <v>5.05</v>
      </c>
      <c r="J80" s="36">
        <v>0</v>
      </c>
      <c r="K80" s="42">
        <f t="shared" si="0"/>
        <v>5.05</v>
      </c>
      <c r="L80" s="42">
        <f t="shared" si="1"/>
        <v>2.0029616662043423E-3</v>
      </c>
      <c r="M80" s="42">
        <f t="shared" si="2"/>
        <v>0.20287538045677486</v>
      </c>
      <c r="N80" s="42">
        <f t="shared" si="3"/>
        <v>18.153532413933178</v>
      </c>
      <c r="O80" s="214">
        <f t="shared" si="4"/>
        <v>5.2209690535859221E-2</v>
      </c>
      <c r="P80" s="216">
        <v>0.51260825772833662</v>
      </c>
      <c r="Q80" s="190" t="str">
        <f t="shared" si="5"/>
        <v/>
      </c>
      <c r="Y80" s="36">
        <v>1</v>
      </c>
      <c r="Z80" s="36">
        <v>217</v>
      </c>
      <c r="AA80" s="214">
        <v>1.8101122197974551E-2</v>
      </c>
      <c r="AB80" s="216">
        <v>0.63985316625819255</v>
      </c>
      <c r="AC80" s="190" t="s">
        <v>73</v>
      </c>
    </row>
    <row r="81" spans="2:29" x14ac:dyDescent="0.3">
      <c r="B81" s="36">
        <v>1</v>
      </c>
      <c r="C81" s="36">
        <v>82</v>
      </c>
      <c r="D81" s="36">
        <v>4</v>
      </c>
      <c r="E81" s="36">
        <v>1</v>
      </c>
      <c r="F81" s="36">
        <v>43.5</v>
      </c>
      <c r="G81" s="36">
        <v>7</v>
      </c>
      <c r="H81" s="36">
        <v>5.3</v>
      </c>
      <c r="I81" s="36">
        <v>5.3</v>
      </c>
      <c r="J81" s="36">
        <v>0</v>
      </c>
      <c r="K81" s="42">
        <f t="shared" si="0"/>
        <v>5.3</v>
      </c>
      <c r="L81" s="42">
        <f t="shared" si="1"/>
        <v>2.2061834409834321E-3</v>
      </c>
      <c r="M81" s="42">
        <f t="shared" si="2"/>
        <v>0.22345924662408806</v>
      </c>
      <c r="N81" s="42">
        <f t="shared" si="3"/>
        <v>20.115000209805444</v>
      </c>
      <c r="O81" s="214">
        <f t="shared" si="4"/>
        <v>4.73596964273586E-2</v>
      </c>
      <c r="P81" s="216">
        <v>0.52269554205561164</v>
      </c>
      <c r="Q81" s="190" t="str">
        <f t="shared" si="5"/>
        <v/>
      </c>
      <c r="Y81" s="36">
        <v>1</v>
      </c>
      <c r="Z81" s="36">
        <v>220</v>
      </c>
      <c r="AA81" s="214">
        <v>1.8101122197974551E-2</v>
      </c>
      <c r="AB81" s="216">
        <v>0.11504330891463432</v>
      </c>
      <c r="AC81" s="190" t="s">
        <v>73</v>
      </c>
    </row>
    <row r="82" spans="2:29" x14ac:dyDescent="0.3">
      <c r="B82" s="36">
        <v>1</v>
      </c>
      <c r="C82" s="36">
        <v>121</v>
      </c>
      <c r="D82" s="36">
        <v>6</v>
      </c>
      <c r="E82" s="36">
        <v>1</v>
      </c>
      <c r="F82" s="36">
        <v>70.5</v>
      </c>
      <c r="G82" s="36">
        <v>11</v>
      </c>
      <c r="H82" s="36">
        <v>5.45</v>
      </c>
      <c r="I82" s="36">
        <v>5.45</v>
      </c>
      <c r="J82" s="36">
        <v>0</v>
      </c>
      <c r="K82" s="42">
        <f t="shared" si="0"/>
        <v>5.45</v>
      </c>
      <c r="L82" s="42">
        <f t="shared" si="1"/>
        <v>2.3328288948312706E-3</v>
      </c>
      <c r="M82" s="42">
        <f t="shared" si="2"/>
        <v>0.23628687336603688</v>
      </c>
      <c r="N82" s="42">
        <f t="shared" si="3"/>
        <v>21.407865372113143</v>
      </c>
      <c r="O82" s="214">
        <f t="shared" si="4"/>
        <v>4.4627187078895569E-2</v>
      </c>
      <c r="P82" s="216">
        <v>0.94728577026850225</v>
      </c>
      <c r="Q82" s="190" t="str">
        <f t="shared" si="5"/>
        <v/>
      </c>
      <c r="Y82" s="36">
        <v>1</v>
      </c>
      <c r="Z82" s="36">
        <v>128</v>
      </c>
      <c r="AA82" s="214">
        <v>1.7689029611772211E-2</v>
      </c>
      <c r="AB82" s="216">
        <v>0.36534700592441105</v>
      </c>
      <c r="AC82" s="190" t="s">
        <v>73</v>
      </c>
    </row>
    <row r="83" spans="2:29" x14ac:dyDescent="0.3">
      <c r="B83" s="36">
        <v>1</v>
      </c>
      <c r="C83" s="36">
        <v>142</v>
      </c>
      <c r="D83" s="36">
        <v>6</v>
      </c>
      <c r="E83" s="36">
        <v>1</v>
      </c>
      <c r="F83" s="36">
        <v>7.5</v>
      </c>
      <c r="G83" s="36">
        <v>11</v>
      </c>
      <c r="H83" s="36">
        <v>5.45</v>
      </c>
      <c r="I83" s="36">
        <v>5.45</v>
      </c>
      <c r="J83" s="36">
        <v>0</v>
      </c>
      <c r="K83" s="42">
        <f t="shared" si="0"/>
        <v>5.45</v>
      </c>
      <c r="L83" s="42">
        <f t="shared" si="1"/>
        <v>2.3328288948312706E-3</v>
      </c>
      <c r="M83" s="42">
        <f t="shared" si="2"/>
        <v>0.23628687336603688</v>
      </c>
      <c r="N83" s="42">
        <f t="shared" si="3"/>
        <v>21.407865372113143</v>
      </c>
      <c r="O83" s="214">
        <f t="shared" si="4"/>
        <v>4.4627187078895569E-2</v>
      </c>
      <c r="P83" s="216">
        <v>0.44085315061424257</v>
      </c>
      <c r="Q83" s="190" t="str">
        <f t="shared" si="5"/>
        <v/>
      </c>
      <c r="Y83" s="36">
        <v>1</v>
      </c>
      <c r="Z83" s="36">
        <v>117</v>
      </c>
      <c r="AA83" s="214">
        <v>1.728511715185832E-2</v>
      </c>
      <c r="AB83" s="216">
        <v>0.40301519615874781</v>
      </c>
      <c r="AC83" s="190" t="s">
        <v>73</v>
      </c>
    </row>
    <row r="84" spans="2:29" x14ac:dyDescent="0.3">
      <c r="B84" s="36">
        <v>1</v>
      </c>
      <c r="C84" s="36">
        <v>145</v>
      </c>
      <c r="D84" s="36">
        <v>7</v>
      </c>
      <c r="E84" s="36">
        <v>1</v>
      </c>
      <c r="F84" s="36">
        <v>1.5</v>
      </c>
      <c r="G84" s="36">
        <v>13</v>
      </c>
      <c r="H84" s="36">
        <v>5.5</v>
      </c>
      <c r="I84" s="36">
        <v>5.5</v>
      </c>
      <c r="J84" s="36">
        <v>0</v>
      </c>
      <c r="K84" s="42">
        <f t="shared" si="0"/>
        <v>5.5</v>
      </c>
      <c r="L84" s="42">
        <f t="shared" si="1"/>
        <v>2.3758294442772811E-3</v>
      </c>
      <c r="M84" s="42">
        <f t="shared" si="2"/>
        <v>0.24064230012027998</v>
      </c>
      <c r="N84" s="42">
        <f t="shared" si="3"/>
        <v>21.859696960129892</v>
      </c>
      <c r="O84" s="214">
        <f t="shared" si="4"/>
        <v>4.3745111833464967E-2</v>
      </c>
      <c r="P84" s="216">
        <v>0.25195860009108184</v>
      </c>
      <c r="Q84" s="190" t="str">
        <f t="shared" si="5"/>
        <v/>
      </c>
      <c r="Y84" s="36">
        <v>1</v>
      </c>
      <c r="Z84" s="36">
        <v>151</v>
      </c>
      <c r="AA84" s="214">
        <v>1.728511715185832E-2</v>
      </c>
      <c r="AB84" s="216">
        <v>0.66232260838080226</v>
      </c>
      <c r="AC84" s="190" t="s">
        <v>73</v>
      </c>
    </row>
    <row r="85" spans="2:29" x14ac:dyDescent="0.3">
      <c r="B85" s="36">
        <v>1</v>
      </c>
      <c r="C85" s="36">
        <v>150</v>
      </c>
      <c r="D85" s="36">
        <v>7</v>
      </c>
      <c r="E85" s="36">
        <v>1</v>
      </c>
      <c r="F85" s="36">
        <v>16.5</v>
      </c>
      <c r="G85" s="36">
        <v>13</v>
      </c>
      <c r="H85" s="36">
        <v>5.8</v>
      </c>
      <c r="I85" s="36">
        <v>5.8</v>
      </c>
      <c r="J85" s="36">
        <v>0</v>
      </c>
      <c r="K85" s="42">
        <f t="shared" si="0"/>
        <v>5.8</v>
      </c>
      <c r="L85" s="42">
        <f t="shared" si="1"/>
        <v>2.642079421669016E-3</v>
      </c>
      <c r="M85" s="42">
        <f t="shared" si="2"/>
        <v>0.26761014796847005</v>
      </c>
      <c r="N85" s="42">
        <f t="shared" si="3"/>
        <v>24.809913184767211</v>
      </c>
      <c r="O85" s="214">
        <f t="shared" si="4"/>
        <v>3.8744802930611666E-2</v>
      </c>
      <c r="P85" s="216">
        <v>0.43144453710024111</v>
      </c>
      <c r="Q85" s="190" t="str">
        <f t="shared" si="5"/>
        <v/>
      </c>
      <c r="Y85" s="36">
        <v>1</v>
      </c>
      <c r="Z85" s="36">
        <v>19</v>
      </c>
      <c r="AA85" s="214">
        <v>1.6889255936038849E-2</v>
      </c>
      <c r="AB85" s="216">
        <v>0.82932521493230205</v>
      </c>
      <c r="AC85" s="190" t="s">
        <v>73</v>
      </c>
    </row>
    <row r="86" spans="2:29" x14ac:dyDescent="0.3">
      <c r="B86" s="36">
        <v>1</v>
      </c>
      <c r="C86" s="36">
        <v>187</v>
      </c>
      <c r="D86" s="36">
        <v>8</v>
      </c>
      <c r="E86" s="36">
        <v>1</v>
      </c>
      <c r="F86" s="36">
        <v>16.5</v>
      </c>
      <c r="G86" s="36">
        <v>15</v>
      </c>
      <c r="H86" s="36">
        <v>5.8</v>
      </c>
      <c r="I86" s="36">
        <v>5.8</v>
      </c>
      <c r="J86" s="36">
        <v>0</v>
      </c>
      <c r="K86" s="42">
        <f t="shared" si="0"/>
        <v>5.8</v>
      </c>
      <c r="L86" s="42">
        <f t="shared" si="1"/>
        <v>2.642079421669016E-3</v>
      </c>
      <c r="M86" s="42">
        <f t="shared" si="2"/>
        <v>0.26761014796847005</v>
      </c>
      <c r="N86" s="42">
        <f t="shared" si="3"/>
        <v>24.809913184767211</v>
      </c>
      <c r="O86" s="214">
        <f t="shared" si="4"/>
        <v>3.8744802930611666E-2</v>
      </c>
      <c r="P86" s="216">
        <v>2.229048915459253E-2</v>
      </c>
      <c r="Q86" s="190" t="str">
        <f t="shared" si="5"/>
        <v>Kill the tree</v>
      </c>
      <c r="Y86" s="36">
        <v>1</v>
      </c>
      <c r="Z86" s="36">
        <v>8</v>
      </c>
      <c r="AA86" s="214">
        <v>1.5383784671910705E-2</v>
      </c>
      <c r="AB86" s="216">
        <v>0.29751876834699864</v>
      </c>
      <c r="AC86" s="190" t="s">
        <v>73</v>
      </c>
    </row>
    <row r="87" spans="2:29" x14ac:dyDescent="0.3">
      <c r="B87" s="36">
        <v>1</v>
      </c>
      <c r="C87" s="36">
        <v>261</v>
      </c>
      <c r="D87" s="36">
        <v>11</v>
      </c>
      <c r="E87" s="36">
        <v>1</v>
      </c>
      <c r="F87" s="36">
        <v>61.5</v>
      </c>
      <c r="G87" s="36">
        <v>21</v>
      </c>
      <c r="H87" s="36">
        <v>6.1</v>
      </c>
      <c r="I87" s="36">
        <v>6.1</v>
      </c>
      <c r="J87" s="36">
        <v>0</v>
      </c>
      <c r="K87" s="42">
        <f t="shared" si="0"/>
        <v>6.1</v>
      </c>
      <c r="L87" s="42">
        <f t="shared" si="1"/>
        <v>2.9224665660019045E-3</v>
      </c>
      <c r="M87" s="42">
        <f t="shared" si="2"/>
        <v>0.29600991694134265</v>
      </c>
      <c r="N87" s="42">
        <f t="shared" si="3"/>
        <v>28.220214407176186</v>
      </c>
      <c r="O87" s="214">
        <f t="shared" si="4"/>
        <v>3.4222883722386688E-2</v>
      </c>
      <c r="P87" s="216">
        <v>0.14924282436463199</v>
      </c>
      <c r="Q87" s="190" t="str">
        <f t="shared" si="5"/>
        <v/>
      </c>
      <c r="Y87" s="36">
        <v>1</v>
      </c>
      <c r="Z87" s="36">
        <v>87</v>
      </c>
      <c r="AA87" s="214">
        <v>1.3997115533853188E-2</v>
      </c>
      <c r="AB87" s="216">
        <v>0.94047310601122813</v>
      </c>
      <c r="AC87" s="190" t="s">
        <v>73</v>
      </c>
    </row>
    <row r="88" spans="2:29" x14ac:dyDescent="0.3">
      <c r="B88" s="36">
        <v>1</v>
      </c>
      <c r="C88" s="36">
        <v>32</v>
      </c>
      <c r="D88" s="36">
        <v>2</v>
      </c>
      <c r="E88" s="36">
        <v>1</v>
      </c>
      <c r="F88" s="36">
        <v>49.5</v>
      </c>
      <c r="G88" s="36">
        <v>3</v>
      </c>
      <c r="H88" s="36">
        <v>6.2</v>
      </c>
      <c r="I88" s="36">
        <v>6.2</v>
      </c>
      <c r="J88" s="36">
        <v>0</v>
      </c>
      <c r="K88" s="42">
        <f t="shared" si="0"/>
        <v>6.2</v>
      </c>
      <c r="L88" s="42">
        <f t="shared" si="1"/>
        <v>3.0190705400997917E-3</v>
      </c>
      <c r="M88" s="42">
        <f t="shared" si="2"/>
        <v>0.30579471129334096</v>
      </c>
      <c r="N88" s="42">
        <f t="shared" si="3"/>
        <v>29.472523384980256</v>
      </c>
      <c r="O88" s="214">
        <f t="shared" si="4"/>
        <v>3.2816448686126654E-2</v>
      </c>
      <c r="P88" s="216">
        <v>0.65781671030753075</v>
      </c>
      <c r="Q88" s="190" t="str">
        <f t="shared" si="5"/>
        <v/>
      </c>
      <c r="Y88" s="36">
        <v>1</v>
      </c>
      <c r="Z88" s="36">
        <v>123</v>
      </c>
      <c r="AA88" s="214">
        <v>1.3997115533853188E-2</v>
      </c>
      <c r="AB88" s="216">
        <v>0.88006578348683195</v>
      </c>
      <c r="AC88" s="190" t="s">
        <v>73</v>
      </c>
    </row>
    <row r="89" spans="2:29" x14ac:dyDescent="0.3">
      <c r="B89" s="36">
        <v>1</v>
      </c>
      <c r="C89" s="36">
        <v>37</v>
      </c>
      <c r="D89" s="36">
        <v>2</v>
      </c>
      <c r="E89" s="36">
        <v>1</v>
      </c>
      <c r="F89" s="36">
        <v>34.5</v>
      </c>
      <c r="G89" s="36">
        <v>3</v>
      </c>
      <c r="H89" s="36">
        <v>6.2</v>
      </c>
      <c r="I89" s="36">
        <v>6.2</v>
      </c>
      <c r="J89" s="36">
        <v>0</v>
      </c>
      <c r="K89" s="42">
        <f t="shared" si="0"/>
        <v>6.2</v>
      </c>
      <c r="L89" s="42">
        <f t="shared" si="1"/>
        <v>3.0190705400997917E-3</v>
      </c>
      <c r="M89" s="42">
        <f t="shared" si="2"/>
        <v>0.30579471129334096</v>
      </c>
      <c r="N89" s="42">
        <f t="shared" si="3"/>
        <v>29.472523384980256</v>
      </c>
      <c r="O89" s="214">
        <f t="shared" si="4"/>
        <v>3.2816448686126654E-2</v>
      </c>
      <c r="P89" s="216">
        <v>0.32863553606300133</v>
      </c>
      <c r="Q89" s="190" t="str">
        <f t="shared" si="5"/>
        <v/>
      </c>
      <c r="Y89" s="36">
        <v>1</v>
      </c>
      <c r="Z89" s="36">
        <v>205</v>
      </c>
      <c r="AA89" s="214">
        <v>1.3345915288257348E-2</v>
      </c>
      <c r="AB89" s="216">
        <v>9.5500344700528927E-2</v>
      </c>
      <c r="AC89" s="190" t="s">
        <v>73</v>
      </c>
    </row>
    <row r="90" spans="2:29" x14ac:dyDescent="0.3">
      <c r="B90" s="36">
        <v>1</v>
      </c>
      <c r="C90" s="36">
        <v>61</v>
      </c>
      <c r="D90" s="36">
        <v>3</v>
      </c>
      <c r="E90" s="36">
        <v>1</v>
      </c>
      <c r="F90" s="36">
        <v>37.5</v>
      </c>
      <c r="G90" s="36">
        <v>5</v>
      </c>
      <c r="H90" s="36">
        <v>6.3</v>
      </c>
      <c r="I90" s="36">
        <v>6.3</v>
      </c>
      <c r="J90" s="36">
        <v>0</v>
      </c>
      <c r="K90" s="42">
        <f t="shared" si="0"/>
        <v>6.3</v>
      </c>
      <c r="L90" s="42">
        <f t="shared" si="1"/>
        <v>3.1172453105244718E-3</v>
      </c>
      <c r="M90" s="42">
        <f t="shared" si="2"/>
        <v>0.31573860799252595</v>
      </c>
      <c r="N90" s="42">
        <f t="shared" si="3"/>
        <v>30.787918488852092</v>
      </c>
      <c r="O90" s="214">
        <f t="shared" si="4"/>
        <v>3.1458492645584757E-2</v>
      </c>
      <c r="P90" s="216">
        <v>0.97374746203332907</v>
      </c>
      <c r="Q90" s="190" t="str">
        <f t="shared" si="5"/>
        <v/>
      </c>
      <c r="Y90" s="36">
        <v>1</v>
      </c>
      <c r="Z90" s="36">
        <v>209</v>
      </c>
      <c r="AA90" s="214">
        <v>1.303043754176636E-2</v>
      </c>
      <c r="AB90" s="216">
        <v>0.84274970923217829</v>
      </c>
      <c r="AC90" s="190" t="s">
        <v>73</v>
      </c>
    </row>
    <row r="91" spans="2:29" x14ac:dyDescent="0.3">
      <c r="B91" s="36">
        <v>1</v>
      </c>
      <c r="C91" s="36">
        <v>167</v>
      </c>
      <c r="D91" s="36">
        <v>7</v>
      </c>
      <c r="E91" s="36">
        <v>2</v>
      </c>
      <c r="F91" s="36">
        <v>67.5</v>
      </c>
      <c r="G91" s="36">
        <v>13</v>
      </c>
      <c r="H91" s="36">
        <v>6.3</v>
      </c>
      <c r="I91" s="36">
        <v>6.3</v>
      </c>
      <c r="J91" s="36">
        <v>0</v>
      </c>
      <c r="K91" s="42">
        <f t="shared" si="0"/>
        <v>6.3</v>
      </c>
      <c r="L91" s="42">
        <f t="shared" si="1"/>
        <v>3.1172453105244718E-3</v>
      </c>
      <c r="M91" s="42">
        <f t="shared" si="2"/>
        <v>0.31573860799252595</v>
      </c>
      <c r="N91" s="42">
        <f t="shared" si="3"/>
        <v>30.787918488852092</v>
      </c>
      <c r="O91" s="214">
        <f t="shared" si="4"/>
        <v>3.1458492645584757E-2</v>
      </c>
      <c r="P91" s="216">
        <v>0.97394458740856615</v>
      </c>
      <c r="Q91" s="190" t="str">
        <f t="shared" si="5"/>
        <v/>
      </c>
      <c r="Y91" s="36">
        <v>1</v>
      </c>
      <c r="Z91" s="36">
        <v>63</v>
      </c>
      <c r="AA91" s="214">
        <v>1.2123121242750945E-2</v>
      </c>
      <c r="AB91" s="216">
        <v>0.20333111750686239</v>
      </c>
      <c r="AC91" s="190" t="s">
        <v>73</v>
      </c>
    </row>
    <row r="92" spans="2:29" x14ac:dyDescent="0.3">
      <c r="B92" s="36">
        <v>1</v>
      </c>
      <c r="C92" s="36">
        <v>137</v>
      </c>
      <c r="D92" s="36">
        <v>6</v>
      </c>
      <c r="E92" s="36">
        <v>2</v>
      </c>
      <c r="F92" s="36">
        <v>22.5</v>
      </c>
      <c r="G92" s="36">
        <v>11</v>
      </c>
      <c r="H92" s="36">
        <v>6.6</v>
      </c>
      <c r="I92" s="36">
        <v>6.6</v>
      </c>
      <c r="J92" s="36">
        <v>0</v>
      </c>
      <c r="K92" s="42">
        <f t="shared" si="0"/>
        <v>6.6</v>
      </c>
      <c r="L92" s="42">
        <f t="shared" si="1"/>
        <v>3.4211943997592845E-3</v>
      </c>
      <c r="M92" s="42">
        <f t="shared" si="2"/>
        <v>0.34652491217320314</v>
      </c>
      <c r="N92" s="42">
        <f t="shared" si="3"/>
        <v>35.148380625053058</v>
      </c>
      <c r="O92" s="214">
        <f t="shared" si="4"/>
        <v>2.7663756514363369E-2</v>
      </c>
      <c r="P92" s="216">
        <v>0.55710225384747059</v>
      </c>
      <c r="Q92" s="190" t="str">
        <f t="shared" si="5"/>
        <v/>
      </c>
      <c r="Y92" s="36">
        <v>1</v>
      </c>
      <c r="Z92" s="36">
        <v>148</v>
      </c>
      <c r="AA92" s="214">
        <v>1.2123121242750945E-2</v>
      </c>
      <c r="AB92" s="216">
        <v>8.249149282068502E-2</v>
      </c>
      <c r="AC92" s="190" t="s">
        <v>73</v>
      </c>
    </row>
    <row r="93" spans="2:29" x14ac:dyDescent="0.3">
      <c r="B93" s="36">
        <v>1</v>
      </c>
      <c r="C93" s="36">
        <v>38</v>
      </c>
      <c r="D93" s="36">
        <v>2</v>
      </c>
      <c r="E93" s="36">
        <v>1</v>
      </c>
      <c r="F93" s="36">
        <v>31.5</v>
      </c>
      <c r="G93" s="36">
        <v>3</v>
      </c>
      <c r="H93" s="36">
        <v>6.7</v>
      </c>
      <c r="I93" s="36">
        <v>6.7</v>
      </c>
      <c r="J93" s="36">
        <v>0</v>
      </c>
      <c r="K93" s="42">
        <f t="shared" si="0"/>
        <v>6.7</v>
      </c>
      <c r="L93" s="42">
        <f t="shared" si="1"/>
        <v>3.5256523554911454E-3</v>
      </c>
      <c r="M93" s="42">
        <f t="shared" si="2"/>
        <v>0.35710521826113611</v>
      </c>
      <c r="N93" s="42">
        <f t="shared" si="3"/>
        <v>36.752958886027336</v>
      </c>
      <c r="O93" s="214">
        <f t="shared" si="4"/>
        <v>2.6487990067716516E-2</v>
      </c>
      <c r="P93" s="216">
        <v>0.27790316377631363</v>
      </c>
      <c r="Q93" s="190" t="str">
        <f t="shared" si="5"/>
        <v/>
      </c>
      <c r="Y93" s="36">
        <v>1</v>
      </c>
      <c r="Z93" s="36">
        <v>156</v>
      </c>
      <c r="AA93" s="214">
        <v>1.1833347542959505E-2</v>
      </c>
      <c r="AB93" s="216">
        <v>0.25361291220466486</v>
      </c>
      <c r="AC93" s="190" t="s">
        <v>73</v>
      </c>
    </row>
    <row r="94" spans="2:29" x14ac:dyDescent="0.3">
      <c r="B94" s="36">
        <v>1</v>
      </c>
      <c r="C94" s="36">
        <v>214</v>
      </c>
      <c r="D94" s="36">
        <v>9</v>
      </c>
      <c r="E94" s="36">
        <v>2</v>
      </c>
      <c r="F94" s="36">
        <v>64.5</v>
      </c>
      <c r="G94" s="36">
        <v>17</v>
      </c>
      <c r="H94" s="36">
        <v>6.75</v>
      </c>
      <c r="I94" s="36">
        <v>6.75</v>
      </c>
      <c r="J94" s="36">
        <v>0</v>
      </c>
      <c r="K94" s="42">
        <f t="shared" si="0"/>
        <v>6.75</v>
      </c>
      <c r="L94" s="42">
        <f t="shared" si="1"/>
        <v>3.5784703819796235E-3</v>
      </c>
      <c r="M94" s="42">
        <f t="shared" si="2"/>
        <v>0.36245503468529772</v>
      </c>
      <c r="N94" s="42">
        <f t="shared" si="3"/>
        <v>37.585951667574847</v>
      </c>
      <c r="O94" s="214">
        <f t="shared" si="4"/>
        <v>2.5916167848215488E-2</v>
      </c>
      <c r="P94" s="216">
        <v>0.45392277847642681</v>
      </c>
      <c r="Q94" s="190" t="str">
        <f t="shared" si="5"/>
        <v/>
      </c>
      <c r="Y94" s="36">
        <v>1</v>
      </c>
      <c r="Z94" s="36">
        <v>237</v>
      </c>
      <c r="AA94" s="214">
        <v>1.1833347542959505E-2</v>
      </c>
      <c r="AB94" s="216">
        <v>0.68069742867123284</v>
      </c>
      <c r="AC94" s="190" t="s">
        <v>73</v>
      </c>
    </row>
    <row r="95" spans="2:29" x14ac:dyDescent="0.3">
      <c r="B95" s="36">
        <v>1</v>
      </c>
      <c r="C95" s="36">
        <v>229</v>
      </c>
      <c r="D95" s="36">
        <v>10</v>
      </c>
      <c r="E95" s="36">
        <v>1</v>
      </c>
      <c r="F95" s="36">
        <v>34.5</v>
      </c>
      <c r="G95" s="36">
        <v>19</v>
      </c>
      <c r="H95" s="36">
        <v>6.8</v>
      </c>
      <c r="I95" s="36">
        <v>6.8</v>
      </c>
      <c r="J95" s="36">
        <v>0</v>
      </c>
      <c r="K95" s="42">
        <f t="shared" si="0"/>
        <v>6.8</v>
      </c>
      <c r="L95" s="42">
        <f t="shared" si="1"/>
        <v>3.6316811075498005E-3</v>
      </c>
      <c r="M95" s="42">
        <f t="shared" si="2"/>
        <v>0.36784462669625601</v>
      </c>
      <c r="N95" s="42">
        <f t="shared" si="3"/>
        <v>38.440169319372792</v>
      </c>
      <c r="O95" s="214">
        <f t="shared" si="4"/>
        <v>2.5354860723399764E-2</v>
      </c>
      <c r="P95" s="216">
        <v>0.86823937106285332</v>
      </c>
      <c r="Q95" s="190" t="str">
        <f t="shared" si="5"/>
        <v/>
      </c>
      <c r="Y95" s="36">
        <v>1</v>
      </c>
      <c r="Z95" s="36">
        <v>52</v>
      </c>
      <c r="AA95" s="214">
        <v>1.1272138057675796E-2</v>
      </c>
      <c r="AB95" s="216">
        <v>0.66754491075474554</v>
      </c>
      <c r="AC95" s="190" t="s">
        <v>73</v>
      </c>
    </row>
    <row r="96" spans="2:29" x14ac:dyDescent="0.3">
      <c r="B96" s="36">
        <v>1</v>
      </c>
      <c r="C96" s="36">
        <v>251</v>
      </c>
      <c r="D96" s="36">
        <v>11</v>
      </c>
      <c r="E96" s="36">
        <v>1</v>
      </c>
      <c r="F96" s="36">
        <v>31.5</v>
      </c>
      <c r="G96" s="36">
        <v>21</v>
      </c>
      <c r="H96" s="36">
        <v>6.8</v>
      </c>
      <c r="I96" s="36">
        <v>6.8</v>
      </c>
      <c r="J96" s="36">
        <v>0</v>
      </c>
      <c r="K96" s="42">
        <f t="shared" si="0"/>
        <v>6.8</v>
      </c>
      <c r="L96" s="42">
        <f t="shared" si="1"/>
        <v>3.6316811075498005E-3</v>
      </c>
      <c r="M96" s="42">
        <f t="shared" si="2"/>
        <v>0.36784462669625601</v>
      </c>
      <c r="N96" s="42">
        <f t="shared" si="3"/>
        <v>38.440169319372792</v>
      </c>
      <c r="O96" s="214">
        <f t="shared" si="4"/>
        <v>2.5354860723399764E-2</v>
      </c>
      <c r="P96" s="216">
        <v>4.2528066701122746E-2</v>
      </c>
      <c r="Q96" s="190" t="str">
        <f t="shared" si="5"/>
        <v/>
      </c>
      <c r="Y96" s="36">
        <v>1</v>
      </c>
      <c r="Z96" s="36">
        <v>85</v>
      </c>
      <c r="AA96" s="214">
        <v>1.1272138057675796E-2</v>
      </c>
      <c r="AB96" s="216">
        <v>0.321075142957568</v>
      </c>
      <c r="AC96" s="190" t="s">
        <v>73</v>
      </c>
    </row>
    <row r="97" spans="2:29" x14ac:dyDescent="0.3">
      <c r="B97" s="36">
        <v>1</v>
      </c>
      <c r="C97" s="36">
        <v>226</v>
      </c>
      <c r="D97" s="36">
        <v>10</v>
      </c>
      <c r="E97" s="36">
        <v>1</v>
      </c>
      <c r="F97" s="36">
        <v>43.5</v>
      </c>
      <c r="G97" s="36">
        <v>19</v>
      </c>
      <c r="H97" s="36">
        <v>6.9</v>
      </c>
      <c r="I97" s="36">
        <v>6.9</v>
      </c>
      <c r="J97" s="36">
        <v>0</v>
      </c>
      <c r="K97" s="42">
        <f t="shared" si="0"/>
        <v>6.9</v>
      </c>
      <c r="L97" s="42">
        <f t="shared" si="1"/>
        <v>3.7392806559352516E-3</v>
      </c>
      <c r="M97" s="42">
        <f t="shared" si="2"/>
        <v>0.37874313747856297</v>
      </c>
      <c r="N97" s="42">
        <f t="shared" si="3"/>
        <v>40.214647880882907</v>
      </c>
      <c r="O97" s="214">
        <f t="shared" si="4"/>
        <v>2.4263218331748604E-2</v>
      </c>
      <c r="P97" s="216">
        <v>0.68864496031375633</v>
      </c>
      <c r="Q97" s="190" t="str">
        <f t="shared" si="5"/>
        <v/>
      </c>
      <c r="R97">
        <f>R64+1</f>
        <v>16</v>
      </c>
      <c r="Y97" s="36">
        <v>1</v>
      </c>
      <c r="Z97" s="36">
        <v>191</v>
      </c>
      <c r="AA97" s="214">
        <v>1.1000486858426362E-2</v>
      </c>
      <c r="AB97" s="216">
        <v>0.96825198713105221</v>
      </c>
      <c r="AC97" s="190" t="s">
        <v>73</v>
      </c>
    </row>
    <row r="98" spans="2:29" x14ac:dyDescent="0.3">
      <c r="B98" s="36">
        <v>1</v>
      </c>
      <c r="C98" s="36">
        <v>176</v>
      </c>
      <c r="D98" s="36">
        <v>8</v>
      </c>
      <c r="E98" s="36">
        <v>1</v>
      </c>
      <c r="F98" s="36">
        <v>49.5</v>
      </c>
      <c r="G98" s="36">
        <v>15</v>
      </c>
      <c r="H98" s="36">
        <v>7.05</v>
      </c>
      <c r="I98" s="36">
        <v>7.05</v>
      </c>
      <c r="J98" s="36">
        <v>0</v>
      </c>
      <c r="K98" s="42">
        <f t="shared" si="0"/>
        <v>7.05</v>
      </c>
      <c r="L98" s="42">
        <f t="shared" si="1"/>
        <v>3.9036252216261675E-3</v>
      </c>
      <c r="M98" s="42">
        <f t="shared" si="2"/>
        <v>0.39538922055299885</v>
      </c>
      <c r="N98" s="42">
        <f t="shared" si="3"/>
        <v>43.050825059660482</v>
      </c>
      <c r="O98" s="214">
        <f t="shared" si="4"/>
        <v>2.2701050403610923E-2</v>
      </c>
      <c r="P98" s="216">
        <v>0.77928133525958332</v>
      </c>
      <c r="Q98" s="190" t="str">
        <f t="shared" si="5"/>
        <v/>
      </c>
      <c r="Y98" s="36">
        <v>1</v>
      </c>
      <c r="Z98" s="36">
        <v>193</v>
      </c>
      <c r="AA98" s="214">
        <v>1.1000486858426362E-2</v>
      </c>
      <c r="AB98" s="216">
        <v>0.7535012799591696</v>
      </c>
      <c r="AC98" s="190" t="s">
        <v>73</v>
      </c>
    </row>
    <row r="99" spans="2:29" x14ac:dyDescent="0.3">
      <c r="B99" s="36">
        <v>1</v>
      </c>
      <c r="C99" s="36">
        <v>53</v>
      </c>
      <c r="D99" s="36">
        <v>3</v>
      </c>
      <c r="E99" s="36">
        <v>1</v>
      </c>
      <c r="F99" s="36">
        <v>13.5</v>
      </c>
      <c r="G99" s="36">
        <v>5</v>
      </c>
      <c r="H99" s="36">
        <v>7.1</v>
      </c>
      <c r="I99" s="36">
        <v>7.1</v>
      </c>
      <c r="J99" s="36">
        <v>0</v>
      </c>
      <c r="K99" s="42">
        <f t="shared" si="0"/>
        <v>7.1</v>
      </c>
      <c r="L99" s="42">
        <f t="shared" si="1"/>
        <v>3.9591921416865369E-3</v>
      </c>
      <c r="M99" s="42">
        <f t="shared" si="2"/>
        <v>0.40101746608473765</v>
      </c>
      <c r="N99" s="42">
        <f t="shared" si="3"/>
        <v>44.045364954987306</v>
      </c>
      <c r="O99" s="214">
        <f t="shared" si="4"/>
        <v>2.2199842336703801E-2</v>
      </c>
      <c r="P99" s="216">
        <v>0.60892452364033312</v>
      </c>
      <c r="Q99" s="190" t="str">
        <f t="shared" si="5"/>
        <v/>
      </c>
      <c r="Y99" s="36">
        <v>1</v>
      </c>
      <c r="Z99" s="36">
        <v>93</v>
      </c>
      <c r="AA99" s="214">
        <v>1.0734663223423757E-2</v>
      </c>
      <c r="AB99" s="216">
        <v>0.84595581751318982</v>
      </c>
      <c r="AC99" s="190" t="s">
        <v>73</v>
      </c>
    </row>
    <row r="100" spans="2:29" x14ac:dyDescent="0.3">
      <c r="B100" s="36">
        <v>1</v>
      </c>
      <c r="C100" s="36">
        <v>68</v>
      </c>
      <c r="D100" s="36">
        <v>3</v>
      </c>
      <c r="E100" s="36">
        <v>1</v>
      </c>
      <c r="F100" s="36">
        <v>58.5</v>
      </c>
      <c r="G100" s="36">
        <v>5</v>
      </c>
      <c r="H100" s="36">
        <v>7.2</v>
      </c>
      <c r="I100" s="36">
        <v>7.2</v>
      </c>
      <c r="J100" s="36">
        <v>0</v>
      </c>
      <c r="K100" s="42">
        <f t="shared" si="0"/>
        <v>7.2</v>
      </c>
      <c r="L100" s="42">
        <f t="shared" si="1"/>
        <v>4.0715040790523724E-3</v>
      </c>
      <c r="M100" s="42">
        <f t="shared" si="2"/>
        <v>0.41239328390860547</v>
      </c>
      <c r="N100" s="42">
        <f t="shared" si="3"/>
        <v>46.112341654728986</v>
      </c>
      <c r="O100" s="214">
        <f t="shared" si="4"/>
        <v>2.1225860674230046E-2</v>
      </c>
      <c r="P100" s="216">
        <v>0.45255969748446523</v>
      </c>
      <c r="Q100" s="190" t="str">
        <f t="shared" si="5"/>
        <v/>
      </c>
      <c r="Y100" s="36">
        <v>1</v>
      </c>
      <c r="Z100" s="36">
        <v>70</v>
      </c>
      <c r="AA100" s="214">
        <v>1.0474562666771603E-2</v>
      </c>
      <c r="AB100" s="216">
        <v>1.8968753340604216E-2</v>
      </c>
      <c r="AC100" s="190" t="s">
        <v>73</v>
      </c>
    </row>
    <row r="101" spans="2:29" x14ac:dyDescent="0.3">
      <c r="B101" s="36">
        <v>1</v>
      </c>
      <c r="C101" s="36">
        <v>44</v>
      </c>
      <c r="D101" s="36">
        <v>2</v>
      </c>
      <c r="E101" s="36">
        <v>1</v>
      </c>
      <c r="F101" s="36">
        <v>13.5</v>
      </c>
      <c r="G101" s="36">
        <v>3</v>
      </c>
      <c r="H101" s="36">
        <v>7.3</v>
      </c>
      <c r="I101" s="36">
        <v>7.3</v>
      </c>
      <c r="J101" s="36">
        <v>0</v>
      </c>
      <c r="K101" s="42">
        <f t="shared" si="0"/>
        <v>7.3</v>
      </c>
      <c r="L101" s="42">
        <f t="shared" si="1"/>
        <v>4.1853868127450016E-3</v>
      </c>
      <c r="M101" s="42">
        <f t="shared" si="2"/>
        <v>0.42392820407966014</v>
      </c>
      <c r="N101" s="42">
        <f t="shared" si="3"/>
        <v>48.288102080141151</v>
      </c>
      <c r="O101" s="214">
        <f t="shared" si="4"/>
        <v>2.0288872117129375E-2</v>
      </c>
      <c r="P101" s="216">
        <v>0.58817308100364052</v>
      </c>
      <c r="Q101" s="190" t="str">
        <f t="shared" si="5"/>
        <v/>
      </c>
      <c r="Y101" s="36">
        <v>1</v>
      </c>
      <c r="Z101" s="36">
        <v>51</v>
      </c>
      <c r="AA101" s="214">
        <v>9.9711193086834404E-3</v>
      </c>
      <c r="AB101" s="216">
        <v>0.30249498966178923</v>
      </c>
      <c r="AC101" s="190" t="s">
        <v>73</v>
      </c>
    </row>
    <row r="102" spans="2:29" x14ac:dyDescent="0.3">
      <c r="B102" s="36">
        <v>1</v>
      </c>
      <c r="C102" s="36">
        <v>45</v>
      </c>
      <c r="D102" s="36">
        <v>2</v>
      </c>
      <c r="E102" s="36">
        <v>1</v>
      </c>
      <c r="F102" s="36">
        <v>10.5</v>
      </c>
      <c r="G102" s="36">
        <v>3</v>
      </c>
      <c r="H102" s="36">
        <v>7.3</v>
      </c>
      <c r="I102" s="36">
        <v>7.3</v>
      </c>
      <c r="J102" s="36">
        <v>0</v>
      </c>
      <c r="K102" s="42">
        <f t="shared" si="0"/>
        <v>7.3</v>
      </c>
      <c r="L102" s="42">
        <f t="shared" si="1"/>
        <v>4.1853868127450016E-3</v>
      </c>
      <c r="M102" s="42">
        <f t="shared" si="2"/>
        <v>0.42392820407966014</v>
      </c>
      <c r="N102" s="42">
        <f t="shared" si="3"/>
        <v>48.288102080141151</v>
      </c>
      <c r="O102" s="214">
        <f t="shared" si="4"/>
        <v>2.0288872117129375E-2</v>
      </c>
      <c r="P102" s="216">
        <v>0.33839817674178096</v>
      </c>
      <c r="Q102" s="190" t="str">
        <f t="shared" si="5"/>
        <v/>
      </c>
      <c r="Y102" s="36">
        <v>1</v>
      </c>
      <c r="Z102" s="36">
        <v>230</v>
      </c>
      <c r="AA102" s="214">
        <v>9.9711193086834404E-3</v>
      </c>
      <c r="AB102" s="216">
        <v>0.22168129047788576</v>
      </c>
      <c r="AC102" s="190" t="s">
        <v>73</v>
      </c>
    </row>
    <row r="103" spans="2:29" x14ac:dyDescent="0.3">
      <c r="B103" s="36">
        <v>1</v>
      </c>
      <c r="C103" s="36">
        <v>217</v>
      </c>
      <c r="D103" s="36">
        <v>10</v>
      </c>
      <c r="E103" s="36">
        <v>1</v>
      </c>
      <c r="F103" s="36">
        <v>70.5</v>
      </c>
      <c r="G103" s="36">
        <v>19</v>
      </c>
      <c r="H103" s="36">
        <v>7.55</v>
      </c>
      <c r="I103" s="36">
        <v>7.55</v>
      </c>
      <c r="J103" s="36">
        <v>0</v>
      </c>
      <c r="K103" s="42">
        <f t="shared" si="0"/>
        <v>7.55</v>
      </c>
      <c r="L103" s="42">
        <f t="shared" si="1"/>
        <v>4.4769658809063039E-3</v>
      </c>
      <c r="M103" s="42">
        <f t="shared" si="2"/>
        <v>0.45346157727623992</v>
      </c>
      <c r="N103" s="42">
        <f t="shared" si="3"/>
        <v>54.245193588710009</v>
      </c>
      <c r="O103" s="214">
        <f t="shared" si="4"/>
        <v>1.8101122197974551E-2</v>
      </c>
      <c r="P103" s="216">
        <v>0.63985316625819255</v>
      </c>
      <c r="Q103" s="190" t="str">
        <f t="shared" si="5"/>
        <v/>
      </c>
      <c r="Y103" s="36">
        <v>1</v>
      </c>
      <c r="Z103" s="36">
        <v>27</v>
      </c>
      <c r="AA103" s="214">
        <v>9.2563395779929891E-3</v>
      </c>
      <c r="AB103" s="216">
        <v>0.67487999027918844</v>
      </c>
      <c r="AC103" s="190" t="s">
        <v>73</v>
      </c>
    </row>
    <row r="104" spans="2:29" x14ac:dyDescent="0.3">
      <c r="B104" s="36">
        <v>1</v>
      </c>
      <c r="C104" s="36">
        <v>220</v>
      </c>
      <c r="D104" s="36">
        <v>10</v>
      </c>
      <c r="E104" s="36">
        <v>1</v>
      </c>
      <c r="F104" s="36">
        <v>61.5</v>
      </c>
      <c r="G104" s="36">
        <v>19</v>
      </c>
      <c r="H104" s="36">
        <v>7.55</v>
      </c>
      <c r="I104" s="36">
        <v>7.55</v>
      </c>
      <c r="J104" s="36">
        <v>0</v>
      </c>
      <c r="K104" s="42">
        <f t="shared" si="0"/>
        <v>7.55</v>
      </c>
      <c r="L104" s="42">
        <f t="shared" si="1"/>
        <v>4.4769658809063039E-3</v>
      </c>
      <c r="M104" s="42">
        <f t="shared" si="2"/>
        <v>0.45346157727623992</v>
      </c>
      <c r="N104" s="42">
        <f t="shared" si="3"/>
        <v>54.245193588710009</v>
      </c>
      <c r="O104" s="214">
        <f t="shared" si="4"/>
        <v>1.8101122197974551E-2</v>
      </c>
      <c r="P104" s="216">
        <v>0.11504330891463432</v>
      </c>
      <c r="Q104" s="190" t="str">
        <f t="shared" si="5"/>
        <v/>
      </c>
      <c r="Y104" s="36">
        <v>1</v>
      </c>
      <c r="Z104" s="36">
        <v>88</v>
      </c>
      <c r="AA104" s="214">
        <v>9.2563395779929891E-3</v>
      </c>
      <c r="AB104" s="216">
        <v>0.59569798701271992</v>
      </c>
      <c r="AC104" s="190" t="s">
        <v>73</v>
      </c>
    </row>
    <row r="105" spans="2:29" x14ac:dyDescent="0.3">
      <c r="B105" s="36">
        <v>1</v>
      </c>
      <c r="C105" s="36">
        <v>128</v>
      </c>
      <c r="D105" s="36">
        <v>6</v>
      </c>
      <c r="E105" s="36">
        <v>1</v>
      </c>
      <c r="F105" s="36">
        <v>49.5</v>
      </c>
      <c r="G105" s="36">
        <v>11</v>
      </c>
      <c r="H105" s="36">
        <v>7.6</v>
      </c>
      <c r="I105" s="36">
        <v>7.6</v>
      </c>
      <c r="J105" s="36">
        <v>0</v>
      </c>
      <c r="K105" s="42">
        <f t="shared" si="0"/>
        <v>7.6</v>
      </c>
      <c r="L105" s="42">
        <f t="shared" si="1"/>
        <v>4.5364597917836608E-3</v>
      </c>
      <c r="M105" s="42">
        <f t="shared" si="2"/>
        <v>0.45948757867594608</v>
      </c>
      <c r="N105" s="42">
        <f t="shared" si="3"/>
        <v>55.532213577984514</v>
      </c>
      <c r="O105" s="214">
        <f t="shared" si="4"/>
        <v>1.7689029611772211E-2</v>
      </c>
      <c r="P105" s="216">
        <v>0.36534700592441105</v>
      </c>
      <c r="Q105" s="190" t="str">
        <f t="shared" si="5"/>
        <v/>
      </c>
      <c r="Y105" s="36">
        <v>1</v>
      </c>
      <c r="Z105" s="36">
        <v>64</v>
      </c>
      <c r="AA105" s="214">
        <v>8.8055997475311454E-3</v>
      </c>
      <c r="AB105" s="216">
        <v>0.10794319060829793</v>
      </c>
      <c r="AC105" s="190" t="s">
        <v>73</v>
      </c>
    </row>
    <row r="106" spans="2:29" x14ac:dyDescent="0.3">
      <c r="B106" s="36">
        <v>1</v>
      </c>
      <c r="C106" s="36">
        <v>117</v>
      </c>
      <c r="D106" s="36">
        <v>5</v>
      </c>
      <c r="E106" s="36">
        <v>2</v>
      </c>
      <c r="F106" s="36">
        <v>61.5</v>
      </c>
      <c r="G106" s="36">
        <v>9</v>
      </c>
      <c r="H106" s="36">
        <v>7.65</v>
      </c>
      <c r="I106" s="36">
        <v>7.65</v>
      </c>
      <c r="J106" s="36">
        <v>0</v>
      </c>
      <c r="K106" s="42">
        <f t="shared" ref="K106:K169" si="6">AVERAGE(H106:I106)</f>
        <v>7.65</v>
      </c>
      <c r="L106" s="42">
        <f t="shared" ref="L106:L169" si="7">PI()/40000*K106^2</f>
        <v>4.5963464017427175E-3</v>
      </c>
      <c r="M106" s="42">
        <f t="shared" ref="M106:M169" si="8">L106/$M$39</f>
        <v>0.46555335566244915</v>
      </c>
      <c r="N106" s="42">
        <f t="shared" ref="N106:N169" si="9">EXP($D$5+$D$6*$N$39+$D$7*M106+$D$8*K106)</f>
        <v>56.85323820570639</v>
      </c>
      <c r="O106" s="214">
        <f t="shared" ref="O106:O169" si="10">IF(K106=0,"",1-(N106/(1+N106)))</f>
        <v>1.728511715185832E-2</v>
      </c>
      <c r="P106" s="216">
        <v>0.40301519615874781</v>
      </c>
      <c r="Q106" s="190" t="str">
        <f t="shared" ref="Q106:Q169" si="11">IF(AND(O106&lt;&gt;"",P106&lt;O106),"Kill the tree","")</f>
        <v/>
      </c>
      <c r="Y106" s="36">
        <v>1</v>
      </c>
      <c r="Z106" s="36">
        <v>71</v>
      </c>
      <c r="AA106" s="214">
        <v>8.5876775217719192E-3</v>
      </c>
      <c r="AB106" s="216">
        <v>0.46741418715837146</v>
      </c>
      <c r="AC106" s="190" t="s">
        <v>73</v>
      </c>
    </row>
    <row r="107" spans="2:29" x14ac:dyDescent="0.3">
      <c r="B107" s="36">
        <v>1</v>
      </c>
      <c r="C107" s="36">
        <v>151</v>
      </c>
      <c r="D107" s="36">
        <v>7</v>
      </c>
      <c r="E107" s="36">
        <v>2</v>
      </c>
      <c r="F107" s="36">
        <v>19.5</v>
      </c>
      <c r="G107" s="36">
        <v>13</v>
      </c>
      <c r="H107" s="36">
        <v>7.65</v>
      </c>
      <c r="I107" s="36">
        <v>7.65</v>
      </c>
      <c r="J107" s="36">
        <v>0</v>
      </c>
      <c r="K107" s="42">
        <f t="shared" si="6"/>
        <v>7.65</v>
      </c>
      <c r="L107" s="42">
        <f t="shared" si="7"/>
        <v>4.5963464017427175E-3</v>
      </c>
      <c r="M107" s="42">
        <f t="shared" si="8"/>
        <v>0.46555335566244915</v>
      </c>
      <c r="N107" s="42">
        <f t="shared" si="9"/>
        <v>56.85323820570639</v>
      </c>
      <c r="O107" s="214">
        <f t="shared" si="10"/>
        <v>1.728511715185832E-2</v>
      </c>
      <c r="P107" s="216">
        <v>0.66232260838080226</v>
      </c>
      <c r="Q107" s="190" t="str">
        <f t="shared" si="11"/>
        <v/>
      </c>
      <c r="Y107" s="36">
        <v>1</v>
      </c>
      <c r="Z107" s="36">
        <v>105</v>
      </c>
      <c r="AA107" s="214">
        <v>8.374596178203686E-3</v>
      </c>
      <c r="AB107" s="216">
        <v>0.44819483951524219</v>
      </c>
      <c r="AC107" s="190" t="s">
        <v>73</v>
      </c>
    </row>
    <row r="108" spans="2:29" x14ac:dyDescent="0.3">
      <c r="B108" s="36">
        <v>1</v>
      </c>
      <c r="C108" s="36">
        <v>19</v>
      </c>
      <c r="D108" s="36">
        <v>1</v>
      </c>
      <c r="E108" s="36">
        <v>1</v>
      </c>
      <c r="F108" s="36">
        <v>55.5</v>
      </c>
      <c r="G108" s="36">
        <v>1</v>
      </c>
      <c r="H108" s="36">
        <v>7.7</v>
      </c>
      <c r="I108" s="36">
        <v>7.7</v>
      </c>
      <c r="J108" s="36">
        <v>0</v>
      </c>
      <c r="K108" s="42">
        <f t="shared" si="6"/>
        <v>7.7</v>
      </c>
      <c r="L108" s="42">
        <f t="shared" si="7"/>
        <v>4.6566257107834713E-3</v>
      </c>
      <c r="M108" s="42">
        <f t="shared" si="8"/>
        <v>0.4716589082357488</v>
      </c>
      <c r="N108" s="42">
        <f t="shared" si="9"/>
        <v>58.209239518134616</v>
      </c>
      <c r="O108" s="214">
        <f t="shared" si="10"/>
        <v>1.6889255936038849E-2</v>
      </c>
      <c r="P108" s="216">
        <v>0.82932521493230205</v>
      </c>
      <c r="Q108" s="190" t="str">
        <f t="shared" si="11"/>
        <v/>
      </c>
      <c r="Y108" s="36">
        <v>1</v>
      </c>
      <c r="Z108" s="36">
        <v>159</v>
      </c>
      <c r="AA108" s="214">
        <v>8.374596178203686E-3</v>
      </c>
      <c r="AB108" s="216">
        <v>0.40036346466751294</v>
      </c>
      <c r="AC108" s="190" t="s">
        <v>73</v>
      </c>
    </row>
    <row r="109" spans="2:29" x14ac:dyDescent="0.3">
      <c r="B109" s="36">
        <v>1</v>
      </c>
      <c r="C109" s="36">
        <v>8</v>
      </c>
      <c r="D109" s="36">
        <v>1</v>
      </c>
      <c r="E109" s="36">
        <v>1</v>
      </c>
      <c r="F109" s="36">
        <v>22.5</v>
      </c>
      <c r="G109" s="36">
        <v>1</v>
      </c>
      <c r="H109" s="36">
        <v>7.9</v>
      </c>
      <c r="I109" s="36">
        <v>7.9</v>
      </c>
      <c r="J109" s="36">
        <v>0</v>
      </c>
      <c r="K109" s="42">
        <f t="shared" si="6"/>
        <v>7.9</v>
      </c>
      <c r="L109" s="42">
        <f t="shared" si="7"/>
        <v>4.9016699377634754E-3</v>
      </c>
      <c r="M109" s="42">
        <f t="shared" si="8"/>
        <v>0.49647887439691485</v>
      </c>
      <c r="N109" s="42">
        <f t="shared" si="9"/>
        <v>64.003509950701797</v>
      </c>
      <c r="O109" s="214">
        <f t="shared" si="10"/>
        <v>1.5383784671910705E-2</v>
      </c>
      <c r="P109" s="216">
        <v>0.29751876834699864</v>
      </c>
      <c r="Q109" s="190" t="str">
        <f t="shared" si="11"/>
        <v/>
      </c>
      <c r="Y109" s="36">
        <v>1</v>
      </c>
      <c r="Z109" s="36">
        <v>260</v>
      </c>
      <c r="AA109" s="214">
        <v>8.374596178203686E-3</v>
      </c>
      <c r="AB109" s="216">
        <v>0.67615909560114962</v>
      </c>
      <c r="AC109" s="190" t="s">
        <v>73</v>
      </c>
    </row>
    <row r="110" spans="2:29" x14ac:dyDescent="0.3">
      <c r="B110" s="36">
        <v>1</v>
      </c>
      <c r="C110" s="36">
        <v>87</v>
      </c>
      <c r="D110" s="36">
        <v>4</v>
      </c>
      <c r="E110" s="36">
        <v>1</v>
      </c>
      <c r="F110" s="36">
        <v>28.5</v>
      </c>
      <c r="G110" s="36">
        <v>7</v>
      </c>
      <c r="H110" s="36">
        <v>8.1</v>
      </c>
      <c r="I110" s="36">
        <v>8.1</v>
      </c>
      <c r="J110" s="36">
        <v>0</v>
      </c>
      <c r="K110" s="42">
        <f t="shared" si="6"/>
        <v>8.1</v>
      </c>
      <c r="L110" s="42">
        <f t="shared" si="7"/>
        <v>5.152997350050658E-3</v>
      </c>
      <c r="M110" s="42">
        <f t="shared" si="8"/>
        <v>0.52193524994682872</v>
      </c>
      <c r="N110" s="42">
        <f t="shared" si="9"/>
        <v>70.443291125333673</v>
      </c>
      <c r="O110" s="214">
        <f t="shared" si="10"/>
        <v>1.3997115533853188E-2</v>
      </c>
      <c r="P110" s="216">
        <v>0.94047310601122813</v>
      </c>
      <c r="Q110" s="190" t="str">
        <f t="shared" si="11"/>
        <v/>
      </c>
      <c r="Y110" s="36">
        <v>1</v>
      </c>
      <c r="Z110" s="36">
        <v>224</v>
      </c>
      <c r="AA110" s="214">
        <v>8.1662641366301303E-3</v>
      </c>
      <c r="AB110" s="216">
        <v>0.83594773566707614</v>
      </c>
      <c r="AC110" s="190" t="s">
        <v>73</v>
      </c>
    </row>
    <row r="111" spans="2:29" x14ac:dyDescent="0.3">
      <c r="B111" s="36">
        <v>1</v>
      </c>
      <c r="C111" s="36">
        <v>123</v>
      </c>
      <c r="D111" s="36">
        <v>6</v>
      </c>
      <c r="E111" s="36">
        <v>2</v>
      </c>
      <c r="F111" s="36">
        <v>64.5</v>
      </c>
      <c r="G111" s="36">
        <v>11</v>
      </c>
      <c r="H111" s="36">
        <v>8.1</v>
      </c>
      <c r="I111" s="36">
        <v>8.1</v>
      </c>
      <c r="J111" s="36">
        <v>0</v>
      </c>
      <c r="K111" s="42">
        <f t="shared" si="6"/>
        <v>8.1</v>
      </c>
      <c r="L111" s="42">
        <f t="shared" si="7"/>
        <v>5.152997350050658E-3</v>
      </c>
      <c r="M111" s="42">
        <f t="shared" si="8"/>
        <v>0.52193524994682872</v>
      </c>
      <c r="N111" s="42">
        <f t="shared" si="9"/>
        <v>70.443291125333673</v>
      </c>
      <c r="O111" s="214">
        <f t="shared" si="10"/>
        <v>1.3997115533853188E-2</v>
      </c>
      <c r="P111" s="216">
        <v>0.88006578348683195</v>
      </c>
      <c r="Q111" s="190" t="str">
        <f t="shared" si="11"/>
        <v/>
      </c>
      <c r="Y111" s="36">
        <v>1</v>
      </c>
      <c r="Z111" s="36">
        <v>102</v>
      </c>
      <c r="AA111" s="214">
        <v>7.9625910945325673E-3</v>
      </c>
      <c r="AB111" s="216">
        <v>0.44638620075373847</v>
      </c>
      <c r="AC111" s="190" t="s">
        <v>73</v>
      </c>
    </row>
    <row r="112" spans="2:29" x14ac:dyDescent="0.3">
      <c r="B112" s="36">
        <v>1</v>
      </c>
      <c r="C112" s="36">
        <v>205</v>
      </c>
      <c r="D112" s="36">
        <v>9</v>
      </c>
      <c r="E112" s="36">
        <v>1</v>
      </c>
      <c r="F112" s="36">
        <v>37.5</v>
      </c>
      <c r="G112" s="36">
        <v>17</v>
      </c>
      <c r="H112" s="36">
        <v>8.1999999999999993</v>
      </c>
      <c r="I112" s="36">
        <v>8.1999999999999993</v>
      </c>
      <c r="J112" s="36">
        <v>0</v>
      </c>
      <c r="K112" s="42">
        <f t="shared" si="6"/>
        <v>8.1999999999999993</v>
      </c>
      <c r="L112" s="42">
        <f t="shared" si="7"/>
        <v>5.2810172506844418E-3</v>
      </c>
      <c r="M112" s="42">
        <f t="shared" si="8"/>
        <v>0.53490209124256605</v>
      </c>
      <c r="N112" s="42">
        <f t="shared" si="9"/>
        <v>73.929293225761029</v>
      </c>
      <c r="O112" s="214">
        <f t="shared" si="10"/>
        <v>1.3345915288257348E-2</v>
      </c>
      <c r="P112" s="216">
        <v>9.5500344700528927E-2</v>
      </c>
      <c r="Q112" s="190" t="str">
        <f t="shared" si="11"/>
        <v/>
      </c>
      <c r="Y112" s="36">
        <v>1</v>
      </c>
      <c r="Z112" s="36">
        <v>65</v>
      </c>
      <c r="AA112" s="214">
        <v>7.7634880226425951E-3</v>
      </c>
      <c r="AB112" s="216">
        <v>0.74861670229208777</v>
      </c>
      <c r="AC112" s="190" t="s">
        <v>73</v>
      </c>
    </row>
    <row r="113" spans="2:29" x14ac:dyDescent="0.3">
      <c r="B113" s="36">
        <v>1</v>
      </c>
      <c r="C113" s="36">
        <v>209</v>
      </c>
      <c r="D113" s="36">
        <v>9</v>
      </c>
      <c r="E113" s="36">
        <v>1</v>
      </c>
      <c r="F113" s="36">
        <v>49.5</v>
      </c>
      <c r="G113" s="36">
        <v>17</v>
      </c>
      <c r="H113" s="36">
        <v>8.25</v>
      </c>
      <c r="I113" s="36">
        <v>8.25</v>
      </c>
      <c r="J113" s="36">
        <v>0</v>
      </c>
      <c r="K113" s="42">
        <f t="shared" si="6"/>
        <v>8.25</v>
      </c>
      <c r="L113" s="42">
        <f t="shared" si="7"/>
        <v>5.3456162496238824E-3</v>
      </c>
      <c r="M113" s="42">
        <f t="shared" si="8"/>
        <v>0.54144517527062996</v>
      </c>
      <c r="N113" s="42">
        <f t="shared" si="9"/>
        <v>75.743393826546878</v>
      </c>
      <c r="O113" s="214">
        <f t="shared" si="10"/>
        <v>1.303043754176636E-2</v>
      </c>
      <c r="P113" s="216">
        <v>0.84274970923217829</v>
      </c>
      <c r="Q113" s="190" t="str">
        <f t="shared" si="11"/>
        <v/>
      </c>
      <c r="Y113" s="36">
        <v>1</v>
      </c>
      <c r="Z113" s="36">
        <v>264</v>
      </c>
      <c r="AA113" s="214">
        <v>7.7634880226425951E-3</v>
      </c>
      <c r="AB113" s="216">
        <v>0.75401397885796584</v>
      </c>
      <c r="AC113" s="190" t="s">
        <v>73</v>
      </c>
    </row>
    <row r="114" spans="2:29" x14ac:dyDescent="0.3">
      <c r="B114" s="36">
        <v>1</v>
      </c>
      <c r="C114" s="36">
        <v>63</v>
      </c>
      <c r="D114" s="36">
        <v>3</v>
      </c>
      <c r="E114" s="36">
        <v>1</v>
      </c>
      <c r="F114" s="36">
        <v>43.5</v>
      </c>
      <c r="G114" s="36">
        <v>5</v>
      </c>
      <c r="H114" s="36">
        <v>8.4</v>
      </c>
      <c r="I114" s="36">
        <v>8.4</v>
      </c>
      <c r="J114" s="36">
        <v>0</v>
      </c>
      <c r="K114" s="42">
        <f t="shared" si="6"/>
        <v>8.4</v>
      </c>
      <c r="L114" s="42">
        <f t="shared" si="7"/>
        <v>5.541769440932395E-3</v>
      </c>
      <c r="M114" s="42">
        <f t="shared" si="8"/>
        <v>0.56131308087560183</v>
      </c>
      <c r="N114" s="42">
        <f t="shared" si="9"/>
        <v>81.487008087785199</v>
      </c>
      <c r="O114" s="214">
        <f t="shared" si="10"/>
        <v>1.2123121242750945E-2</v>
      </c>
      <c r="P114" s="216">
        <v>0.20333111750686239</v>
      </c>
      <c r="Q114" s="190" t="str">
        <f t="shared" si="11"/>
        <v/>
      </c>
      <c r="Y114" s="36">
        <v>1</v>
      </c>
      <c r="Z114" s="36">
        <v>69</v>
      </c>
      <c r="AA114" s="214">
        <v>7.3786420088973736E-3</v>
      </c>
      <c r="AB114" s="216">
        <v>0.85169666350715545</v>
      </c>
      <c r="AC114" s="190" t="s">
        <v>73</v>
      </c>
    </row>
    <row r="115" spans="2:29" x14ac:dyDescent="0.3">
      <c r="B115" s="36">
        <v>1</v>
      </c>
      <c r="C115" s="36">
        <v>148</v>
      </c>
      <c r="D115" s="36">
        <v>7</v>
      </c>
      <c r="E115" s="36">
        <v>1</v>
      </c>
      <c r="F115" s="36">
        <v>10.5</v>
      </c>
      <c r="G115" s="36">
        <v>13</v>
      </c>
      <c r="H115" s="36">
        <v>8.4</v>
      </c>
      <c r="I115" s="36">
        <v>8.4</v>
      </c>
      <c r="J115" s="36">
        <v>0</v>
      </c>
      <c r="K115" s="42">
        <f t="shared" si="6"/>
        <v>8.4</v>
      </c>
      <c r="L115" s="42">
        <f t="shared" si="7"/>
        <v>5.541769440932395E-3</v>
      </c>
      <c r="M115" s="42">
        <f t="shared" si="8"/>
        <v>0.56131308087560183</v>
      </c>
      <c r="N115" s="42">
        <f t="shared" si="9"/>
        <v>81.487008087785199</v>
      </c>
      <c r="O115" s="214">
        <f t="shared" si="10"/>
        <v>1.2123121242750945E-2</v>
      </c>
      <c r="P115" s="216">
        <v>8.249149282068502E-2</v>
      </c>
      <c r="Q115" s="190" t="str">
        <f t="shared" si="11"/>
        <v/>
      </c>
      <c r="Y115" s="36">
        <v>1</v>
      </c>
      <c r="Z115" s="36">
        <v>79</v>
      </c>
      <c r="AA115" s="214">
        <v>7.3786420088973736E-3</v>
      </c>
      <c r="AB115" s="216">
        <v>0.88291790295805694</v>
      </c>
      <c r="AC115" s="190" t="s">
        <v>73</v>
      </c>
    </row>
    <row r="116" spans="2:29" x14ac:dyDescent="0.3">
      <c r="B116" s="36">
        <v>1</v>
      </c>
      <c r="C116" s="36">
        <v>156</v>
      </c>
      <c r="D116" s="36">
        <v>7</v>
      </c>
      <c r="E116" s="36">
        <v>1</v>
      </c>
      <c r="F116" s="36">
        <v>34.5</v>
      </c>
      <c r="G116" s="36">
        <v>13</v>
      </c>
      <c r="H116" s="36">
        <v>8.4499999999999993</v>
      </c>
      <c r="I116" s="36">
        <v>8.4499999999999993</v>
      </c>
      <c r="J116" s="36">
        <v>0</v>
      </c>
      <c r="K116" s="42">
        <f t="shared" si="6"/>
        <v>8.4499999999999993</v>
      </c>
      <c r="L116" s="42">
        <f t="shared" si="7"/>
        <v>5.6079392361986294E-3</v>
      </c>
      <c r="M116" s="42">
        <f t="shared" si="8"/>
        <v>0.5680152672508525</v>
      </c>
      <c r="N116" s="42">
        <f t="shared" si="9"/>
        <v>83.506940776447493</v>
      </c>
      <c r="O116" s="214">
        <f t="shared" si="10"/>
        <v>1.1833347542959505E-2</v>
      </c>
      <c r="P116" s="216">
        <v>0.25361291220466486</v>
      </c>
      <c r="Q116" s="190" t="str">
        <f t="shared" si="11"/>
        <v/>
      </c>
      <c r="Y116" s="36">
        <v>1</v>
      </c>
      <c r="Z116" s="36">
        <v>9</v>
      </c>
      <c r="AA116" s="214">
        <v>7.0110391296267505E-3</v>
      </c>
      <c r="AB116" s="216">
        <v>6.6917137282820782E-2</v>
      </c>
      <c r="AC116" s="190" t="s">
        <v>73</v>
      </c>
    </row>
    <row r="117" spans="2:29" x14ac:dyDescent="0.3">
      <c r="B117" s="36">
        <v>1</v>
      </c>
      <c r="C117" s="36">
        <v>237</v>
      </c>
      <c r="D117" s="36">
        <v>10</v>
      </c>
      <c r="E117" s="36">
        <v>1</v>
      </c>
      <c r="F117" s="36">
        <v>10.5</v>
      </c>
      <c r="G117" s="36">
        <v>19</v>
      </c>
      <c r="H117" s="36">
        <v>8.4499999999999993</v>
      </c>
      <c r="I117" s="36">
        <v>8.4499999999999993</v>
      </c>
      <c r="J117" s="36">
        <v>0</v>
      </c>
      <c r="K117" s="42">
        <f t="shared" si="6"/>
        <v>8.4499999999999993</v>
      </c>
      <c r="L117" s="42">
        <f t="shared" si="7"/>
        <v>5.6079392361986294E-3</v>
      </c>
      <c r="M117" s="42">
        <f t="shared" si="8"/>
        <v>0.5680152672508525</v>
      </c>
      <c r="N117" s="42">
        <f t="shared" si="9"/>
        <v>83.506940776447493</v>
      </c>
      <c r="O117" s="214">
        <f t="shared" si="10"/>
        <v>1.1833347542959505E-2</v>
      </c>
      <c r="P117" s="216">
        <v>0.68069742867123284</v>
      </c>
      <c r="Q117" s="190" t="str">
        <f t="shared" si="11"/>
        <v/>
      </c>
      <c r="Y117" s="36">
        <v>1</v>
      </c>
      <c r="Z117" s="36">
        <v>204</v>
      </c>
      <c r="AA117" s="214">
        <v>6.6600124338536126E-3</v>
      </c>
      <c r="AB117" s="216">
        <v>0.35569180721174209</v>
      </c>
      <c r="AC117" s="190" t="s">
        <v>73</v>
      </c>
    </row>
    <row r="118" spans="2:29" x14ac:dyDescent="0.3">
      <c r="B118" s="36">
        <v>1</v>
      </c>
      <c r="C118" s="36">
        <v>52</v>
      </c>
      <c r="D118" s="36">
        <v>3</v>
      </c>
      <c r="E118" s="36">
        <v>1</v>
      </c>
      <c r="F118" s="36">
        <v>10.5</v>
      </c>
      <c r="G118" s="36">
        <v>5</v>
      </c>
      <c r="H118" s="36">
        <v>8.5500000000000007</v>
      </c>
      <c r="I118" s="36">
        <v>8.5500000000000007</v>
      </c>
      <c r="J118" s="36">
        <v>0</v>
      </c>
      <c r="K118" s="42">
        <f t="shared" si="6"/>
        <v>8.5500000000000007</v>
      </c>
      <c r="L118" s="42">
        <f t="shared" si="7"/>
        <v>5.7414569239761966E-3</v>
      </c>
      <c r="M118" s="42">
        <f t="shared" si="8"/>
        <v>0.58153896676174432</v>
      </c>
      <c r="N118" s="42">
        <f t="shared" si="9"/>
        <v>87.714314434700455</v>
      </c>
      <c r="O118" s="214">
        <f t="shared" si="10"/>
        <v>1.1272138057675796E-2</v>
      </c>
      <c r="P118" s="216">
        <v>0.66754491075474554</v>
      </c>
      <c r="Q118" s="190" t="str">
        <f t="shared" si="11"/>
        <v/>
      </c>
      <c r="Y118" s="36">
        <v>1</v>
      </c>
      <c r="Z118" s="36">
        <v>95</v>
      </c>
      <c r="AA118" s="214">
        <v>6.3249147700561448E-3</v>
      </c>
      <c r="AB118" s="216">
        <v>0.86520899049199196</v>
      </c>
      <c r="AC118" s="190" t="s">
        <v>73</v>
      </c>
    </row>
    <row r="119" spans="2:29" x14ac:dyDescent="0.3">
      <c r="B119" s="36">
        <v>1</v>
      </c>
      <c r="C119" s="36">
        <v>85</v>
      </c>
      <c r="D119" s="36">
        <v>4</v>
      </c>
      <c r="E119" s="36">
        <v>1</v>
      </c>
      <c r="F119" s="36">
        <v>34.5</v>
      </c>
      <c r="G119" s="36">
        <v>7</v>
      </c>
      <c r="H119" s="36">
        <v>8.5500000000000007</v>
      </c>
      <c r="I119" s="36">
        <v>8.5500000000000007</v>
      </c>
      <c r="J119" s="36">
        <v>0</v>
      </c>
      <c r="K119" s="42">
        <f t="shared" si="6"/>
        <v>8.5500000000000007</v>
      </c>
      <c r="L119" s="42">
        <f t="shared" si="7"/>
        <v>5.7414569239761966E-3</v>
      </c>
      <c r="M119" s="42">
        <f t="shared" si="8"/>
        <v>0.58153896676174432</v>
      </c>
      <c r="N119" s="42">
        <f t="shared" si="9"/>
        <v>87.714314434700455</v>
      </c>
      <c r="O119" s="214">
        <f t="shared" si="10"/>
        <v>1.1272138057675796E-2</v>
      </c>
      <c r="P119" s="216">
        <v>0.321075142957568</v>
      </c>
      <c r="Q119" s="190" t="str">
        <f t="shared" si="11"/>
        <v/>
      </c>
      <c r="Y119" s="36">
        <v>1</v>
      </c>
      <c r="Z119" s="36">
        <v>120</v>
      </c>
      <c r="AA119" s="214">
        <v>6.3249147700561448E-3</v>
      </c>
      <c r="AB119" s="216">
        <v>0.92604404279503338</v>
      </c>
      <c r="AC119" s="190" t="s">
        <v>73</v>
      </c>
    </row>
    <row r="120" spans="2:29" x14ac:dyDescent="0.3">
      <c r="B120" s="36">
        <v>1</v>
      </c>
      <c r="C120" s="36">
        <v>191</v>
      </c>
      <c r="D120" s="36">
        <v>8</v>
      </c>
      <c r="E120" s="36">
        <v>1</v>
      </c>
      <c r="F120" s="36">
        <v>4.5</v>
      </c>
      <c r="G120" s="36">
        <v>15</v>
      </c>
      <c r="H120" s="36">
        <v>8.6</v>
      </c>
      <c r="I120" s="36">
        <v>8.6</v>
      </c>
      <c r="J120" s="36">
        <v>0</v>
      </c>
      <c r="K120" s="42">
        <f t="shared" si="6"/>
        <v>8.6</v>
      </c>
      <c r="L120" s="42">
        <f t="shared" si="7"/>
        <v>5.8088048164875268E-3</v>
      </c>
      <c r="M120" s="42">
        <f t="shared" si="8"/>
        <v>0.58836047989738527</v>
      </c>
      <c r="N120" s="42">
        <f t="shared" si="9"/>
        <v>89.905067463810084</v>
      </c>
      <c r="O120" s="214">
        <f t="shared" si="10"/>
        <v>1.1000486858426362E-2</v>
      </c>
      <c r="P120" s="216">
        <v>0.96825198713105221</v>
      </c>
      <c r="Q120" s="190" t="str">
        <f t="shared" si="11"/>
        <v/>
      </c>
      <c r="Y120" s="36">
        <v>1</v>
      </c>
      <c r="Z120" s="36">
        <v>144</v>
      </c>
      <c r="AA120" s="214">
        <v>6.3249147700561448E-3</v>
      </c>
      <c r="AB120" s="216">
        <v>0.94331780740013116</v>
      </c>
      <c r="AC120" s="190" t="s">
        <v>73</v>
      </c>
    </row>
    <row r="121" spans="2:29" x14ac:dyDescent="0.3">
      <c r="B121" s="36">
        <v>1</v>
      </c>
      <c r="C121" s="36">
        <v>193</v>
      </c>
      <c r="D121" s="36">
        <v>9</v>
      </c>
      <c r="E121" s="36">
        <v>1</v>
      </c>
      <c r="F121" s="36">
        <v>1.5</v>
      </c>
      <c r="G121" s="36">
        <v>17</v>
      </c>
      <c r="H121" s="36">
        <v>8.6</v>
      </c>
      <c r="I121" s="36">
        <v>8.6</v>
      </c>
      <c r="J121" s="36">
        <v>0</v>
      </c>
      <c r="K121" s="42">
        <f t="shared" si="6"/>
        <v>8.6</v>
      </c>
      <c r="L121" s="42">
        <f t="shared" si="7"/>
        <v>5.8088048164875268E-3</v>
      </c>
      <c r="M121" s="42">
        <f t="shared" si="8"/>
        <v>0.58836047989738527</v>
      </c>
      <c r="N121" s="42">
        <f t="shared" si="9"/>
        <v>89.905067463810084</v>
      </c>
      <c r="O121" s="214">
        <f t="shared" si="10"/>
        <v>1.1000486858426362E-2</v>
      </c>
      <c r="P121" s="216">
        <v>0.7535012799591696</v>
      </c>
      <c r="Q121" s="190" t="str">
        <f t="shared" si="11"/>
        <v/>
      </c>
      <c r="Y121" s="36">
        <v>1</v>
      </c>
      <c r="Z121" s="36">
        <v>26</v>
      </c>
      <c r="AA121" s="214">
        <v>6.0051185479638169E-3</v>
      </c>
      <c r="AB121" s="216">
        <v>0.20678627760686119</v>
      </c>
      <c r="AC121" s="190" t="s">
        <v>73</v>
      </c>
    </row>
    <row r="122" spans="2:29" x14ac:dyDescent="0.3">
      <c r="B122" s="36">
        <v>1</v>
      </c>
      <c r="C122" s="36">
        <v>93</v>
      </c>
      <c r="D122" s="36">
        <v>4</v>
      </c>
      <c r="E122" s="36">
        <v>1</v>
      </c>
      <c r="F122" s="36">
        <v>10.5</v>
      </c>
      <c r="G122" s="36">
        <v>7</v>
      </c>
      <c r="H122" s="36">
        <v>8.65</v>
      </c>
      <c r="I122" s="36">
        <v>8.65</v>
      </c>
      <c r="J122" s="36">
        <v>0</v>
      </c>
      <c r="K122" s="42">
        <f t="shared" si="6"/>
        <v>8.65</v>
      </c>
      <c r="L122" s="42">
        <f t="shared" si="7"/>
        <v>5.8765454080805576E-3</v>
      </c>
      <c r="M122" s="42">
        <f t="shared" si="8"/>
        <v>0.59522176861982312</v>
      </c>
      <c r="N122" s="42">
        <f t="shared" si="9"/>
        <v>92.156159554026232</v>
      </c>
      <c r="O122" s="214">
        <f t="shared" si="10"/>
        <v>1.0734663223423757E-2</v>
      </c>
      <c r="P122" s="216">
        <v>0.84595581751318982</v>
      </c>
      <c r="Q122" s="190" t="str">
        <f t="shared" si="11"/>
        <v/>
      </c>
      <c r="Y122" s="36">
        <v>1</v>
      </c>
      <c r="Z122" s="36">
        <v>22</v>
      </c>
      <c r="AA122" s="214">
        <v>5.8507676410243237E-3</v>
      </c>
      <c r="AB122" s="216">
        <v>0.99921525825611557</v>
      </c>
      <c r="AC122" s="190" t="s">
        <v>73</v>
      </c>
    </row>
    <row r="123" spans="2:29" x14ac:dyDescent="0.3">
      <c r="B123" s="36">
        <v>1</v>
      </c>
      <c r="C123" s="36">
        <v>70</v>
      </c>
      <c r="D123" s="36">
        <v>3</v>
      </c>
      <c r="E123" s="36">
        <v>1</v>
      </c>
      <c r="F123" s="36">
        <v>64.5</v>
      </c>
      <c r="G123" s="36">
        <v>5</v>
      </c>
      <c r="H123" s="36">
        <v>8.6999999999999993</v>
      </c>
      <c r="I123" s="36">
        <v>8.6999999999999993</v>
      </c>
      <c r="J123" s="36">
        <v>0</v>
      </c>
      <c r="K123" s="42">
        <f t="shared" si="6"/>
        <v>8.6999999999999993</v>
      </c>
      <c r="L123" s="42">
        <f t="shared" si="7"/>
        <v>5.9446786987552847E-3</v>
      </c>
      <c r="M123" s="42">
        <f t="shared" si="8"/>
        <v>0.60212283292905744</v>
      </c>
      <c r="N123" s="42">
        <f t="shared" si="9"/>
        <v>94.469379659380849</v>
      </c>
      <c r="O123" s="214">
        <f t="shared" si="10"/>
        <v>1.0474562666771603E-2</v>
      </c>
      <c r="P123" s="216">
        <v>1.8968753340604216E-2</v>
      </c>
      <c r="Q123" s="190" t="str">
        <f t="shared" si="11"/>
        <v/>
      </c>
      <c r="Y123" s="36">
        <v>1</v>
      </c>
      <c r="Z123" s="36">
        <v>173</v>
      </c>
      <c r="AA123" s="214">
        <v>5.8507676410243237E-3</v>
      </c>
      <c r="AB123" s="216">
        <v>0.76260915251811601</v>
      </c>
      <c r="AC123" s="190" t="s">
        <v>73</v>
      </c>
    </row>
    <row r="124" spans="2:29" x14ac:dyDescent="0.3">
      <c r="B124" s="36">
        <v>1</v>
      </c>
      <c r="C124" s="36">
        <v>51</v>
      </c>
      <c r="D124" s="36">
        <v>3</v>
      </c>
      <c r="E124" s="36">
        <v>1</v>
      </c>
      <c r="F124" s="36">
        <v>7.5</v>
      </c>
      <c r="G124" s="36">
        <v>5</v>
      </c>
      <c r="H124" s="36">
        <v>8.8000000000000007</v>
      </c>
      <c r="I124" s="36">
        <v>8.8000000000000007</v>
      </c>
      <c r="J124" s="36">
        <v>0</v>
      </c>
      <c r="K124" s="42">
        <f t="shared" si="6"/>
        <v>8.8000000000000007</v>
      </c>
      <c r="L124" s="42">
        <f t="shared" si="7"/>
        <v>6.0821233773498407E-3</v>
      </c>
      <c r="M124" s="42">
        <f t="shared" si="8"/>
        <v>0.6160442883079168</v>
      </c>
      <c r="N124" s="42">
        <f t="shared" si="9"/>
        <v>99.289643423396384</v>
      </c>
      <c r="O124" s="214">
        <f t="shared" si="10"/>
        <v>9.9711193086834404E-3</v>
      </c>
      <c r="P124" s="216">
        <v>0.30249498966178923</v>
      </c>
      <c r="Q124" s="190" t="str">
        <f t="shared" si="11"/>
        <v/>
      </c>
      <c r="Y124" s="36">
        <v>1</v>
      </c>
      <c r="Z124" s="36">
        <v>202</v>
      </c>
      <c r="AA124" s="214">
        <v>5.8507676410243237E-3</v>
      </c>
      <c r="AB124" s="216">
        <v>0.45594911075071387</v>
      </c>
      <c r="AC124" s="190" t="s">
        <v>73</v>
      </c>
    </row>
    <row r="125" spans="2:29" x14ac:dyDescent="0.3">
      <c r="B125" s="36">
        <v>1</v>
      </c>
      <c r="C125" s="36">
        <v>230</v>
      </c>
      <c r="D125" s="36">
        <v>10</v>
      </c>
      <c r="E125" s="36">
        <v>1</v>
      </c>
      <c r="F125" s="36">
        <v>31.5</v>
      </c>
      <c r="G125" s="36">
        <v>19</v>
      </c>
      <c r="H125" s="36">
        <v>8.8000000000000007</v>
      </c>
      <c r="I125" s="36">
        <v>8.8000000000000007</v>
      </c>
      <c r="J125" s="36">
        <v>0</v>
      </c>
      <c r="K125" s="42">
        <f t="shared" si="6"/>
        <v>8.8000000000000007</v>
      </c>
      <c r="L125" s="42">
        <f t="shared" si="7"/>
        <v>6.0821233773498407E-3</v>
      </c>
      <c r="M125" s="42">
        <f t="shared" si="8"/>
        <v>0.6160442883079168</v>
      </c>
      <c r="N125" s="42">
        <f t="shared" si="9"/>
        <v>99.289643423396384</v>
      </c>
      <c r="O125" s="214">
        <f t="shared" si="10"/>
        <v>9.9711193086834404E-3</v>
      </c>
      <c r="P125" s="216">
        <v>0.22168129047788576</v>
      </c>
      <c r="Q125" s="190" t="str">
        <f t="shared" si="11"/>
        <v/>
      </c>
      <c r="Y125" s="36">
        <v>1</v>
      </c>
      <c r="Z125" s="36">
        <v>41</v>
      </c>
      <c r="AA125" s="214">
        <v>5.7000154795153746E-3</v>
      </c>
      <c r="AB125" s="216">
        <v>0.66724110371841405</v>
      </c>
      <c r="AC125" s="190" t="s">
        <v>73</v>
      </c>
    </row>
    <row r="126" spans="2:29" x14ac:dyDescent="0.3">
      <c r="B126" s="36">
        <v>1</v>
      </c>
      <c r="C126" s="36">
        <v>27</v>
      </c>
      <c r="D126" s="36">
        <v>2</v>
      </c>
      <c r="E126" s="36">
        <v>1</v>
      </c>
      <c r="F126" s="36">
        <v>64.5</v>
      </c>
      <c r="G126" s="36">
        <v>3</v>
      </c>
      <c r="H126" s="36">
        <v>8.9499999999999993</v>
      </c>
      <c r="I126" s="36">
        <v>8.9499999999999993</v>
      </c>
      <c r="J126" s="36">
        <v>0</v>
      </c>
      <c r="K126" s="42">
        <f t="shared" si="6"/>
        <v>8.9499999999999993</v>
      </c>
      <c r="L126" s="42">
        <f t="shared" si="7"/>
        <v>6.2912356383544093E-3</v>
      </c>
      <c r="M126" s="42">
        <f t="shared" si="8"/>
        <v>0.63722478827718099</v>
      </c>
      <c r="N126" s="42">
        <f t="shared" si="9"/>
        <v>107.03406590414093</v>
      </c>
      <c r="O126" s="214">
        <f t="shared" si="10"/>
        <v>9.2563395779929891E-3</v>
      </c>
      <c r="P126" s="216">
        <v>0.67487999027918844</v>
      </c>
      <c r="Q126" s="190" t="str">
        <f t="shared" si="11"/>
        <v/>
      </c>
      <c r="Y126" s="36">
        <v>1</v>
      </c>
      <c r="Z126" s="36">
        <v>106</v>
      </c>
      <c r="AA126" s="214">
        <v>5.7000154795153746E-3</v>
      </c>
      <c r="AB126" s="216">
        <v>0.12670195588993227</v>
      </c>
      <c r="AC126" s="190" t="s">
        <v>73</v>
      </c>
    </row>
    <row r="127" spans="2:29" x14ac:dyDescent="0.3">
      <c r="B127" s="36">
        <v>1</v>
      </c>
      <c r="C127" s="36">
        <v>88</v>
      </c>
      <c r="D127" s="36">
        <v>4</v>
      </c>
      <c r="E127" s="36">
        <v>1</v>
      </c>
      <c r="F127" s="36">
        <v>25.5</v>
      </c>
      <c r="G127" s="36">
        <v>7</v>
      </c>
      <c r="H127" s="36">
        <v>8.9499999999999993</v>
      </c>
      <c r="I127" s="36">
        <v>8.9499999999999993</v>
      </c>
      <c r="J127" s="36">
        <v>0</v>
      </c>
      <c r="K127" s="42">
        <f t="shared" si="6"/>
        <v>8.9499999999999993</v>
      </c>
      <c r="L127" s="42">
        <f t="shared" si="7"/>
        <v>6.2912356383544093E-3</v>
      </c>
      <c r="M127" s="42">
        <f t="shared" si="8"/>
        <v>0.63722478827718099</v>
      </c>
      <c r="N127" s="42">
        <f t="shared" si="9"/>
        <v>107.03406590414093</v>
      </c>
      <c r="O127" s="214">
        <f t="shared" si="10"/>
        <v>9.2563395779929891E-3</v>
      </c>
      <c r="P127" s="216">
        <v>0.59569798701271992</v>
      </c>
      <c r="Q127" s="190" t="str">
        <f t="shared" si="11"/>
        <v/>
      </c>
      <c r="Y127" s="36">
        <v>1</v>
      </c>
      <c r="Z127" s="36">
        <v>179</v>
      </c>
      <c r="AA127" s="214">
        <v>5.7000154795153746E-3</v>
      </c>
      <c r="AB127" s="216">
        <v>0.87120789197388904</v>
      </c>
      <c r="AC127" s="190" t="s">
        <v>73</v>
      </c>
    </row>
    <row r="128" spans="2:29" x14ac:dyDescent="0.3">
      <c r="B128" s="36">
        <v>1</v>
      </c>
      <c r="C128" s="36">
        <v>64</v>
      </c>
      <c r="D128" s="36">
        <v>3</v>
      </c>
      <c r="E128" s="36">
        <v>1</v>
      </c>
      <c r="F128" s="36">
        <v>46.5</v>
      </c>
      <c r="G128" s="36">
        <v>5</v>
      </c>
      <c r="H128" s="36">
        <v>9.0500000000000007</v>
      </c>
      <c r="I128" s="36">
        <v>9.0500000000000007</v>
      </c>
      <c r="J128" s="36">
        <v>0</v>
      </c>
      <c r="K128" s="42">
        <f t="shared" si="6"/>
        <v>9.0500000000000007</v>
      </c>
      <c r="L128" s="42">
        <f t="shared" si="7"/>
        <v>6.4326073077659524E-3</v>
      </c>
      <c r="M128" s="42">
        <f t="shared" si="8"/>
        <v>0.65154399952400777</v>
      </c>
      <c r="N128" s="42">
        <f t="shared" si="9"/>
        <v>112.5640988315845</v>
      </c>
      <c r="O128" s="214">
        <f t="shared" si="10"/>
        <v>8.8055997475311454E-3</v>
      </c>
      <c r="P128" s="216">
        <v>0.10794319060829793</v>
      </c>
      <c r="Q128" s="190" t="str">
        <f t="shared" si="11"/>
        <v/>
      </c>
      <c r="Y128" s="36">
        <v>1</v>
      </c>
      <c r="Z128" s="36">
        <v>218</v>
      </c>
      <c r="AA128" s="214">
        <v>5.4090163009238301E-3</v>
      </c>
      <c r="AB128" s="216">
        <v>0.95198887915063946</v>
      </c>
      <c r="AC128" s="190" t="s">
        <v>73</v>
      </c>
    </row>
    <row r="129" spans="2:29" x14ac:dyDescent="0.3">
      <c r="B129" s="36">
        <v>1</v>
      </c>
      <c r="C129" s="36">
        <v>71</v>
      </c>
      <c r="D129" s="36">
        <v>3</v>
      </c>
      <c r="E129" s="36">
        <v>1</v>
      </c>
      <c r="F129" s="36">
        <v>67.5</v>
      </c>
      <c r="G129" s="36">
        <v>5</v>
      </c>
      <c r="H129" s="36">
        <v>9.1</v>
      </c>
      <c r="I129" s="36">
        <v>9.1</v>
      </c>
      <c r="J129" s="36">
        <v>0</v>
      </c>
      <c r="K129" s="42">
        <f t="shared" si="6"/>
        <v>9.1</v>
      </c>
      <c r="L129" s="42">
        <f t="shared" si="7"/>
        <v>6.5038821910942679E-3</v>
      </c>
      <c r="M129" s="42">
        <f t="shared" si="8"/>
        <v>0.65876326852761591</v>
      </c>
      <c r="N129" s="42">
        <f t="shared" si="9"/>
        <v>115.44591887209835</v>
      </c>
      <c r="O129" s="214">
        <f t="shared" si="10"/>
        <v>8.5876775217719192E-3</v>
      </c>
      <c r="P129" s="216">
        <v>0.46741418715837146</v>
      </c>
      <c r="Q129" s="190" t="str">
        <f t="shared" si="11"/>
        <v/>
      </c>
      <c r="Y129" s="36">
        <v>1</v>
      </c>
      <c r="Z129" s="36">
        <v>60</v>
      </c>
      <c r="AA129" s="214">
        <v>5.1315504777125209E-3</v>
      </c>
      <c r="AB129" s="216">
        <v>0.44115160493607419</v>
      </c>
      <c r="AC129" s="190" t="s">
        <v>73</v>
      </c>
    </row>
    <row r="130" spans="2:29" x14ac:dyDescent="0.3">
      <c r="B130" s="36">
        <v>1</v>
      </c>
      <c r="C130" s="36">
        <v>105</v>
      </c>
      <c r="D130" s="36">
        <v>5</v>
      </c>
      <c r="E130" s="36">
        <v>2</v>
      </c>
      <c r="F130" s="36">
        <v>25.5</v>
      </c>
      <c r="G130" s="36">
        <v>9</v>
      </c>
      <c r="H130" s="36">
        <v>9.15</v>
      </c>
      <c r="I130" s="36">
        <v>9.15</v>
      </c>
      <c r="J130" s="36">
        <v>0</v>
      </c>
      <c r="K130" s="42">
        <f t="shared" si="6"/>
        <v>9.15</v>
      </c>
      <c r="L130" s="42">
        <f t="shared" si="7"/>
        <v>6.5755497735042875E-3</v>
      </c>
      <c r="M130" s="42">
        <f t="shared" si="8"/>
        <v>0.66602231311802129</v>
      </c>
      <c r="N130" s="42">
        <f t="shared" si="9"/>
        <v>118.40874266901034</v>
      </c>
      <c r="O130" s="214">
        <f t="shared" si="10"/>
        <v>8.374596178203686E-3</v>
      </c>
      <c r="P130" s="216">
        <v>0.44819483951524219</v>
      </c>
      <c r="Q130" s="190" t="str">
        <f t="shared" si="11"/>
        <v/>
      </c>
      <c r="R130">
        <f>R97+1</f>
        <v>17</v>
      </c>
      <c r="Y130" s="36">
        <v>1</v>
      </c>
      <c r="Z130" s="36">
        <v>18</v>
      </c>
      <c r="AA130" s="214">
        <v>4.9977193275891896E-3</v>
      </c>
      <c r="AB130" s="216">
        <v>0.37954306478190114</v>
      </c>
      <c r="AC130" s="190" t="s">
        <v>73</v>
      </c>
    </row>
    <row r="131" spans="2:29" x14ac:dyDescent="0.3">
      <c r="B131" s="36">
        <v>1</v>
      </c>
      <c r="C131" s="36">
        <v>159</v>
      </c>
      <c r="D131" s="36">
        <v>7</v>
      </c>
      <c r="E131" s="36">
        <v>1</v>
      </c>
      <c r="F131" s="36">
        <v>43.5</v>
      </c>
      <c r="G131" s="36">
        <v>13</v>
      </c>
      <c r="H131" s="36">
        <v>9.15</v>
      </c>
      <c r="I131" s="36">
        <v>9.15</v>
      </c>
      <c r="J131" s="36">
        <v>0</v>
      </c>
      <c r="K131" s="42">
        <f t="shared" si="6"/>
        <v>9.15</v>
      </c>
      <c r="L131" s="42">
        <f t="shared" si="7"/>
        <v>6.5755497735042875E-3</v>
      </c>
      <c r="M131" s="42">
        <f t="shared" si="8"/>
        <v>0.66602231311802129</v>
      </c>
      <c r="N131" s="42">
        <f t="shared" si="9"/>
        <v>118.40874266901034</v>
      </c>
      <c r="O131" s="214">
        <f t="shared" si="10"/>
        <v>8.374596178203686E-3</v>
      </c>
      <c r="P131" s="216">
        <v>0.40036346466751294</v>
      </c>
      <c r="Q131" s="190" t="str">
        <f t="shared" si="11"/>
        <v/>
      </c>
      <c r="Y131" s="36">
        <v>1</v>
      </c>
      <c r="Z131" s="36">
        <v>92</v>
      </c>
      <c r="AA131" s="214">
        <v>4.7395239888788909E-3</v>
      </c>
      <c r="AB131" s="216">
        <v>0.84700917502443307</v>
      </c>
      <c r="AC131" s="190" t="s">
        <v>73</v>
      </c>
    </row>
    <row r="132" spans="2:29" x14ac:dyDescent="0.3">
      <c r="B132" s="36">
        <v>1</v>
      </c>
      <c r="C132" s="36">
        <v>260</v>
      </c>
      <c r="D132" s="36">
        <v>11</v>
      </c>
      <c r="E132" s="36">
        <v>1</v>
      </c>
      <c r="F132" s="36">
        <v>58.5</v>
      </c>
      <c r="G132" s="36">
        <v>21</v>
      </c>
      <c r="H132" s="36">
        <v>9.15</v>
      </c>
      <c r="I132" s="36">
        <v>9.15</v>
      </c>
      <c r="J132" s="36">
        <v>0</v>
      </c>
      <c r="K132" s="42">
        <f t="shared" si="6"/>
        <v>9.15</v>
      </c>
      <c r="L132" s="42">
        <f t="shared" si="7"/>
        <v>6.5755497735042875E-3</v>
      </c>
      <c r="M132" s="42">
        <f t="shared" si="8"/>
        <v>0.66602231311802129</v>
      </c>
      <c r="N132" s="42">
        <f t="shared" si="9"/>
        <v>118.40874266901034</v>
      </c>
      <c r="O132" s="214">
        <f t="shared" si="10"/>
        <v>8.374596178203686E-3</v>
      </c>
      <c r="P132" s="216">
        <v>0.67615909560114962</v>
      </c>
      <c r="Q132" s="190" t="str">
        <f t="shared" si="11"/>
        <v/>
      </c>
      <c r="Y132" s="36">
        <v>1</v>
      </c>
      <c r="Z132" s="36">
        <v>33</v>
      </c>
      <c r="AA132" s="214">
        <v>4.4935155413332595E-3</v>
      </c>
      <c r="AB132" s="216">
        <v>4.4111380195290595E-2</v>
      </c>
      <c r="AC132" s="190" t="s">
        <v>73</v>
      </c>
    </row>
    <row r="133" spans="2:29" x14ac:dyDescent="0.3">
      <c r="B133" s="36">
        <v>1</v>
      </c>
      <c r="C133" s="36">
        <v>224</v>
      </c>
      <c r="D133" s="36">
        <v>10</v>
      </c>
      <c r="E133" s="36">
        <v>1</v>
      </c>
      <c r="F133" s="36">
        <v>49.5</v>
      </c>
      <c r="G133" s="36">
        <v>19</v>
      </c>
      <c r="H133" s="36">
        <v>9.1999999999999993</v>
      </c>
      <c r="I133" s="36">
        <v>9.1999999999999993</v>
      </c>
      <c r="J133" s="36">
        <v>0</v>
      </c>
      <c r="K133" s="42">
        <f t="shared" si="6"/>
        <v>9.1999999999999993</v>
      </c>
      <c r="L133" s="42">
        <f t="shared" si="7"/>
        <v>6.6476100549960008E-3</v>
      </c>
      <c r="M133" s="42">
        <f t="shared" si="8"/>
        <v>0.67332113329522292</v>
      </c>
      <c r="N133" s="42">
        <f t="shared" si="9"/>
        <v>121.4550153251179</v>
      </c>
      <c r="O133" s="214">
        <f t="shared" si="10"/>
        <v>8.1662641366301303E-3</v>
      </c>
      <c r="P133" s="216">
        <v>0.83594773566707614</v>
      </c>
      <c r="Q133" s="190" t="str">
        <f t="shared" si="11"/>
        <v/>
      </c>
      <c r="Y133" s="36">
        <v>1</v>
      </c>
      <c r="Z133" s="36">
        <v>135</v>
      </c>
      <c r="AA133" s="214">
        <v>4.4935155413332595E-3</v>
      </c>
      <c r="AB133" s="216">
        <v>0.76291732488467301</v>
      </c>
      <c r="AC133" s="190" t="s">
        <v>73</v>
      </c>
    </row>
    <row r="134" spans="2:29" x14ac:dyDescent="0.3">
      <c r="B134" s="36">
        <v>1</v>
      </c>
      <c r="C134" s="36">
        <v>102</v>
      </c>
      <c r="D134" s="36">
        <v>5</v>
      </c>
      <c r="E134" s="36">
        <v>1</v>
      </c>
      <c r="F134" s="36">
        <v>16.5</v>
      </c>
      <c r="G134" s="36">
        <v>9</v>
      </c>
      <c r="H134" s="36">
        <v>9.25</v>
      </c>
      <c r="I134" s="36">
        <v>9.25</v>
      </c>
      <c r="J134" s="36">
        <v>0</v>
      </c>
      <c r="K134" s="42">
        <f t="shared" si="6"/>
        <v>9.25</v>
      </c>
      <c r="L134" s="42">
        <f t="shared" si="7"/>
        <v>6.7200630355694164E-3</v>
      </c>
      <c r="M134" s="42">
        <f t="shared" si="8"/>
        <v>0.68065972905922156</v>
      </c>
      <c r="N134" s="42">
        <f t="shared" si="9"/>
        <v>124.58726024329441</v>
      </c>
      <c r="O134" s="214">
        <f t="shared" si="10"/>
        <v>7.9625910945325673E-3</v>
      </c>
      <c r="P134" s="216">
        <v>0.44638620075373847</v>
      </c>
      <c r="Q134" s="190" t="str">
        <f t="shared" si="11"/>
        <v/>
      </c>
      <c r="Y134" s="36">
        <v>1</v>
      </c>
      <c r="Z134" s="36">
        <v>55</v>
      </c>
      <c r="AA134" s="214">
        <v>3.9285238687111201E-3</v>
      </c>
      <c r="AB134" s="216">
        <v>0.56255933629712951</v>
      </c>
      <c r="AC134" s="190" t="s">
        <v>73</v>
      </c>
    </row>
    <row r="135" spans="2:29" x14ac:dyDescent="0.3">
      <c r="B135" s="36">
        <v>1</v>
      </c>
      <c r="C135" s="36">
        <v>65</v>
      </c>
      <c r="D135" s="36">
        <v>3</v>
      </c>
      <c r="E135" s="36">
        <v>1</v>
      </c>
      <c r="F135" s="36">
        <v>49.5</v>
      </c>
      <c r="G135" s="36">
        <v>5</v>
      </c>
      <c r="H135" s="36">
        <v>9.3000000000000007</v>
      </c>
      <c r="I135" s="36">
        <v>9.3000000000000007</v>
      </c>
      <c r="J135" s="36">
        <v>0</v>
      </c>
      <c r="K135" s="42">
        <f t="shared" si="6"/>
        <v>9.3000000000000007</v>
      </c>
      <c r="L135" s="42">
        <f t="shared" si="7"/>
        <v>6.7929087152245309E-3</v>
      </c>
      <c r="M135" s="42">
        <f t="shared" si="8"/>
        <v>0.68803810041001712</v>
      </c>
      <c r="N135" s="42">
        <f t="shared" si="9"/>
        <v>127.80808176472311</v>
      </c>
      <c r="O135" s="214">
        <f t="shared" si="10"/>
        <v>7.7634880226425951E-3</v>
      </c>
      <c r="P135" s="216">
        <v>0.74861670229208777</v>
      </c>
      <c r="Q135" s="190" t="str">
        <f t="shared" si="11"/>
        <v/>
      </c>
      <c r="Y135" s="36">
        <v>1</v>
      </c>
      <c r="Z135" s="36">
        <v>164</v>
      </c>
      <c r="AA135" s="214">
        <v>3.9285238687111201E-3</v>
      </c>
      <c r="AB135" s="216">
        <v>0.83334091165385482</v>
      </c>
      <c r="AC135" s="190" t="s">
        <v>73</v>
      </c>
    </row>
    <row r="136" spans="2:29" x14ac:dyDescent="0.3">
      <c r="B136" s="36">
        <v>1</v>
      </c>
      <c r="C136" s="36">
        <v>264</v>
      </c>
      <c r="D136" s="36">
        <v>11</v>
      </c>
      <c r="E136" s="36">
        <v>1</v>
      </c>
      <c r="F136" s="36">
        <v>70.5</v>
      </c>
      <c r="G136" s="36">
        <v>21</v>
      </c>
      <c r="H136" s="36">
        <v>9.3000000000000007</v>
      </c>
      <c r="I136" s="36">
        <v>9.3000000000000007</v>
      </c>
      <c r="J136" s="36">
        <v>0</v>
      </c>
      <c r="K136" s="42">
        <f t="shared" si="6"/>
        <v>9.3000000000000007</v>
      </c>
      <c r="L136" s="42">
        <f t="shared" si="7"/>
        <v>6.7929087152245309E-3</v>
      </c>
      <c r="M136" s="42">
        <f t="shared" si="8"/>
        <v>0.68803810041001712</v>
      </c>
      <c r="N136" s="42">
        <f t="shared" si="9"/>
        <v>127.80808176472311</v>
      </c>
      <c r="O136" s="214">
        <f t="shared" si="10"/>
        <v>7.7634880226425951E-3</v>
      </c>
      <c r="P136" s="216">
        <v>0.75401397885796584</v>
      </c>
      <c r="Q136" s="190" t="str">
        <f t="shared" si="11"/>
        <v/>
      </c>
      <c r="Y136" s="36">
        <v>1</v>
      </c>
      <c r="Z136" s="36">
        <v>175</v>
      </c>
      <c r="AA136" s="214">
        <v>3.9285238687111201E-3</v>
      </c>
      <c r="AB136" s="216">
        <v>0.71809711682032162</v>
      </c>
      <c r="AC136" s="190" t="s">
        <v>73</v>
      </c>
    </row>
    <row r="137" spans="2:29" x14ac:dyDescent="0.3">
      <c r="B137" s="36">
        <v>1</v>
      </c>
      <c r="C137" s="36">
        <v>69</v>
      </c>
      <c r="D137" s="36">
        <v>3</v>
      </c>
      <c r="E137" s="36">
        <v>1</v>
      </c>
      <c r="F137" s="36">
        <v>61.5</v>
      </c>
      <c r="G137" s="36">
        <v>5</v>
      </c>
      <c r="H137" s="36">
        <v>9.4</v>
      </c>
      <c r="I137" s="36">
        <v>9.4</v>
      </c>
      <c r="J137" s="36">
        <v>0</v>
      </c>
      <c r="K137" s="42">
        <f t="shared" si="6"/>
        <v>9.4</v>
      </c>
      <c r="L137" s="42">
        <f t="shared" si="7"/>
        <v>6.939778171779854E-3</v>
      </c>
      <c r="M137" s="42">
        <f t="shared" si="8"/>
        <v>0.70291416987199806</v>
      </c>
      <c r="N137" s="42">
        <f t="shared" si="9"/>
        <v>134.52629315722004</v>
      </c>
      <c r="O137" s="214">
        <f t="shared" si="10"/>
        <v>7.3786420088973736E-3</v>
      </c>
      <c r="P137" s="216">
        <v>0.85169666350715545</v>
      </c>
      <c r="Q137" s="190" t="str">
        <f t="shared" si="11"/>
        <v/>
      </c>
      <c r="Y137" s="36">
        <v>1</v>
      </c>
      <c r="Z137" s="36">
        <v>25</v>
      </c>
      <c r="AA137" s="214">
        <v>3.8236222727969782E-3</v>
      </c>
      <c r="AB137" s="216">
        <v>0.26277164262107355</v>
      </c>
      <c r="AC137" s="190" t="s">
        <v>73</v>
      </c>
    </row>
    <row r="138" spans="2:29" x14ac:dyDescent="0.3">
      <c r="B138" s="36">
        <v>1</v>
      </c>
      <c r="C138" s="36">
        <v>79</v>
      </c>
      <c r="D138" s="36">
        <v>4</v>
      </c>
      <c r="E138" s="36">
        <v>1</v>
      </c>
      <c r="F138" s="36">
        <v>52.5</v>
      </c>
      <c r="G138" s="36">
        <v>7</v>
      </c>
      <c r="H138" s="36">
        <v>9.4</v>
      </c>
      <c r="I138" s="36">
        <v>9.4</v>
      </c>
      <c r="J138" s="36">
        <v>0</v>
      </c>
      <c r="K138" s="42">
        <f t="shared" si="6"/>
        <v>9.4</v>
      </c>
      <c r="L138" s="42">
        <f t="shared" si="7"/>
        <v>6.939778171779854E-3</v>
      </c>
      <c r="M138" s="42">
        <f t="shared" si="8"/>
        <v>0.70291416987199806</v>
      </c>
      <c r="N138" s="42">
        <f t="shared" si="9"/>
        <v>134.52629315722004</v>
      </c>
      <c r="O138" s="214">
        <f t="shared" si="10"/>
        <v>7.3786420088973736E-3</v>
      </c>
      <c r="P138" s="216">
        <v>0.88291790295805694</v>
      </c>
      <c r="Q138" s="190" t="str">
        <f t="shared" si="11"/>
        <v/>
      </c>
      <c r="Y138" s="36">
        <v>1</v>
      </c>
      <c r="Z138" s="36">
        <v>127</v>
      </c>
      <c r="AA138" s="214">
        <v>3.8236222727969782E-3</v>
      </c>
      <c r="AB138" s="216">
        <v>0.88220600705184249</v>
      </c>
      <c r="AC138" s="190" t="s">
        <v>73</v>
      </c>
    </row>
    <row r="139" spans="2:29" x14ac:dyDescent="0.3">
      <c r="B139" s="36">
        <v>1</v>
      </c>
      <c r="C139" s="36">
        <v>9</v>
      </c>
      <c r="D139" s="36">
        <v>1</v>
      </c>
      <c r="E139" s="36">
        <v>1</v>
      </c>
      <c r="F139" s="36">
        <v>25.5</v>
      </c>
      <c r="G139" s="36">
        <v>1</v>
      </c>
      <c r="H139" s="36">
        <v>9.5</v>
      </c>
      <c r="I139" s="36">
        <v>9.5</v>
      </c>
      <c r="J139" s="36">
        <v>0</v>
      </c>
      <c r="K139" s="42">
        <f t="shared" si="6"/>
        <v>9.5</v>
      </c>
      <c r="L139" s="42">
        <f t="shared" si="7"/>
        <v>7.0882184246619708E-3</v>
      </c>
      <c r="M139" s="42">
        <f t="shared" si="8"/>
        <v>0.71794934168116586</v>
      </c>
      <c r="N139" s="42">
        <f t="shared" si="9"/>
        <v>141.63220922192232</v>
      </c>
      <c r="O139" s="214">
        <f t="shared" si="10"/>
        <v>7.0110391296267505E-3</v>
      </c>
      <c r="P139" s="216">
        <v>6.6917137282820782E-2</v>
      </c>
      <c r="Q139" s="190" t="str">
        <f t="shared" si="11"/>
        <v/>
      </c>
      <c r="Y139" s="36">
        <v>1</v>
      </c>
      <c r="Z139" s="36">
        <v>245</v>
      </c>
      <c r="AA139" s="214">
        <v>3.7212851322513396E-3</v>
      </c>
      <c r="AB139" s="216">
        <v>0.79812993686728628</v>
      </c>
      <c r="AC139" s="190" t="s">
        <v>73</v>
      </c>
    </row>
    <row r="140" spans="2:29" x14ac:dyDescent="0.3">
      <c r="B140" s="36">
        <v>1</v>
      </c>
      <c r="C140" s="36">
        <v>204</v>
      </c>
      <c r="D140" s="36">
        <v>9</v>
      </c>
      <c r="E140" s="36">
        <v>1</v>
      </c>
      <c r="F140" s="36">
        <v>34.5</v>
      </c>
      <c r="G140" s="36">
        <v>17</v>
      </c>
      <c r="H140" s="36">
        <v>9.6</v>
      </c>
      <c r="I140" s="36">
        <v>9.6</v>
      </c>
      <c r="J140" s="36">
        <v>0</v>
      </c>
      <c r="K140" s="42">
        <f t="shared" si="6"/>
        <v>9.6</v>
      </c>
      <c r="L140" s="42">
        <f t="shared" si="7"/>
        <v>7.2382294738708832E-3</v>
      </c>
      <c r="M140" s="42">
        <f t="shared" si="8"/>
        <v>0.73314361583752075</v>
      </c>
      <c r="N140" s="42">
        <f t="shared" si="9"/>
        <v>149.14986982860341</v>
      </c>
      <c r="O140" s="214">
        <f t="shared" si="10"/>
        <v>6.6600124338536126E-3</v>
      </c>
      <c r="P140" s="216">
        <v>0.35569180721174209</v>
      </c>
      <c r="Q140" s="190" t="str">
        <f t="shared" si="11"/>
        <v/>
      </c>
      <c r="Y140" s="36">
        <v>1</v>
      </c>
      <c r="Z140" s="36">
        <v>131</v>
      </c>
      <c r="AA140" s="214">
        <v>3.6214568586159235E-3</v>
      </c>
      <c r="AB140" s="216">
        <v>0.55159117837206417</v>
      </c>
      <c r="AC140" s="190" t="s">
        <v>73</v>
      </c>
    </row>
    <row r="141" spans="2:29" x14ac:dyDescent="0.3">
      <c r="B141" s="36">
        <v>1</v>
      </c>
      <c r="C141" s="36">
        <v>95</v>
      </c>
      <c r="D141" s="36">
        <v>4</v>
      </c>
      <c r="E141" s="36">
        <v>1</v>
      </c>
      <c r="F141" s="36">
        <v>4.5</v>
      </c>
      <c r="G141" s="36">
        <v>7</v>
      </c>
      <c r="H141" s="36">
        <v>9.6999999999999993</v>
      </c>
      <c r="I141" s="36">
        <v>9.6999999999999993</v>
      </c>
      <c r="J141" s="36">
        <v>0</v>
      </c>
      <c r="K141" s="42">
        <f t="shared" si="6"/>
        <v>9.6999999999999993</v>
      </c>
      <c r="L141" s="42">
        <f t="shared" si="7"/>
        <v>7.3898113194065902E-3</v>
      </c>
      <c r="M141" s="42">
        <f t="shared" si="8"/>
        <v>0.74849699234106248</v>
      </c>
      <c r="N141" s="42">
        <f t="shared" si="9"/>
        <v>157.10489727612887</v>
      </c>
      <c r="O141" s="214">
        <f t="shared" si="10"/>
        <v>6.3249147700561448E-3</v>
      </c>
      <c r="P141" s="216">
        <v>0.86520899049199196</v>
      </c>
      <c r="Q141" s="190" t="str">
        <f t="shared" si="11"/>
        <v/>
      </c>
      <c r="Y141" s="36">
        <v>1</v>
      </c>
      <c r="Z141" s="36">
        <v>11</v>
      </c>
      <c r="AA141" s="214">
        <v>3.4291095317937614E-3</v>
      </c>
      <c r="AB141" s="216">
        <v>0.95106510901854957</v>
      </c>
      <c r="AC141" s="190" t="s">
        <v>73</v>
      </c>
    </row>
    <row r="142" spans="2:29" x14ac:dyDescent="0.3">
      <c r="B142" s="36">
        <v>1</v>
      </c>
      <c r="C142" s="36">
        <v>120</v>
      </c>
      <c r="D142" s="36">
        <v>5</v>
      </c>
      <c r="E142" s="36">
        <v>1</v>
      </c>
      <c r="F142" s="36">
        <v>70.5</v>
      </c>
      <c r="G142" s="36">
        <v>9</v>
      </c>
      <c r="H142" s="36">
        <v>9.6999999999999993</v>
      </c>
      <c r="I142" s="36">
        <v>9.6999999999999993</v>
      </c>
      <c r="J142" s="36">
        <v>0</v>
      </c>
      <c r="K142" s="42">
        <f t="shared" si="6"/>
        <v>9.6999999999999993</v>
      </c>
      <c r="L142" s="42">
        <f t="shared" si="7"/>
        <v>7.3898113194065902E-3</v>
      </c>
      <c r="M142" s="42">
        <f t="shared" si="8"/>
        <v>0.74849699234106248</v>
      </c>
      <c r="N142" s="42">
        <f t="shared" si="9"/>
        <v>157.10489727612887</v>
      </c>
      <c r="O142" s="214">
        <f t="shared" si="10"/>
        <v>6.3249147700561448E-3</v>
      </c>
      <c r="P142" s="216">
        <v>0.92604404279503338</v>
      </c>
      <c r="Q142" s="190" t="str">
        <f t="shared" si="11"/>
        <v/>
      </c>
      <c r="Y142" s="36">
        <v>1</v>
      </c>
      <c r="Z142" s="36">
        <v>104</v>
      </c>
      <c r="AA142" s="214">
        <v>3.4291095317937614E-3</v>
      </c>
      <c r="AB142" s="216">
        <v>1.7758824214832103E-2</v>
      </c>
      <c r="AC142" s="190" t="s">
        <v>73</v>
      </c>
    </row>
    <row r="143" spans="2:29" x14ac:dyDescent="0.3">
      <c r="B143" s="36">
        <v>1</v>
      </c>
      <c r="C143" s="36">
        <v>144</v>
      </c>
      <c r="D143" s="36">
        <v>6</v>
      </c>
      <c r="E143" s="36">
        <v>1</v>
      </c>
      <c r="F143" s="36">
        <v>1.5</v>
      </c>
      <c r="G143" s="36">
        <v>11</v>
      </c>
      <c r="H143" s="36">
        <v>9.6999999999999993</v>
      </c>
      <c r="I143" s="36">
        <v>9.6999999999999993</v>
      </c>
      <c r="J143" s="36">
        <v>0</v>
      </c>
      <c r="K143" s="42">
        <f t="shared" si="6"/>
        <v>9.6999999999999993</v>
      </c>
      <c r="L143" s="42">
        <f t="shared" si="7"/>
        <v>7.3898113194065902E-3</v>
      </c>
      <c r="M143" s="42">
        <f t="shared" si="8"/>
        <v>0.74849699234106248</v>
      </c>
      <c r="N143" s="42">
        <f t="shared" si="9"/>
        <v>157.10489727612887</v>
      </c>
      <c r="O143" s="214">
        <f t="shared" si="10"/>
        <v>6.3249147700561448E-3</v>
      </c>
      <c r="P143" s="216">
        <v>0.94331780740013116</v>
      </c>
      <c r="Q143" s="190" t="str">
        <f t="shared" si="11"/>
        <v/>
      </c>
      <c r="Y143" s="36">
        <v>1</v>
      </c>
      <c r="Z143" s="36">
        <v>111</v>
      </c>
      <c r="AA143" s="214">
        <v>3.3364842398151406E-3</v>
      </c>
      <c r="AB143" s="216">
        <v>0.72182356831049788</v>
      </c>
      <c r="AC143" s="190" t="s">
        <v>73</v>
      </c>
    </row>
    <row r="144" spans="2:29" x14ac:dyDescent="0.3">
      <c r="B144" s="36">
        <v>1</v>
      </c>
      <c r="C144" s="36">
        <v>26</v>
      </c>
      <c r="D144" s="36">
        <v>2</v>
      </c>
      <c r="E144" s="36">
        <v>1</v>
      </c>
      <c r="F144" s="36">
        <v>67.5</v>
      </c>
      <c r="G144" s="36">
        <v>3</v>
      </c>
      <c r="H144" s="36">
        <v>9.8000000000000007</v>
      </c>
      <c r="I144" s="36">
        <v>9.8000000000000007</v>
      </c>
      <c r="J144" s="36">
        <v>0</v>
      </c>
      <c r="K144" s="42">
        <f t="shared" si="6"/>
        <v>9.8000000000000007</v>
      </c>
      <c r="L144" s="42">
        <f t="shared" si="7"/>
        <v>7.5429639612690945E-3</v>
      </c>
      <c r="M144" s="42">
        <f t="shared" si="8"/>
        <v>0.76400947119179152</v>
      </c>
      <c r="N144" s="42">
        <f t="shared" si="9"/>
        <v>165.52460596953031</v>
      </c>
      <c r="O144" s="214">
        <f t="shared" si="10"/>
        <v>6.0051185479638169E-3</v>
      </c>
      <c r="P144" s="216">
        <v>0.20678627760686119</v>
      </c>
      <c r="Q144" s="190" t="str">
        <f t="shared" si="11"/>
        <v/>
      </c>
      <c r="Y144" s="36">
        <v>1</v>
      </c>
      <c r="Z144" s="36">
        <v>155</v>
      </c>
      <c r="AA144" s="214">
        <v>3.3364842398151406E-3</v>
      </c>
      <c r="AB144" s="216">
        <v>0.31687161988423007</v>
      </c>
      <c r="AC144" s="190" t="s">
        <v>73</v>
      </c>
    </row>
    <row r="145" spans="2:29" x14ac:dyDescent="0.3">
      <c r="B145" s="36">
        <v>1</v>
      </c>
      <c r="C145" s="36">
        <v>22</v>
      </c>
      <c r="D145" s="36">
        <v>1</v>
      </c>
      <c r="E145" s="36">
        <v>1</v>
      </c>
      <c r="F145" s="36">
        <v>64.5</v>
      </c>
      <c r="G145" s="36">
        <v>1</v>
      </c>
      <c r="H145" s="36">
        <v>9.85</v>
      </c>
      <c r="I145" s="36">
        <v>9.85</v>
      </c>
      <c r="J145" s="36">
        <v>0</v>
      </c>
      <c r="K145" s="42">
        <f t="shared" si="6"/>
        <v>9.85</v>
      </c>
      <c r="L145" s="42">
        <f t="shared" si="7"/>
        <v>7.6201293308228923E-3</v>
      </c>
      <c r="M145" s="42">
        <f t="shared" si="8"/>
        <v>0.77182537399735085</v>
      </c>
      <c r="N145" s="42">
        <f t="shared" si="9"/>
        <v>169.9177429963564</v>
      </c>
      <c r="O145" s="214">
        <f t="shared" si="10"/>
        <v>5.8507676410243237E-3</v>
      </c>
      <c r="P145" s="216">
        <v>0.99921525825611557</v>
      </c>
      <c r="Q145" s="190" t="str">
        <f t="shared" si="11"/>
        <v/>
      </c>
      <c r="Y145" s="36">
        <v>1</v>
      </c>
      <c r="Z145" s="36">
        <v>46</v>
      </c>
      <c r="AA145" s="214">
        <v>3.2461553134303101E-3</v>
      </c>
      <c r="AB145" s="216">
        <v>0.35941559922270483</v>
      </c>
      <c r="AC145" s="190" t="s">
        <v>73</v>
      </c>
    </row>
    <row r="146" spans="2:29" x14ac:dyDescent="0.3">
      <c r="B146" s="36">
        <v>1</v>
      </c>
      <c r="C146" s="36">
        <v>173</v>
      </c>
      <c r="D146" s="36">
        <v>8</v>
      </c>
      <c r="E146" s="36">
        <v>2</v>
      </c>
      <c r="F146" s="36">
        <v>58.5</v>
      </c>
      <c r="G146" s="36">
        <v>15</v>
      </c>
      <c r="H146" s="36">
        <v>9.85</v>
      </c>
      <c r="I146" s="36">
        <v>9.85</v>
      </c>
      <c r="J146" s="36">
        <v>0</v>
      </c>
      <c r="K146" s="42">
        <f t="shared" si="6"/>
        <v>9.85</v>
      </c>
      <c r="L146" s="42">
        <f t="shared" si="7"/>
        <v>7.6201293308228923E-3</v>
      </c>
      <c r="M146" s="42">
        <f t="shared" si="8"/>
        <v>0.77182537399735085</v>
      </c>
      <c r="N146" s="42">
        <f t="shared" si="9"/>
        <v>169.9177429963564</v>
      </c>
      <c r="O146" s="214">
        <f t="shared" si="10"/>
        <v>5.8507676410243237E-3</v>
      </c>
      <c r="P146" s="216">
        <v>0.76260915251811601</v>
      </c>
      <c r="Q146" s="190" t="str">
        <f t="shared" si="11"/>
        <v/>
      </c>
      <c r="Y146" s="36">
        <v>1</v>
      </c>
      <c r="Z146" s="36">
        <v>165</v>
      </c>
      <c r="AA146" s="214">
        <v>3.2461553134303101E-3</v>
      </c>
      <c r="AB146" s="216">
        <v>0.12533957254533012</v>
      </c>
      <c r="AC146" s="190" t="s">
        <v>73</v>
      </c>
    </row>
    <row r="147" spans="2:29" x14ac:dyDescent="0.3">
      <c r="B147" s="36">
        <v>1</v>
      </c>
      <c r="C147" s="36">
        <v>202</v>
      </c>
      <c r="D147" s="36">
        <v>9</v>
      </c>
      <c r="E147" s="36">
        <v>2</v>
      </c>
      <c r="F147" s="36">
        <v>28.5</v>
      </c>
      <c r="G147" s="36">
        <v>17</v>
      </c>
      <c r="H147" s="36">
        <v>9.85</v>
      </c>
      <c r="I147" s="36">
        <v>9.85</v>
      </c>
      <c r="J147" s="36">
        <v>0</v>
      </c>
      <c r="K147" s="42">
        <f t="shared" si="6"/>
        <v>9.85</v>
      </c>
      <c r="L147" s="42">
        <f t="shared" si="7"/>
        <v>7.6201293308228923E-3</v>
      </c>
      <c r="M147" s="42">
        <f t="shared" si="8"/>
        <v>0.77182537399735085</v>
      </c>
      <c r="N147" s="42">
        <f t="shared" si="9"/>
        <v>169.9177429963564</v>
      </c>
      <c r="O147" s="214">
        <f t="shared" si="10"/>
        <v>5.8507676410243237E-3</v>
      </c>
      <c r="P147" s="216">
        <v>0.45594911075071387</v>
      </c>
      <c r="Q147" s="190" t="str">
        <f t="shared" si="11"/>
        <v/>
      </c>
      <c r="Y147" s="36">
        <v>1</v>
      </c>
      <c r="Z147" s="36">
        <v>17</v>
      </c>
      <c r="AA147" s="214">
        <v>3.1580720311239485E-3</v>
      </c>
      <c r="AB147" s="216">
        <v>2.3634769097809816E-2</v>
      </c>
      <c r="AC147" s="190" t="s">
        <v>73</v>
      </c>
    </row>
    <row r="148" spans="2:29" x14ac:dyDescent="0.3">
      <c r="B148" s="36">
        <v>1</v>
      </c>
      <c r="C148" s="36">
        <v>41</v>
      </c>
      <c r="D148" s="36">
        <v>2</v>
      </c>
      <c r="E148" s="36">
        <v>1</v>
      </c>
      <c r="F148" s="36">
        <v>22.5</v>
      </c>
      <c r="G148" s="36">
        <v>3</v>
      </c>
      <c r="H148" s="36">
        <v>9.9</v>
      </c>
      <c r="I148" s="36">
        <v>9.9</v>
      </c>
      <c r="J148" s="36">
        <v>0</v>
      </c>
      <c r="K148" s="42">
        <f t="shared" si="6"/>
        <v>9.9</v>
      </c>
      <c r="L148" s="42">
        <f t="shared" si="7"/>
        <v>7.6976873994583908E-3</v>
      </c>
      <c r="M148" s="42">
        <f t="shared" si="8"/>
        <v>0.77968105238970709</v>
      </c>
      <c r="N148" s="42">
        <f t="shared" si="9"/>
        <v>174.43812005314518</v>
      </c>
      <c r="O148" s="214">
        <f t="shared" si="10"/>
        <v>5.7000154795153746E-3</v>
      </c>
      <c r="P148" s="216">
        <v>0.66724110371841405</v>
      </c>
      <c r="Q148" s="190" t="str">
        <f t="shared" si="11"/>
        <v/>
      </c>
      <c r="Y148" s="36">
        <v>1</v>
      </c>
      <c r="Z148" s="36">
        <v>94</v>
      </c>
      <c r="AA148" s="214">
        <v>3.1580720311239485E-3</v>
      </c>
      <c r="AB148" s="216">
        <v>0.66663684071172469</v>
      </c>
      <c r="AC148" s="190" t="s">
        <v>73</v>
      </c>
    </row>
    <row r="149" spans="2:29" x14ac:dyDescent="0.3">
      <c r="B149" s="36">
        <v>1</v>
      </c>
      <c r="C149" s="36">
        <v>106</v>
      </c>
      <c r="D149" s="36">
        <v>5</v>
      </c>
      <c r="E149" s="36">
        <v>2</v>
      </c>
      <c r="F149" s="36">
        <v>28.5</v>
      </c>
      <c r="G149" s="36">
        <v>9</v>
      </c>
      <c r="H149" s="36">
        <v>9.9</v>
      </c>
      <c r="I149" s="36">
        <v>9.9</v>
      </c>
      <c r="J149" s="36">
        <v>0</v>
      </c>
      <c r="K149" s="42">
        <f t="shared" si="6"/>
        <v>9.9</v>
      </c>
      <c r="L149" s="42">
        <f t="shared" si="7"/>
        <v>7.6976873994583908E-3</v>
      </c>
      <c r="M149" s="42">
        <f t="shared" si="8"/>
        <v>0.77968105238970709</v>
      </c>
      <c r="N149" s="42">
        <f t="shared" si="9"/>
        <v>174.43812005314518</v>
      </c>
      <c r="O149" s="214">
        <f t="shared" si="10"/>
        <v>5.7000154795153746E-3</v>
      </c>
      <c r="P149" s="216">
        <v>0.12670195588993227</v>
      </c>
      <c r="Q149" s="190" t="str">
        <f t="shared" si="11"/>
        <v/>
      </c>
      <c r="Y149" s="36">
        <v>1</v>
      </c>
      <c r="Z149" s="36">
        <v>35</v>
      </c>
      <c r="AA149" s="214">
        <v>3.0721846090456806E-3</v>
      </c>
      <c r="AB149" s="216">
        <v>0.45824272497529916</v>
      </c>
      <c r="AC149" s="190" t="s">
        <v>73</v>
      </c>
    </row>
    <row r="150" spans="2:29" x14ac:dyDescent="0.3">
      <c r="B150" s="36">
        <v>1</v>
      </c>
      <c r="C150" s="36">
        <v>179</v>
      </c>
      <c r="D150" s="36">
        <v>8</v>
      </c>
      <c r="E150" s="36">
        <v>1</v>
      </c>
      <c r="F150" s="36">
        <v>40.5</v>
      </c>
      <c r="G150" s="36">
        <v>15</v>
      </c>
      <c r="H150" s="36">
        <v>9.9</v>
      </c>
      <c r="I150" s="36">
        <v>9.9</v>
      </c>
      <c r="J150" s="36">
        <v>0</v>
      </c>
      <c r="K150" s="42">
        <f t="shared" si="6"/>
        <v>9.9</v>
      </c>
      <c r="L150" s="42">
        <f t="shared" si="7"/>
        <v>7.6976873994583908E-3</v>
      </c>
      <c r="M150" s="42">
        <f t="shared" si="8"/>
        <v>0.77968105238970709</v>
      </c>
      <c r="N150" s="42">
        <f t="shared" si="9"/>
        <v>174.43812005314518</v>
      </c>
      <c r="O150" s="214">
        <f t="shared" si="10"/>
        <v>5.7000154795153746E-3</v>
      </c>
      <c r="P150" s="216">
        <v>0.87120789197388904</v>
      </c>
      <c r="Q150" s="190" t="str">
        <f t="shared" si="11"/>
        <v/>
      </c>
      <c r="Y150" s="36">
        <v>1</v>
      </c>
      <c r="Z150" s="36">
        <v>58</v>
      </c>
      <c r="AA150" s="214">
        <v>3.0721846090456806E-3</v>
      </c>
      <c r="AB150" s="216">
        <v>0.43054150514841982</v>
      </c>
      <c r="AC150" s="190" t="s">
        <v>73</v>
      </c>
    </row>
    <row r="151" spans="2:29" x14ac:dyDescent="0.3">
      <c r="B151" s="36">
        <v>1</v>
      </c>
      <c r="C151" s="36">
        <v>218</v>
      </c>
      <c r="D151" s="36">
        <v>10</v>
      </c>
      <c r="E151" s="36">
        <v>1</v>
      </c>
      <c r="F151" s="36">
        <v>67.5</v>
      </c>
      <c r="G151" s="36">
        <v>19</v>
      </c>
      <c r="H151" s="36">
        <v>10</v>
      </c>
      <c r="I151" s="36">
        <v>10</v>
      </c>
      <c r="J151" s="36">
        <v>0</v>
      </c>
      <c r="K151" s="42">
        <f t="shared" si="6"/>
        <v>10</v>
      </c>
      <c r="L151" s="42">
        <f t="shared" si="7"/>
        <v>7.8539816339744835E-3</v>
      </c>
      <c r="M151" s="42">
        <f t="shared" si="8"/>
        <v>0.79551173593480984</v>
      </c>
      <c r="N151" s="42">
        <f t="shared" si="9"/>
        <v>183.87649960108538</v>
      </c>
      <c r="O151" s="214">
        <f t="shared" si="10"/>
        <v>5.4090163009238301E-3</v>
      </c>
      <c r="P151" s="216">
        <v>0.95198887915063946</v>
      </c>
      <c r="Q151" s="190" t="str">
        <f t="shared" si="11"/>
        <v/>
      </c>
      <c r="Y151" s="36">
        <v>1</v>
      </c>
      <c r="Z151" s="36">
        <v>234</v>
      </c>
      <c r="AA151" s="214">
        <v>2.9884441890339897E-3</v>
      </c>
      <c r="AB151" s="216">
        <v>0.68338447094936416</v>
      </c>
      <c r="AC151" s="190" t="s">
        <v>73</v>
      </c>
    </row>
    <row r="152" spans="2:29" x14ac:dyDescent="0.3">
      <c r="B152" s="36">
        <v>1</v>
      </c>
      <c r="C152" s="36">
        <v>60</v>
      </c>
      <c r="D152" s="36">
        <v>3</v>
      </c>
      <c r="E152" s="36">
        <v>1</v>
      </c>
      <c r="F152" s="36">
        <v>34.5</v>
      </c>
      <c r="G152" s="36">
        <v>5</v>
      </c>
      <c r="H152" s="36">
        <v>10.1</v>
      </c>
      <c r="I152" s="36">
        <v>10.1</v>
      </c>
      <c r="J152" s="36">
        <v>0</v>
      </c>
      <c r="K152" s="42">
        <f t="shared" si="6"/>
        <v>10.1</v>
      </c>
      <c r="L152" s="42">
        <f t="shared" si="7"/>
        <v>8.0118466648173691E-3</v>
      </c>
      <c r="M152" s="42">
        <f t="shared" si="8"/>
        <v>0.81150152182709945</v>
      </c>
      <c r="N152" s="42">
        <f t="shared" si="9"/>
        <v>193.87287601344531</v>
      </c>
      <c r="O152" s="214">
        <f t="shared" si="10"/>
        <v>5.1315504777125209E-3</v>
      </c>
      <c r="P152" s="216">
        <v>0.44115160493607419</v>
      </c>
      <c r="Q152" s="190" t="str">
        <f t="shared" si="11"/>
        <v/>
      </c>
      <c r="Y152" s="36">
        <v>1</v>
      </c>
      <c r="Z152" s="36">
        <v>162</v>
      </c>
      <c r="AA152" s="214">
        <v>2.8272134790598979E-3</v>
      </c>
      <c r="AB152" s="216">
        <v>0.31958801593457897</v>
      </c>
      <c r="AC152" s="190" t="s">
        <v>73</v>
      </c>
    </row>
    <row r="153" spans="2:29" x14ac:dyDescent="0.3">
      <c r="B153" s="36">
        <v>1</v>
      </c>
      <c r="C153" s="36">
        <v>18</v>
      </c>
      <c r="D153" s="36">
        <v>1</v>
      </c>
      <c r="E153" s="36">
        <v>1</v>
      </c>
      <c r="F153" s="36">
        <v>52.5</v>
      </c>
      <c r="G153" s="36">
        <v>1</v>
      </c>
      <c r="H153" s="36">
        <v>10.15</v>
      </c>
      <c r="I153" s="36">
        <v>10.15</v>
      </c>
      <c r="J153" s="36">
        <v>0</v>
      </c>
      <c r="K153" s="42">
        <f t="shared" si="6"/>
        <v>10.15</v>
      </c>
      <c r="L153" s="42">
        <f t="shared" si="7"/>
        <v>8.091368228861362E-3</v>
      </c>
      <c r="M153" s="42">
        <f t="shared" si="8"/>
        <v>0.81955607815343945</v>
      </c>
      <c r="N153" s="42">
        <f t="shared" si="9"/>
        <v>199.09126852715323</v>
      </c>
      <c r="O153" s="214">
        <f t="shared" si="10"/>
        <v>4.9977193275891896E-3</v>
      </c>
      <c r="P153" s="216">
        <v>0.37954306478190114</v>
      </c>
      <c r="Q153" s="190" t="str">
        <f t="shared" si="11"/>
        <v/>
      </c>
      <c r="Y153" s="36">
        <v>1</v>
      </c>
      <c r="Z153" s="36">
        <v>250</v>
      </c>
      <c r="AA153" s="214">
        <v>2.8272134790598979E-3</v>
      </c>
      <c r="AB153" s="216">
        <v>0.18149255701370492</v>
      </c>
      <c r="AC153" s="190" t="s">
        <v>73</v>
      </c>
    </row>
    <row r="154" spans="2:29" x14ac:dyDescent="0.3">
      <c r="B154" s="36">
        <v>1</v>
      </c>
      <c r="C154" s="36">
        <v>92</v>
      </c>
      <c r="D154" s="36">
        <v>4</v>
      </c>
      <c r="E154" s="36">
        <v>1</v>
      </c>
      <c r="F154" s="36">
        <v>13.5</v>
      </c>
      <c r="G154" s="36">
        <v>7</v>
      </c>
      <c r="H154" s="36">
        <v>10.25</v>
      </c>
      <c r="I154" s="36">
        <v>10.25</v>
      </c>
      <c r="J154" s="36">
        <v>0</v>
      </c>
      <c r="K154" s="42">
        <f t="shared" si="6"/>
        <v>10.25</v>
      </c>
      <c r="L154" s="42">
        <f t="shared" si="7"/>
        <v>8.2515894541944409E-3</v>
      </c>
      <c r="M154" s="42">
        <f t="shared" si="8"/>
        <v>0.83578451756650951</v>
      </c>
      <c r="N154" s="42">
        <f t="shared" si="9"/>
        <v>209.99165282135186</v>
      </c>
      <c r="O154" s="214">
        <f t="shared" si="10"/>
        <v>4.7395239888788909E-3</v>
      </c>
      <c r="P154" s="216">
        <v>0.84700917502443307</v>
      </c>
      <c r="Q154" s="190" t="str">
        <f t="shared" si="11"/>
        <v/>
      </c>
      <c r="Y154" s="36">
        <v>1</v>
      </c>
      <c r="Z154" s="36">
        <v>107</v>
      </c>
      <c r="AA154" s="214">
        <v>2.7496299932749935E-3</v>
      </c>
      <c r="AB154" s="216">
        <v>0.90389918148164039</v>
      </c>
      <c r="AC154" s="190" t="s">
        <v>73</v>
      </c>
    </row>
    <row r="155" spans="2:29" x14ac:dyDescent="0.3">
      <c r="B155" s="36">
        <v>1</v>
      </c>
      <c r="C155" s="36">
        <v>33</v>
      </c>
      <c r="D155" s="36">
        <v>2</v>
      </c>
      <c r="E155" s="36">
        <v>1</v>
      </c>
      <c r="F155" s="36">
        <v>46.5</v>
      </c>
      <c r="G155" s="36">
        <v>3</v>
      </c>
      <c r="H155" s="36">
        <v>10.35</v>
      </c>
      <c r="I155" s="36">
        <v>10.35</v>
      </c>
      <c r="J155" s="36">
        <v>0</v>
      </c>
      <c r="K155" s="42">
        <f t="shared" si="6"/>
        <v>10.35</v>
      </c>
      <c r="L155" s="42">
        <f t="shared" si="7"/>
        <v>8.4133814758543136E-3</v>
      </c>
      <c r="M155" s="42">
        <f t="shared" si="8"/>
        <v>0.85217205932676643</v>
      </c>
      <c r="N155" s="42">
        <f t="shared" si="9"/>
        <v>221.54290450351812</v>
      </c>
      <c r="O155" s="214">
        <f t="shared" si="10"/>
        <v>4.4935155413332595E-3</v>
      </c>
      <c r="P155" s="216">
        <v>4.4111380195290595E-2</v>
      </c>
      <c r="Q155" s="190" t="str">
        <f t="shared" si="11"/>
        <v/>
      </c>
      <c r="Y155" s="36">
        <v>1</v>
      </c>
      <c r="Z155" s="36">
        <v>154</v>
      </c>
      <c r="AA155" s="214">
        <v>2.7496299932749935E-3</v>
      </c>
      <c r="AB155" s="216">
        <v>7.1391854878676497E-2</v>
      </c>
      <c r="AC155" s="190" t="s">
        <v>73</v>
      </c>
    </row>
    <row r="156" spans="2:29" x14ac:dyDescent="0.3">
      <c r="B156" s="36">
        <v>1</v>
      </c>
      <c r="C156" s="36">
        <v>135</v>
      </c>
      <c r="D156" s="36">
        <v>6</v>
      </c>
      <c r="E156" s="36">
        <v>2</v>
      </c>
      <c r="F156" s="36">
        <v>28.5</v>
      </c>
      <c r="G156" s="36">
        <v>11</v>
      </c>
      <c r="H156" s="36">
        <v>10.35</v>
      </c>
      <c r="I156" s="36">
        <v>10.35</v>
      </c>
      <c r="J156" s="36">
        <v>0</v>
      </c>
      <c r="K156" s="42">
        <f t="shared" si="6"/>
        <v>10.35</v>
      </c>
      <c r="L156" s="42">
        <f t="shared" si="7"/>
        <v>8.4133814758543136E-3</v>
      </c>
      <c r="M156" s="42">
        <f t="shared" si="8"/>
        <v>0.85217205932676643</v>
      </c>
      <c r="N156" s="42">
        <f t="shared" si="9"/>
        <v>221.54290450351812</v>
      </c>
      <c r="O156" s="214">
        <f t="shared" si="10"/>
        <v>4.4935155413332595E-3</v>
      </c>
      <c r="P156" s="216">
        <v>0.76291732488467301</v>
      </c>
      <c r="Q156" s="190" t="str">
        <f t="shared" si="11"/>
        <v/>
      </c>
      <c r="Y156" s="36">
        <v>1</v>
      </c>
      <c r="Z156" s="36">
        <v>178</v>
      </c>
      <c r="AA156" s="214">
        <v>2.7496299932749935E-3</v>
      </c>
      <c r="AB156" s="216">
        <v>5.869860298649332E-2</v>
      </c>
      <c r="AC156" s="190" t="s">
        <v>73</v>
      </c>
    </row>
    <row r="157" spans="2:29" x14ac:dyDescent="0.3">
      <c r="B157" s="36">
        <v>1</v>
      </c>
      <c r="C157" s="36">
        <v>55</v>
      </c>
      <c r="D157" s="36">
        <v>3</v>
      </c>
      <c r="E157" s="36">
        <v>1</v>
      </c>
      <c r="F157" s="36">
        <v>19.5</v>
      </c>
      <c r="G157" s="36">
        <v>5</v>
      </c>
      <c r="H157" s="36">
        <v>10.6</v>
      </c>
      <c r="I157" s="36">
        <v>10.6</v>
      </c>
      <c r="J157" s="36">
        <v>0</v>
      </c>
      <c r="K157" s="42">
        <f t="shared" si="6"/>
        <v>10.6</v>
      </c>
      <c r="L157" s="42">
        <f t="shared" si="7"/>
        <v>8.8247337639337283E-3</v>
      </c>
      <c r="M157" s="42">
        <f t="shared" si="8"/>
        <v>0.89383698649635224</v>
      </c>
      <c r="N157" s="42">
        <f t="shared" si="9"/>
        <v>253.5485361472648</v>
      </c>
      <c r="O157" s="214">
        <f t="shared" si="10"/>
        <v>3.9285238687111201E-3</v>
      </c>
      <c r="P157" s="216">
        <v>0.56255933629712951</v>
      </c>
      <c r="Q157" s="190" t="str">
        <f t="shared" si="11"/>
        <v/>
      </c>
      <c r="Y157" s="36">
        <v>1</v>
      </c>
      <c r="Z157" s="36">
        <v>219</v>
      </c>
      <c r="AA157" s="214">
        <v>2.7496299932749935E-3</v>
      </c>
      <c r="AB157" s="216">
        <v>0.66264449553145277</v>
      </c>
      <c r="AC157" s="190" t="s">
        <v>73</v>
      </c>
    </row>
    <row r="158" spans="2:29" x14ac:dyDescent="0.3">
      <c r="B158" s="36">
        <v>1</v>
      </c>
      <c r="C158" s="36">
        <v>164</v>
      </c>
      <c r="D158" s="36">
        <v>7</v>
      </c>
      <c r="E158" s="36">
        <v>2</v>
      </c>
      <c r="F158" s="36">
        <v>58.5</v>
      </c>
      <c r="G158" s="36">
        <v>13</v>
      </c>
      <c r="H158" s="36">
        <v>10.6</v>
      </c>
      <c r="I158" s="36">
        <v>10.6</v>
      </c>
      <c r="J158" s="36">
        <v>0</v>
      </c>
      <c r="K158" s="42">
        <f t="shared" si="6"/>
        <v>10.6</v>
      </c>
      <c r="L158" s="42">
        <f t="shared" si="7"/>
        <v>8.8247337639337283E-3</v>
      </c>
      <c r="M158" s="42">
        <f t="shared" si="8"/>
        <v>0.89383698649635224</v>
      </c>
      <c r="N158" s="42">
        <f t="shared" si="9"/>
        <v>253.5485361472648</v>
      </c>
      <c r="O158" s="214">
        <f t="shared" si="10"/>
        <v>3.9285238687111201E-3</v>
      </c>
      <c r="P158" s="216">
        <v>0.83334091165385482</v>
      </c>
      <c r="Q158" s="190" t="str">
        <f t="shared" si="11"/>
        <v/>
      </c>
      <c r="Y158" s="36">
        <v>1</v>
      </c>
      <c r="Z158" s="36">
        <v>86</v>
      </c>
      <c r="AA158" s="214">
        <v>2.6740070939201832E-3</v>
      </c>
      <c r="AB158" s="216">
        <v>9.1302591085797857E-2</v>
      </c>
      <c r="AC158" s="190" t="s">
        <v>73</v>
      </c>
    </row>
    <row r="159" spans="2:29" x14ac:dyDescent="0.3">
      <c r="B159" s="36">
        <v>1</v>
      </c>
      <c r="C159" s="36">
        <v>175</v>
      </c>
      <c r="D159" s="36">
        <v>8</v>
      </c>
      <c r="E159" s="36">
        <v>1</v>
      </c>
      <c r="F159" s="36">
        <v>52.5</v>
      </c>
      <c r="G159" s="36">
        <v>15</v>
      </c>
      <c r="H159" s="36">
        <v>10.6</v>
      </c>
      <c r="I159" s="36">
        <v>10.6</v>
      </c>
      <c r="J159" s="36">
        <v>0</v>
      </c>
      <c r="K159" s="42">
        <f t="shared" si="6"/>
        <v>10.6</v>
      </c>
      <c r="L159" s="42">
        <f t="shared" si="7"/>
        <v>8.8247337639337283E-3</v>
      </c>
      <c r="M159" s="42">
        <f t="shared" si="8"/>
        <v>0.89383698649635224</v>
      </c>
      <c r="N159" s="42">
        <f t="shared" si="9"/>
        <v>253.5485361472648</v>
      </c>
      <c r="O159" s="214">
        <f t="shared" si="10"/>
        <v>3.9285238687111201E-3</v>
      </c>
      <c r="P159" s="216">
        <v>0.71809711682032162</v>
      </c>
      <c r="Q159" s="190" t="str">
        <f t="shared" si="11"/>
        <v/>
      </c>
      <c r="Y159" s="36">
        <v>1</v>
      </c>
      <c r="Z159" s="36">
        <v>262</v>
      </c>
      <c r="AA159" s="214">
        <v>2.6740070939201832E-3</v>
      </c>
      <c r="AB159" s="216">
        <v>0.90769652510873033</v>
      </c>
      <c r="AC159" s="190" t="s">
        <v>73</v>
      </c>
    </row>
    <row r="160" spans="2:29" x14ac:dyDescent="0.3">
      <c r="B160" s="36">
        <v>1</v>
      </c>
      <c r="C160" s="36">
        <v>25</v>
      </c>
      <c r="D160" s="36">
        <v>2</v>
      </c>
      <c r="E160" s="36">
        <v>1</v>
      </c>
      <c r="F160" s="36">
        <v>70.5</v>
      </c>
      <c r="G160" s="36">
        <v>3</v>
      </c>
      <c r="H160" s="36">
        <v>10.65</v>
      </c>
      <c r="I160" s="36">
        <v>10.65</v>
      </c>
      <c r="J160" s="36">
        <v>0</v>
      </c>
      <c r="K160" s="42">
        <f t="shared" si="6"/>
        <v>10.65</v>
      </c>
      <c r="L160" s="42">
        <f t="shared" si="7"/>
        <v>8.9081823187947082E-3</v>
      </c>
      <c r="M160" s="42">
        <f t="shared" si="8"/>
        <v>0.90228929869065977</v>
      </c>
      <c r="N160" s="42">
        <f t="shared" si="9"/>
        <v>260.53210977832606</v>
      </c>
      <c r="O160" s="214">
        <f t="shared" si="10"/>
        <v>3.8236222727969782E-3</v>
      </c>
      <c r="P160" s="216">
        <v>0.26277164262107355</v>
      </c>
      <c r="Q160" s="190" t="str">
        <f t="shared" si="11"/>
        <v/>
      </c>
      <c r="Y160" s="36">
        <v>1</v>
      </c>
      <c r="Z160" s="36">
        <v>39</v>
      </c>
      <c r="AA160" s="214">
        <v>2.6003003713712669E-3</v>
      </c>
      <c r="AB160" s="216">
        <v>0.94017975700929401</v>
      </c>
      <c r="AC160" s="190" t="s">
        <v>73</v>
      </c>
    </row>
    <row r="161" spans="2:29" x14ac:dyDescent="0.3">
      <c r="B161" s="36">
        <v>1</v>
      </c>
      <c r="C161" s="36">
        <v>127</v>
      </c>
      <c r="D161" s="36">
        <v>6</v>
      </c>
      <c r="E161" s="36">
        <v>1</v>
      </c>
      <c r="F161" s="36">
        <v>52.5</v>
      </c>
      <c r="G161" s="36">
        <v>11</v>
      </c>
      <c r="H161" s="36">
        <v>10.65</v>
      </c>
      <c r="I161" s="36">
        <v>10.65</v>
      </c>
      <c r="J161" s="36">
        <v>0</v>
      </c>
      <c r="K161" s="42">
        <f t="shared" si="6"/>
        <v>10.65</v>
      </c>
      <c r="L161" s="42">
        <f t="shared" si="7"/>
        <v>8.9081823187947082E-3</v>
      </c>
      <c r="M161" s="42">
        <f t="shared" si="8"/>
        <v>0.90228929869065977</v>
      </c>
      <c r="N161" s="42">
        <f t="shared" si="9"/>
        <v>260.53210977832606</v>
      </c>
      <c r="O161" s="214">
        <f t="shared" si="10"/>
        <v>3.8236222727969782E-3</v>
      </c>
      <c r="P161" s="216">
        <v>0.88220600705184249</v>
      </c>
      <c r="Q161" s="190" t="str">
        <f t="shared" si="11"/>
        <v/>
      </c>
      <c r="Y161" s="36">
        <v>1</v>
      </c>
      <c r="Z161" s="36">
        <v>78</v>
      </c>
      <c r="AA161" s="214">
        <v>2.6003003713712669E-3</v>
      </c>
      <c r="AB161" s="216">
        <v>0.84213695773911401</v>
      </c>
      <c r="AC161" s="190" t="s">
        <v>73</v>
      </c>
    </row>
    <row r="162" spans="2:29" x14ac:dyDescent="0.3">
      <c r="B162" s="36">
        <v>1</v>
      </c>
      <c r="C162" s="36">
        <v>245</v>
      </c>
      <c r="D162" s="36">
        <v>11</v>
      </c>
      <c r="E162" s="36">
        <v>1</v>
      </c>
      <c r="F162" s="36">
        <v>13.5</v>
      </c>
      <c r="G162" s="36">
        <v>21</v>
      </c>
      <c r="H162" s="36">
        <v>10.7</v>
      </c>
      <c r="I162" s="36">
        <v>10.7</v>
      </c>
      <c r="J162" s="36">
        <v>0</v>
      </c>
      <c r="K162" s="42">
        <f t="shared" si="6"/>
        <v>10.7</v>
      </c>
      <c r="L162" s="42">
        <f t="shared" si="7"/>
        <v>8.9920235727373836E-3</v>
      </c>
      <c r="M162" s="42">
        <f t="shared" si="8"/>
        <v>0.91078138647176354</v>
      </c>
      <c r="N162" s="42">
        <f t="shared" si="9"/>
        <v>267.72436925977058</v>
      </c>
      <c r="O162" s="214">
        <f t="shared" si="10"/>
        <v>3.7212851322513396E-3</v>
      </c>
      <c r="P162" s="216">
        <v>0.79812993686728628</v>
      </c>
      <c r="Q162" s="190" t="str">
        <f t="shared" si="11"/>
        <v/>
      </c>
      <c r="Y162" s="36">
        <v>1</v>
      </c>
      <c r="Z162" s="36">
        <v>101</v>
      </c>
      <c r="AA162" s="214">
        <v>2.6003003713712669E-3</v>
      </c>
      <c r="AB162" s="216">
        <v>6.213423164024956E-2</v>
      </c>
      <c r="AC162" s="190" t="s">
        <v>73</v>
      </c>
    </row>
    <row r="163" spans="2:29" x14ac:dyDescent="0.3">
      <c r="B163" s="36">
        <v>1</v>
      </c>
      <c r="C163" s="36">
        <v>131</v>
      </c>
      <c r="D163" s="36">
        <v>6</v>
      </c>
      <c r="E163" s="36">
        <v>1</v>
      </c>
      <c r="F163" s="36">
        <v>40.5</v>
      </c>
      <c r="G163" s="36">
        <v>11</v>
      </c>
      <c r="H163" s="36">
        <v>10.75</v>
      </c>
      <c r="I163" s="36">
        <v>10.75</v>
      </c>
      <c r="J163" s="36">
        <v>0</v>
      </c>
      <c r="K163" s="42">
        <f t="shared" si="6"/>
        <v>10.75</v>
      </c>
      <c r="L163" s="42">
        <f t="shared" si="7"/>
        <v>9.0762575257617613E-3</v>
      </c>
      <c r="M163" s="42">
        <f t="shared" si="8"/>
        <v>0.91931324983966456</v>
      </c>
      <c r="N163" s="42">
        <f t="shared" si="9"/>
        <v>275.1319654052682</v>
      </c>
      <c r="O163" s="214">
        <f t="shared" si="10"/>
        <v>3.6214568586159235E-3</v>
      </c>
      <c r="P163" s="216">
        <v>0.55159117837206417</v>
      </c>
      <c r="Q163" s="190" t="str">
        <f t="shared" si="11"/>
        <v/>
      </c>
      <c r="R163">
        <f>R130+1</f>
        <v>18</v>
      </c>
      <c r="Y163" s="36">
        <v>1</v>
      </c>
      <c r="Z163" s="36">
        <v>16</v>
      </c>
      <c r="AA163" s="214">
        <v>2.5284662697678817E-3</v>
      </c>
      <c r="AB163" s="216">
        <v>0.35395714443221982</v>
      </c>
      <c r="AC163" s="190" t="s">
        <v>73</v>
      </c>
    </row>
    <row r="164" spans="2:29" x14ac:dyDescent="0.3">
      <c r="B164" s="36">
        <v>1</v>
      </c>
      <c r="C164" s="36">
        <v>11</v>
      </c>
      <c r="D164" s="36">
        <v>1</v>
      </c>
      <c r="E164" s="36">
        <v>1</v>
      </c>
      <c r="F164" s="36">
        <v>31.5</v>
      </c>
      <c r="G164" s="36">
        <v>1</v>
      </c>
      <c r="H164" s="36">
        <v>10.85</v>
      </c>
      <c r="I164" s="36">
        <v>10.85</v>
      </c>
      <c r="J164" s="36">
        <v>0</v>
      </c>
      <c r="K164" s="42">
        <f t="shared" si="6"/>
        <v>10.85</v>
      </c>
      <c r="L164" s="42">
        <f t="shared" si="7"/>
        <v>9.2459035290556098E-3</v>
      </c>
      <c r="M164" s="42">
        <f t="shared" si="8"/>
        <v>0.93649630333585643</v>
      </c>
      <c r="N164" s="42">
        <f t="shared" si="9"/>
        <v>290.62089770777862</v>
      </c>
      <c r="O164" s="214">
        <f t="shared" si="10"/>
        <v>3.4291095317937614E-3</v>
      </c>
      <c r="P164" s="216">
        <v>0.95106510901854957</v>
      </c>
      <c r="Q164" s="190" t="str">
        <f t="shared" si="11"/>
        <v/>
      </c>
      <c r="Y164" s="36">
        <v>1</v>
      </c>
      <c r="Z164" s="36">
        <v>30</v>
      </c>
      <c r="AA164" s="214">
        <v>2.5284662697678817E-3</v>
      </c>
      <c r="AB164" s="216">
        <v>0.46379754322365851</v>
      </c>
      <c r="AC164" s="190" t="s">
        <v>73</v>
      </c>
    </row>
    <row r="165" spans="2:29" x14ac:dyDescent="0.3">
      <c r="B165" s="36">
        <v>1</v>
      </c>
      <c r="C165" s="36">
        <v>104</v>
      </c>
      <c r="D165" s="36">
        <v>5</v>
      </c>
      <c r="E165" s="36">
        <v>2</v>
      </c>
      <c r="F165" s="36">
        <v>22.5</v>
      </c>
      <c r="G165" s="36">
        <v>9</v>
      </c>
      <c r="H165" s="36">
        <v>10.85</v>
      </c>
      <c r="I165" s="36">
        <v>10.85</v>
      </c>
      <c r="J165" s="36">
        <v>0</v>
      </c>
      <c r="K165" s="42">
        <f t="shared" si="6"/>
        <v>10.85</v>
      </c>
      <c r="L165" s="42">
        <f t="shared" si="7"/>
        <v>9.2459035290556098E-3</v>
      </c>
      <c r="M165" s="42">
        <f t="shared" si="8"/>
        <v>0.93649630333585643</v>
      </c>
      <c r="N165" s="42">
        <f t="shared" si="9"/>
        <v>290.62089770777862</v>
      </c>
      <c r="O165" s="214">
        <f t="shared" si="10"/>
        <v>3.4291095317937614E-3</v>
      </c>
      <c r="P165" s="216">
        <v>1.7758824214832103E-2</v>
      </c>
      <c r="Q165" s="190" t="str">
        <f t="shared" si="11"/>
        <v/>
      </c>
      <c r="Y165" s="36">
        <v>1</v>
      </c>
      <c r="Z165" s="36">
        <v>141</v>
      </c>
      <c r="AA165" s="214">
        <v>2.5284662697678817E-3</v>
      </c>
      <c r="AB165" s="216">
        <v>0.2717896347054678</v>
      </c>
      <c r="AC165" s="190" t="s">
        <v>73</v>
      </c>
    </row>
    <row r="166" spans="2:29" x14ac:dyDescent="0.3">
      <c r="B166" s="36">
        <v>1</v>
      </c>
      <c r="C166" s="36">
        <v>111</v>
      </c>
      <c r="D166" s="36">
        <v>5</v>
      </c>
      <c r="E166" s="36">
        <v>1</v>
      </c>
      <c r="F166" s="36">
        <v>43.5</v>
      </c>
      <c r="G166" s="36">
        <v>9</v>
      </c>
      <c r="H166" s="36">
        <v>10.9</v>
      </c>
      <c r="I166" s="36">
        <v>10.9</v>
      </c>
      <c r="J166" s="36">
        <v>0</v>
      </c>
      <c r="K166" s="42">
        <f t="shared" si="6"/>
        <v>10.9</v>
      </c>
      <c r="L166" s="42">
        <f t="shared" si="7"/>
        <v>9.3313155793250824E-3</v>
      </c>
      <c r="M166" s="42">
        <f t="shared" si="8"/>
        <v>0.9451474934641475</v>
      </c>
      <c r="N166" s="42">
        <f t="shared" si="9"/>
        <v>298.71668622520224</v>
      </c>
      <c r="O166" s="214">
        <f t="shared" si="10"/>
        <v>3.3364842398151406E-3</v>
      </c>
      <c r="P166" s="216">
        <v>0.72182356831049788</v>
      </c>
      <c r="Q166" s="190" t="str">
        <f t="shared" si="11"/>
        <v/>
      </c>
      <c r="Y166" s="36">
        <v>1</v>
      </c>
      <c r="Z166" s="36">
        <v>67</v>
      </c>
      <c r="AA166" s="214">
        <v>2.3237766879460331E-3</v>
      </c>
      <c r="AB166" s="216">
        <v>0.94997767570853942</v>
      </c>
      <c r="AC166" s="190" t="s">
        <v>73</v>
      </c>
    </row>
    <row r="167" spans="2:29" x14ac:dyDescent="0.3">
      <c r="B167" s="36">
        <v>1</v>
      </c>
      <c r="C167" s="36">
        <v>155</v>
      </c>
      <c r="D167" s="36">
        <v>7</v>
      </c>
      <c r="E167" s="36">
        <v>2</v>
      </c>
      <c r="F167" s="36">
        <v>31.5</v>
      </c>
      <c r="G167" s="36">
        <v>13</v>
      </c>
      <c r="H167" s="36">
        <v>10.9</v>
      </c>
      <c r="I167" s="36">
        <v>10.9</v>
      </c>
      <c r="J167" s="36">
        <v>0</v>
      </c>
      <c r="K167" s="42">
        <f t="shared" si="6"/>
        <v>10.9</v>
      </c>
      <c r="L167" s="42">
        <f t="shared" si="7"/>
        <v>9.3313155793250824E-3</v>
      </c>
      <c r="M167" s="42">
        <f t="shared" si="8"/>
        <v>0.9451474934641475</v>
      </c>
      <c r="N167" s="42">
        <f t="shared" si="9"/>
        <v>298.71668622520224</v>
      </c>
      <c r="O167" s="214">
        <f t="shared" si="10"/>
        <v>3.3364842398151406E-3</v>
      </c>
      <c r="P167" s="216">
        <v>0.31687161988423007</v>
      </c>
      <c r="Q167" s="190" t="str">
        <f t="shared" si="11"/>
        <v/>
      </c>
      <c r="Y167" s="36">
        <v>1</v>
      </c>
      <c r="Z167" s="36">
        <v>256</v>
      </c>
      <c r="AA167" s="214">
        <v>2.3237766879460331E-3</v>
      </c>
      <c r="AB167" s="216">
        <v>0.84447113583661082</v>
      </c>
      <c r="AC167" s="190" t="s">
        <v>73</v>
      </c>
    </row>
    <row r="168" spans="2:29" x14ac:dyDescent="0.3">
      <c r="B168" s="36">
        <v>1</v>
      </c>
      <c r="C168" s="36">
        <v>46</v>
      </c>
      <c r="D168" s="36">
        <v>2</v>
      </c>
      <c r="E168" s="36">
        <v>1</v>
      </c>
      <c r="F168" s="36">
        <v>7.5</v>
      </c>
      <c r="G168" s="36">
        <v>3</v>
      </c>
      <c r="H168" s="36">
        <v>10.95</v>
      </c>
      <c r="I168" s="36">
        <v>10.95</v>
      </c>
      <c r="J168" s="36">
        <v>0</v>
      </c>
      <c r="K168" s="42">
        <f t="shared" si="6"/>
        <v>10.95</v>
      </c>
      <c r="L168" s="42">
        <f t="shared" si="7"/>
        <v>9.4171203286762539E-3</v>
      </c>
      <c r="M168" s="42">
        <f t="shared" si="8"/>
        <v>0.95383845917923527</v>
      </c>
      <c r="N168" s="42">
        <f t="shared" si="9"/>
        <v>307.05673279485575</v>
      </c>
      <c r="O168" s="214">
        <f t="shared" si="10"/>
        <v>3.2461553134303101E-3</v>
      </c>
      <c r="P168" s="216">
        <v>0.35941559922270483</v>
      </c>
      <c r="Q168" s="190" t="str">
        <f t="shared" si="11"/>
        <v/>
      </c>
      <c r="Y168" s="36">
        <v>1</v>
      </c>
      <c r="Z168" s="36">
        <v>116</v>
      </c>
      <c r="AA168" s="214">
        <v>2.259014169531115E-3</v>
      </c>
      <c r="AB168" s="216">
        <v>0.40541399874489437</v>
      </c>
      <c r="AC168" s="190" t="s">
        <v>73</v>
      </c>
    </row>
    <row r="169" spans="2:29" x14ac:dyDescent="0.3">
      <c r="B169" s="36">
        <v>1</v>
      </c>
      <c r="C169" s="36">
        <v>165</v>
      </c>
      <c r="D169" s="36">
        <v>7</v>
      </c>
      <c r="E169" s="36">
        <v>2</v>
      </c>
      <c r="F169" s="36">
        <v>61.5</v>
      </c>
      <c r="G169" s="36">
        <v>13</v>
      </c>
      <c r="H169" s="36">
        <v>10.95</v>
      </c>
      <c r="I169" s="36">
        <v>10.95</v>
      </c>
      <c r="J169" s="36">
        <v>0</v>
      </c>
      <c r="K169" s="42">
        <f t="shared" si="6"/>
        <v>10.95</v>
      </c>
      <c r="L169" s="42">
        <f t="shared" si="7"/>
        <v>9.4171203286762539E-3</v>
      </c>
      <c r="M169" s="42">
        <f t="shared" si="8"/>
        <v>0.95383845917923527</v>
      </c>
      <c r="N169" s="42">
        <f t="shared" si="9"/>
        <v>307.05673279485575</v>
      </c>
      <c r="O169" s="214">
        <f t="shared" si="10"/>
        <v>3.2461553134303101E-3</v>
      </c>
      <c r="P169" s="216">
        <v>0.12533957254533012</v>
      </c>
      <c r="Q169" s="190" t="str">
        <f t="shared" si="11"/>
        <v/>
      </c>
      <c r="Y169" s="36">
        <v>1</v>
      </c>
      <c r="Z169" s="36">
        <v>34</v>
      </c>
      <c r="AA169" s="214">
        <v>2.1344521438073638E-3</v>
      </c>
      <c r="AB169" s="216">
        <v>0.46398509359791618</v>
      </c>
      <c r="AC169" s="190" t="s">
        <v>73</v>
      </c>
    </row>
    <row r="170" spans="2:29" x14ac:dyDescent="0.3">
      <c r="B170" s="36">
        <v>1</v>
      </c>
      <c r="C170" s="36">
        <v>17</v>
      </c>
      <c r="D170" s="36">
        <v>1</v>
      </c>
      <c r="E170" s="36">
        <v>1</v>
      </c>
      <c r="F170" s="36">
        <v>49.5</v>
      </c>
      <c r="G170" s="36">
        <v>1</v>
      </c>
      <c r="H170" s="36">
        <v>11</v>
      </c>
      <c r="I170" s="36">
        <v>11</v>
      </c>
      <c r="J170" s="36">
        <v>0</v>
      </c>
      <c r="K170" s="42">
        <f t="shared" ref="K170:K233" si="12">AVERAGE(H170:I170)</f>
        <v>11</v>
      </c>
      <c r="L170" s="42">
        <f t="shared" ref="L170:L233" si="13">PI()/40000*K170^2</f>
        <v>9.5033177771091243E-3</v>
      </c>
      <c r="M170" s="42">
        <f t="shared" ref="M170:M233" si="14">L170/$M$39</f>
        <v>0.96256920048111994</v>
      </c>
      <c r="N170" s="42">
        <f t="shared" ref="N170:N233" si="15">EXP($D$5+$D$6*$N$39+$D$7*M170+$D$8*K170)</f>
        <v>315.64888898816497</v>
      </c>
      <c r="O170" s="214">
        <f t="shared" ref="O170:O233" si="16">IF(K170=0,"",1-(N170/(1+N170)))</f>
        <v>3.1580720311239485E-3</v>
      </c>
      <c r="P170" s="216">
        <v>2.3634769097809816E-2</v>
      </c>
      <c r="Q170" s="190" t="str">
        <f t="shared" ref="Q170:Q233" si="17">IF(AND(O170&lt;&gt;"",P170&lt;O170),"Kill the tree","")</f>
        <v/>
      </c>
      <c r="Y170" s="36">
        <v>1</v>
      </c>
      <c r="Z170" s="36">
        <v>90</v>
      </c>
      <c r="AA170" s="214">
        <v>2.0745760418034997E-3</v>
      </c>
      <c r="AB170" s="216">
        <v>0.19268664732639262</v>
      </c>
      <c r="AC170" s="190" t="s">
        <v>73</v>
      </c>
    </row>
    <row r="171" spans="2:29" x14ac:dyDescent="0.3">
      <c r="B171" s="36">
        <v>1</v>
      </c>
      <c r="C171" s="36">
        <v>94</v>
      </c>
      <c r="D171" s="36">
        <v>4</v>
      </c>
      <c r="E171" s="36">
        <v>1</v>
      </c>
      <c r="F171" s="36">
        <v>7.5</v>
      </c>
      <c r="G171" s="36">
        <v>7</v>
      </c>
      <c r="H171" s="36">
        <v>11</v>
      </c>
      <c r="I171" s="36">
        <v>11</v>
      </c>
      <c r="J171" s="36">
        <v>0</v>
      </c>
      <c r="K171" s="42">
        <f t="shared" si="12"/>
        <v>11</v>
      </c>
      <c r="L171" s="42">
        <f t="shared" si="13"/>
        <v>9.5033177771091243E-3</v>
      </c>
      <c r="M171" s="42">
        <f t="shared" si="14"/>
        <v>0.96256920048111994</v>
      </c>
      <c r="N171" s="42">
        <f t="shared" si="15"/>
        <v>315.64888898816497</v>
      </c>
      <c r="O171" s="214">
        <f t="shared" si="16"/>
        <v>3.1580720311239485E-3</v>
      </c>
      <c r="P171" s="216">
        <v>0.66663684071172469</v>
      </c>
      <c r="Q171" s="190" t="str">
        <f t="shared" si="17"/>
        <v/>
      </c>
      <c r="Y171" s="36">
        <v>1</v>
      </c>
      <c r="Z171" s="36">
        <v>113</v>
      </c>
      <c r="AA171" s="214">
        <v>2.0745760418034997E-3</v>
      </c>
      <c r="AB171" s="216">
        <v>6.9261391794088745E-2</v>
      </c>
      <c r="AC171" s="190" t="s">
        <v>73</v>
      </c>
    </row>
    <row r="172" spans="2:29" x14ac:dyDescent="0.3">
      <c r="B172" s="36">
        <v>1</v>
      </c>
      <c r="C172" s="36">
        <v>35</v>
      </c>
      <c r="D172" s="36">
        <v>2</v>
      </c>
      <c r="E172" s="36">
        <v>1</v>
      </c>
      <c r="F172" s="36">
        <v>40.5</v>
      </c>
      <c r="G172" s="36">
        <v>3</v>
      </c>
      <c r="H172" s="36">
        <v>11.05</v>
      </c>
      <c r="I172" s="36">
        <v>11.05</v>
      </c>
      <c r="J172" s="36">
        <v>0</v>
      </c>
      <c r="K172" s="42">
        <f t="shared" si="12"/>
        <v>11.05</v>
      </c>
      <c r="L172" s="42">
        <f t="shared" si="13"/>
        <v>9.5899079246236935E-3</v>
      </c>
      <c r="M172" s="42">
        <f t="shared" si="14"/>
        <v>0.97133971736980118</v>
      </c>
      <c r="N172" s="42">
        <f t="shared" si="15"/>
        <v>324.50127263043413</v>
      </c>
      <c r="O172" s="214">
        <f t="shared" si="16"/>
        <v>3.0721846090456806E-3</v>
      </c>
      <c r="P172" s="216">
        <v>0.45824272497529916</v>
      </c>
      <c r="Q172" s="190" t="str">
        <f t="shared" si="17"/>
        <v/>
      </c>
      <c r="Y172" s="36">
        <v>1</v>
      </c>
      <c r="Z172" s="36">
        <v>139</v>
      </c>
      <c r="AA172" s="214">
        <v>2.0745760418034997E-3</v>
      </c>
      <c r="AB172" s="216">
        <v>0.55416303822495827</v>
      </c>
      <c r="AC172" s="190" t="s">
        <v>73</v>
      </c>
    </row>
    <row r="173" spans="2:29" x14ac:dyDescent="0.3">
      <c r="B173" s="36">
        <v>1</v>
      </c>
      <c r="C173" s="36">
        <v>58</v>
      </c>
      <c r="D173" s="36">
        <v>3</v>
      </c>
      <c r="E173" s="36">
        <v>1</v>
      </c>
      <c r="F173" s="36">
        <v>28.5</v>
      </c>
      <c r="G173" s="36">
        <v>5</v>
      </c>
      <c r="H173" s="36">
        <v>11.05</v>
      </c>
      <c r="I173" s="36">
        <v>11.05</v>
      </c>
      <c r="J173" s="36">
        <v>0</v>
      </c>
      <c r="K173" s="42">
        <f t="shared" si="12"/>
        <v>11.05</v>
      </c>
      <c r="L173" s="42">
        <f t="shared" si="13"/>
        <v>9.5899079246236935E-3</v>
      </c>
      <c r="M173" s="42">
        <f t="shared" si="14"/>
        <v>0.97133971736980118</v>
      </c>
      <c r="N173" s="42">
        <f t="shared" si="15"/>
        <v>324.50127263043413</v>
      </c>
      <c r="O173" s="214">
        <f t="shared" si="16"/>
        <v>3.0721846090456806E-3</v>
      </c>
      <c r="P173" s="216">
        <v>0.43054150514841982</v>
      </c>
      <c r="Q173" s="190" t="str">
        <f t="shared" si="17"/>
        <v/>
      </c>
      <c r="Y173" s="36">
        <v>1</v>
      </c>
      <c r="Z173" s="36">
        <v>166</v>
      </c>
      <c r="AA173" s="214">
        <v>2.0162534238850061E-3</v>
      </c>
      <c r="AB173" s="216">
        <v>0.55895575742877646</v>
      </c>
      <c r="AC173" s="190" t="s">
        <v>73</v>
      </c>
    </row>
    <row r="174" spans="2:29" x14ac:dyDescent="0.3">
      <c r="B174" s="36">
        <v>1</v>
      </c>
      <c r="C174" s="36">
        <v>234</v>
      </c>
      <c r="D174" s="36">
        <v>10</v>
      </c>
      <c r="E174" s="36">
        <v>1</v>
      </c>
      <c r="F174" s="36">
        <v>19.5</v>
      </c>
      <c r="G174" s="36">
        <v>19</v>
      </c>
      <c r="H174" s="36">
        <v>11.1</v>
      </c>
      <c r="I174" s="36">
        <v>11.1</v>
      </c>
      <c r="J174" s="36">
        <v>0</v>
      </c>
      <c r="K174" s="42">
        <f t="shared" si="12"/>
        <v>11.1</v>
      </c>
      <c r="L174" s="42">
        <f t="shared" si="13"/>
        <v>9.6768907712199599E-3</v>
      </c>
      <c r="M174" s="42">
        <f t="shared" si="14"/>
        <v>0.98015000984527911</v>
      </c>
      <c r="N174" s="42">
        <f t="shared" si="15"/>
        <v>333.6222772603424</v>
      </c>
      <c r="O174" s="214">
        <f t="shared" si="16"/>
        <v>2.9884441890339897E-3</v>
      </c>
      <c r="P174" s="216">
        <v>0.68338447094936416</v>
      </c>
      <c r="Q174" s="190" t="str">
        <f t="shared" si="17"/>
        <v/>
      </c>
      <c r="Y174" s="36">
        <v>1</v>
      </c>
      <c r="Z174" s="36">
        <v>238</v>
      </c>
      <c r="AA174" s="214">
        <v>2.0162534238850061E-3</v>
      </c>
      <c r="AB174" s="216">
        <v>0.18447887590179146</v>
      </c>
      <c r="AC174" s="190" t="s">
        <v>73</v>
      </c>
    </row>
    <row r="175" spans="2:29" x14ac:dyDescent="0.3">
      <c r="B175" s="36">
        <v>1</v>
      </c>
      <c r="C175" s="36">
        <v>162</v>
      </c>
      <c r="D175" s="36">
        <v>7</v>
      </c>
      <c r="E175" s="36">
        <v>1</v>
      </c>
      <c r="F175" s="36">
        <v>52.5</v>
      </c>
      <c r="G175" s="36">
        <v>13</v>
      </c>
      <c r="H175" s="36">
        <v>11.2</v>
      </c>
      <c r="I175" s="36">
        <v>11.2</v>
      </c>
      <c r="J175" s="36">
        <v>0</v>
      </c>
      <c r="K175" s="42">
        <f t="shared" si="12"/>
        <v>11.2</v>
      </c>
      <c r="L175" s="42">
        <f t="shared" si="13"/>
        <v>9.8520345616575893E-3</v>
      </c>
      <c r="M175" s="42">
        <f t="shared" si="14"/>
        <v>0.99788992155662526</v>
      </c>
      <c r="N175" s="42">
        <f t="shared" si="15"/>
        <v>352.70516142718867</v>
      </c>
      <c r="O175" s="214">
        <f t="shared" si="16"/>
        <v>2.8272134790598979E-3</v>
      </c>
      <c r="P175" s="216">
        <v>0.31958801593457897</v>
      </c>
      <c r="Q175" s="190" t="str">
        <f t="shared" si="17"/>
        <v/>
      </c>
      <c r="Y175" s="36">
        <v>1</v>
      </c>
      <c r="Z175" s="36">
        <v>259</v>
      </c>
      <c r="AA175" s="214">
        <v>2.0162534238850061E-3</v>
      </c>
      <c r="AB175" s="216">
        <v>0.36202359283808683</v>
      </c>
      <c r="AC175" s="190" t="s">
        <v>73</v>
      </c>
    </row>
    <row r="176" spans="2:29" x14ac:dyDescent="0.3">
      <c r="B176" s="36">
        <v>1</v>
      </c>
      <c r="C176" s="36">
        <v>250</v>
      </c>
      <c r="D176" s="36">
        <v>11</v>
      </c>
      <c r="E176" s="36">
        <v>1</v>
      </c>
      <c r="F176" s="36">
        <v>28.5</v>
      </c>
      <c r="G176" s="36">
        <v>21</v>
      </c>
      <c r="H176" s="36">
        <v>11.2</v>
      </c>
      <c r="I176" s="36">
        <v>11.2</v>
      </c>
      <c r="J176" s="36">
        <v>0</v>
      </c>
      <c r="K176" s="42">
        <f t="shared" si="12"/>
        <v>11.2</v>
      </c>
      <c r="L176" s="42">
        <f t="shared" si="13"/>
        <v>9.8520345616575893E-3</v>
      </c>
      <c r="M176" s="42">
        <f t="shared" si="14"/>
        <v>0.99788992155662526</v>
      </c>
      <c r="N176" s="42">
        <f t="shared" si="15"/>
        <v>352.70516142718867</v>
      </c>
      <c r="O176" s="214">
        <f t="shared" si="16"/>
        <v>2.8272134790598979E-3</v>
      </c>
      <c r="P176" s="216">
        <v>0.18149255701370492</v>
      </c>
      <c r="Q176" s="190" t="str">
        <f t="shared" si="17"/>
        <v/>
      </c>
      <c r="Y176" s="36">
        <v>1</v>
      </c>
      <c r="Z176" s="36">
        <v>114</v>
      </c>
      <c r="AA176" s="214">
        <v>1.9594478852789088E-3</v>
      </c>
      <c r="AB176" s="216">
        <v>0.69579174650950382</v>
      </c>
      <c r="AC176" s="190" t="s">
        <v>73</v>
      </c>
    </row>
    <row r="177" spans="2:29" x14ac:dyDescent="0.3">
      <c r="B177" s="36">
        <v>1</v>
      </c>
      <c r="C177" s="36">
        <v>107</v>
      </c>
      <c r="D177" s="36">
        <v>5</v>
      </c>
      <c r="E177" s="36">
        <v>2</v>
      </c>
      <c r="F177" s="36">
        <v>31.5</v>
      </c>
      <c r="G177" s="36">
        <v>9</v>
      </c>
      <c r="H177" s="36">
        <v>11.25</v>
      </c>
      <c r="I177" s="36">
        <v>11.25</v>
      </c>
      <c r="J177" s="36">
        <v>0</v>
      </c>
      <c r="K177" s="42">
        <f t="shared" si="12"/>
        <v>11.25</v>
      </c>
      <c r="L177" s="42">
        <f t="shared" si="13"/>
        <v>9.9401955054989541E-3</v>
      </c>
      <c r="M177" s="42">
        <f t="shared" si="14"/>
        <v>1.0068195407924936</v>
      </c>
      <c r="N177" s="42">
        <f t="shared" si="15"/>
        <v>362.68529672929441</v>
      </c>
      <c r="O177" s="214">
        <f t="shared" si="16"/>
        <v>2.7496299932749935E-3</v>
      </c>
      <c r="P177" s="216">
        <v>0.90389918148164039</v>
      </c>
      <c r="Q177" s="190" t="str">
        <f t="shared" si="17"/>
        <v/>
      </c>
      <c r="Y177" s="36">
        <v>1</v>
      </c>
      <c r="Z177" s="36">
        <v>126</v>
      </c>
      <c r="AA177" s="214">
        <v>1.9594478852789088E-3</v>
      </c>
      <c r="AB177" s="216">
        <v>0.95906106865577012</v>
      </c>
      <c r="AC177" s="190" t="s">
        <v>73</v>
      </c>
    </row>
    <row r="178" spans="2:29" x14ac:dyDescent="0.3">
      <c r="B178" s="36">
        <v>1</v>
      </c>
      <c r="C178" s="36">
        <v>154</v>
      </c>
      <c r="D178" s="36">
        <v>7</v>
      </c>
      <c r="E178" s="36">
        <v>2</v>
      </c>
      <c r="F178" s="36">
        <v>28.5</v>
      </c>
      <c r="G178" s="36">
        <v>13</v>
      </c>
      <c r="H178" s="36">
        <v>11.25</v>
      </c>
      <c r="I178" s="36">
        <v>11.25</v>
      </c>
      <c r="J178" s="36">
        <v>0</v>
      </c>
      <c r="K178" s="42">
        <f t="shared" si="12"/>
        <v>11.25</v>
      </c>
      <c r="L178" s="42">
        <f t="shared" si="13"/>
        <v>9.9401955054989541E-3</v>
      </c>
      <c r="M178" s="42">
        <f t="shared" si="14"/>
        <v>1.0068195407924936</v>
      </c>
      <c r="N178" s="42">
        <f t="shared" si="15"/>
        <v>362.68529672929441</v>
      </c>
      <c r="O178" s="214">
        <f t="shared" si="16"/>
        <v>2.7496299932749935E-3</v>
      </c>
      <c r="P178" s="216">
        <v>7.1391854878676497E-2</v>
      </c>
      <c r="Q178" s="190" t="str">
        <f t="shared" si="17"/>
        <v/>
      </c>
      <c r="Y178" s="36">
        <v>1</v>
      </c>
      <c r="Z178" s="36">
        <v>96</v>
      </c>
      <c r="AA178" s="214">
        <v>1.9041237574644043E-3</v>
      </c>
      <c r="AB178" s="216">
        <v>0.36209387455717046</v>
      </c>
      <c r="AC178" s="190" t="s">
        <v>73</v>
      </c>
    </row>
    <row r="179" spans="2:29" x14ac:dyDescent="0.3">
      <c r="B179" s="36">
        <v>1</v>
      </c>
      <c r="C179" s="36">
        <v>178</v>
      </c>
      <c r="D179" s="36">
        <v>8</v>
      </c>
      <c r="E179" s="36">
        <v>1</v>
      </c>
      <c r="F179" s="36">
        <v>43.5</v>
      </c>
      <c r="G179" s="36">
        <v>15</v>
      </c>
      <c r="H179" s="36">
        <v>11.25</v>
      </c>
      <c r="I179" s="36">
        <v>11.25</v>
      </c>
      <c r="J179" s="36">
        <v>0</v>
      </c>
      <c r="K179" s="42">
        <f t="shared" si="12"/>
        <v>11.25</v>
      </c>
      <c r="L179" s="42">
        <f t="shared" si="13"/>
        <v>9.9401955054989541E-3</v>
      </c>
      <c r="M179" s="42">
        <f t="shared" si="14"/>
        <v>1.0068195407924936</v>
      </c>
      <c r="N179" s="42">
        <f t="shared" si="15"/>
        <v>362.68529672929441</v>
      </c>
      <c r="O179" s="214">
        <f t="shared" si="16"/>
        <v>2.7496299932749935E-3</v>
      </c>
      <c r="P179" s="216">
        <v>5.869860298649332E-2</v>
      </c>
      <c r="Q179" s="190" t="str">
        <f t="shared" si="17"/>
        <v/>
      </c>
      <c r="Y179" s="36">
        <v>1</v>
      </c>
      <c r="Z179" s="36">
        <v>134</v>
      </c>
      <c r="AA179" s="214">
        <v>1.9041237574644043E-3</v>
      </c>
      <c r="AB179" s="216">
        <v>0.85852079810711679</v>
      </c>
      <c r="AC179" s="190" t="s">
        <v>73</v>
      </c>
    </row>
    <row r="180" spans="2:29" x14ac:dyDescent="0.3">
      <c r="B180" s="36">
        <v>1</v>
      </c>
      <c r="C180" s="36">
        <v>219</v>
      </c>
      <c r="D180" s="36">
        <v>10</v>
      </c>
      <c r="E180" s="36">
        <v>1</v>
      </c>
      <c r="F180" s="36">
        <v>64.5</v>
      </c>
      <c r="G180" s="36">
        <v>19</v>
      </c>
      <c r="H180" s="36">
        <v>11.25</v>
      </c>
      <c r="I180" s="36">
        <v>11.25</v>
      </c>
      <c r="J180" s="36">
        <v>0</v>
      </c>
      <c r="K180" s="42">
        <f t="shared" si="12"/>
        <v>11.25</v>
      </c>
      <c r="L180" s="42">
        <f t="shared" si="13"/>
        <v>9.9401955054989541E-3</v>
      </c>
      <c r="M180" s="42">
        <f t="shared" si="14"/>
        <v>1.0068195407924936</v>
      </c>
      <c r="N180" s="42">
        <f t="shared" si="15"/>
        <v>362.68529672929441</v>
      </c>
      <c r="O180" s="214">
        <f t="shared" si="16"/>
        <v>2.7496299932749935E-3</v>
      </c>
      <c r="P180" s="216">
        <v>0.66264449553145277</v>
      </c>
      <c r="Q180" s="190" t="str">
        <f t="shared" si="17"/>
        <v/>
      </c>
      <c r="Y180" s="36">
        <v>1</v>
      </c>
      <c r="Z180" s="36">
        <v>143</v>
      </c>
      <c r="AA180" s="214">
        <v>1.9041237574644043E-3</v>
      </c>
      <c r="AB180" s="216">
        <v>0.89116477002614891</v>
      </c>
      <c r="AC180" s="190" t="s">
        <v>73</v>
      </c>
    </row>
    <row r="181" spans="2:29" x14ac:dyDescent="0.3">
      <c r="B181" s="36">
        <v>1</v>
      </c>
      <c r="C181" s="36">
        <v>86</v>
      </c>
      <c r="D181" s="36">
        <v>4</v>
      </c>
      <c r="E181" s="36">
        <v>1</v>
      </c>
      <c r="F181" s="36">
        <v>31.5</v>
      </c>
      <c r="G181" s="36">
        <v>7</v>
      </c>
      <c r="H181" s="36">
        <v>11.3</v>
      </c>
      <c r="I181" s="36">
        <v>11.3</v>
      </c>
      <c r="J181" s="36">
        <v>0</v>
      </c>
      <c r="K181" s="42">
        <f t="shared" si="12"/>
        <v>11.3</v>
      </c>
      <c r="L181" s="42">
        <f t="shared" si="13"/>
        <v>1.0028749148422018E-2</v>
      </c>
      <c r="M181" s="42">
        <f t="shared" si="14"/>
        <v>1.0157889356151588</v>
      </c>
      <c r="N181" s="42">
        <f t="shared" si="15"/>
        <v>372.97058604432118</v>
      </c>
      <c r="O181" s="214">
        <f t="shared" si="16"/>
        <v>2.6740070939201832E-3</v>
      </c>
      <c r="P181" s="216">
        <v>9.1302591085797857E-2</v>
      </c>
      <c r="Q181" s="190" t="str">
        <f t="shared" si="17"/>
        <v/>
      </c>
      <c r="Y181" s="36">
        <v>1</v>
      </c>
      <c r="Z181" s="36">
        <v>31</v>
      </c>
      <c r="AA181" s="214">
        <v>1.8502460967335654E-3</v>
      </c>
      <c r="AB181" s="216">
        <v>0.40370439121446644</v>
      </c>
      <c r="AC181" s="190" t="s">
        <v>73</v>
      </c>
    </row>
    <row r="182" spans="2:29" x14ac:dyDescent="0.3">
      <c r="B182" s="36">
        <v>1</v>
      </c>
      <c r="C182" s="36">
        <v>262</v>
      </c>
      <c r="D182" s="36">
        <v>11</v>
      </c>
      <c r="E182" s="36">
        <v>1</v>
      </c>
      <c r="F182" s="36">
        <v>64.5</v>
      </c>
      <c r="G182" s="36">
        <v>21</v>
      </c>
      <c r="H182" s="36">
        <v>11.3</v>
      </c>
      <c r="I182" s="36">
        <v>11.3</v>
      </c>
      <c r="J182" s="36">
        <v>0</v>
      </c>
      <c r="K182" s="42">
        <f t="shared" si="12"/>
        <v>11.3</v>
      </c>
      <c r="L182" s="42">
        <f t="shared" si="13"/>
        <v>1.0028749148422018E-2</v>
      </c>
      <c r="M182" s="42">
        <f t="shared" si="14"/>
        <v>1.0157889356151588</v>
      </c>
      <c r="N182" s="42">
        <f t="shared" si="15"/>
        <v>372.97058604432118</v>
      </c>
      <c r="O182" s="214">
        <f t="shared" si="16"/>
        <v>2.6740070939201832E-3</v>
      </c>
      <c r="P182" s="216">
        <v>0.90769652510873033</v>
      </c>
      <c r="Q182" s="190" t="str">
        <f t="shared" si="17"/>
        <v/>
      </c>
      <c r="Y182" s="36">
        <v>1</v>
      </c>
      <c r="Z182" s="36">
        <v>112</v>
      </c>
      <c r="AA182" s="214">
        <v>1.7977806728258772E-3</v>
      </c>
      <c r="AB182" s="216">
        <v>0.14085693799686227</v>
      </c>
      <c r="AC182" s="190" t="s">
        <v>73</v>
      </c>
    </row>
    <row r="183" spans="2:29" x14ac:dyDescent="0.3">
      <c r="B183" s="36">
        <v>1</v>
      </c>
      <c r="C183" s="36">
        <v>39</v>
      </c>
      <c r="D183" s="36">
        <v>2</v>
      </c>
      <c r="E183" s="36">
        <v>1</v>
      </c>
      <c r="F183" s="36">
        <v>28.5</v>
      </c>
      <c r="G183" s="36">
        <v>3</v>
      </c>
      <c r="H183" s="36">
        <v>11.35</v>
      </c>
      <c r="I183" s="36">
        <v>11.35</v>
      </c>
      <c r="J183" s="36">
        <v>0</v>
      </c>
      <c r="K183" s="42">
        <f t="shared" si="12"/>
        <v>11.35</v>
      </c>
      <c r="L183" s="42">
        <f t="shared" si="13"/>
        <v>1.0117695490426777E-2</v>
      </c>
      <c r="M183" s="42">
        <f t="shared" si="14"/>
        <v>1.0247981060246203</v>
      </c>
      <c r="N183" s="42">
        <f t="shared" si="15"/>
        <v>383.57095611329441</v>
      </c>
      <c r="O183" s="214">
        <f t="shared" si="16"/>
        <v>2.6003003713712669E-3</v>
      </c>
      <c r="P183" s="216">
        <v>0.94017975700929401</v>
      </c>
      <c r="Q183" s="190" t="str">
        <f t="shared" si="17"/>
        <v/>
      </c>
      <c r="Y183" s="36">
        <v>1</v>
      </c>
      <c r="Z183" s="36">
        <v>160</v>
      </c>
      <c r="AA183" s="214">
        <v>1.7466939576377127E-3</v>
      </c>
      <c r="AB183" s="216">
        <v>0.21242499832143169</v>
      </c>
      <c r="AC183" s="190" t="s">
        <v>73</v>
      </c>
    </row>
    <row r="184" spans="2:29" x14ac:dyDescent="0.3">
      <c r="B184" s="36">
        <v>1</v>
      </c>
      <c r="C184" s="36">
        <v>78</v>
      </c>
      <c r="D184" s="36">
        <v>4</v>
      </c>
      <c r="E184" s="36">
        <v>1</v>
      </c>
      <c r="F184" s="36">
        <v>55.5</v>
      </c>
      <c r="G184" s="36">
        <v>7</v>
      </c>
      <c r="H184" s="36">
        <v>11.35</v>
      </c>
      <c r="I184" s="36">
        <v>11.35</v>
      </c>
      <c r="J184" s="36">
        <v>0</v>
      </c>
      <c r="K184" s="42">
        <f t="shared" si="12"/>
        <v>11.35</v>
      </c>
      <c r="L184" s="42">
        <f t="shared" si="13"/>
        <v>1.0117695490426777E-2</v>
      </c>
      <c r="M184" s="42">
        <f t="shared" si="14"/>
        <v>1.0247981060246203</v>
      </c>
      <c r="N184" s="42">
        <f t="shared" si="15"/>
        <v>383.57095611329441</v>
      </c>
      <c r="O184" s="214">
        <f t="shared" si="16"/>
        <v>2.6003003713712669E-3</v>
      </c>
      <c r="P184" s="216">
        <v>0.84213695773911401</v>
      </c>
      <c r="Q184" s="190" t="str">
        <f t="shared" si="17"/>
        <v/>
      </c>
      <c r="Y184" s="36">
        <v>1</v>
      </c>
      <c r="Z184" s="36">
        <v>201</v>
      </c>
      <c r="AA184" s="214">
        <v>1.7466939576377127E-3</v>
      </c>
      <c r="AB184" s="216">
        <v>0.91039373544210811</v>
      </c>
      <c r="AC184" s="190" t="s">
        <v>73</v>
      </c>
    </row>
    <row r="185" spans="2:29" x14ac:dyDescent="0.3">
      <c r="B185" s="36">
        <v>1</v>
      </c>
      <c r="C185" s="36">
        <v>101</v>
      </c>
      <c r="D185" s="36">
        <v>5</v>
      </c>
      <c r="E185" s="36">
        <v>1</v>
      </c>
      <c r="F185" s="36">
        <v>13.5</v>
      </c>
      <c r="G185" s="36">
        <v>9</v>
      </c>
      <c r="H185" s="36">
        <v>11.35</v>
      </c>
      <c r="I185" s="36">
        <v>11.35</v>
      </c>
      <c r="J185" s="36">
        <v>0</v>
      </c>
      <c r="K185" s="42">
        <f t="shared" si="12"/>
        <v>11.35</v>
      </c>
      <c r="L185" s="42">
        <f t="shared" si="13"/>
        <v>1.0117695490426777E-2</v>
      </c>
      <c r="M185" s="42">
        <f t="shared" si="14"/>
        <v>1.0247981060246203</v>
      </c>
      <c r="N185" s="42">
        <f t="shared" si="15"/>
        <v>383.57095611329441</v>
      </c>
      <c r="O185" s="214">
        <f t="shared" si="16"/>
        <v>2.6003003713712669E-3</v>
      </c>
      <c r="P185" s="216">
        <v>6.213423164024956E-2</v>
      </c>
      <c r="Q185" s="190" t="str">
        <f t="shared" si="17"/>
        <v/>
      </c>
      <c r="Y185" s="36">
        <v>1</v>
      </c>
      <c r="Z185" s="36">
        <v>147</v>
      </c>
      <c r="AA185" s="214">
        <v>1.6969531140114125E-3</v>
      </c>
      <c r="AB185" s="216">
        <v>0.90446479427530857</v>
      </c>
      <c r="AC185" s="190" t="s">
        <v>73</v>
      </c>
    </row>
    <row r="186" spans="2:29" x14ac:dyDescent="0.3">
      <c r="B186" s="36">
        <v>1</v>
      </c>
      <c r="C186" s="36">
        <v>16</v>
      </c>
      <c r="D186" s="36">
        <v>1</v>
      </c>
      <c r="E186" s="36">
        <v>1</v>
      </c>
      <c r="F186" s="36">
        <v>46.5</v>
      </c>
      <c r="G186" s="36">
        <v>1</v>
      </c>
      <c r="H186" s="36">
        <v>11.4</v>
      </c>
      <c r="I186" s="36">
        <v>11.4</v>
      </c>
      <c r="J186" s="36">
        <v>0</v>
      </c>
      <c r="K186" s="42">
        <f t="shared" si="12"/>
        <v>11.4</v>
      </c>
      <c r="L186" s="42">
        <f t="shared" si="13"/>
        <v>1.0207034531513238E-2</v>
      </c>
      <c r="M186" s="42">
        <f t="shared" si="14"/>
        <v>1.0338470520208789</v>
      </c>
      <c r="N186" s="42">
        <f t="shared" si="15"/>
        <v>394.49667399430353</v>
      </c>
      <c r="O186" s="214">
        <f t="shared" si="16"/>
        <v>2.5284662697678817E-3</v>
      </c>
      <c r="P186" s="216">
        <v>0.35395714443221982</v>
      </c>
      <c r="Q186" s="190" t="str">
        <f t="shared" si="17"/>
        <v/>
      </c>
      <c r="Y186" s="36">
        <v>1</v>
      </c>
      <c r="Z186" s="36">
        <v>207</v>
      </c>
      <c r="AA186" s="214">
        <v>1.6969531140114125E-3</v>
      </c>
      <c r="AB186" s="216">
        <v>0.11703713839037899</v>
      </c>
      <c r="AC186" s="190" t="s">
        <v>73</v>
      </c>
    </row>
    <row r="187" spans="2:29" x14ac:dyDescent="0.3">
      <c r="B187" s="36">
        <v>1</v>
      </c>
      <c r="C187" s="36">
        <v>30</v>
      </c>
      <c r="D187" s="36">
        <v>2</v>
      </c>
      <c r="E187" s="36">
        <v>1</v>
      </c>
      <c r="F187" s="36">
        <v>55.5</v>
      </c>
      <c r="G187" s="36">
        <v>3</v>
      </c>
      <c r="H187" s="36">
        <v>11.4</v>
      </c>
      <c r="I187" s="36">
        <v>11.4</v>
      </c>
      <c r="J187" s="36">
        <v>0</v>
      </c>
      <c r="K187" s="42">
        <f t="shared" si="12"/>
        <v>11.4</v>
      </c>
      <c r="L187" s="42">
        <f t="shared" si="13"/>
        <v>1.0207034531513238E-2</v>
      </c>
      <c r="M187" s="42">
        <f t="shared" si="14"/>
        <v>1.0338470520208789</v>
      </c>
      <c r="N187" s="42">
        <f t="shared" si="15"/>
        <v>394.49667399430353</v>
      </c>
      <c r="O187" s="214">
        <f t="shared" si="16"/>
        <v>2.5284662697678817E-3</v>
      </c>
      <c r="P187" s="216">
        <v>0.46379754322365851</v>
      </c>
      <c r="Q187" s="190" t="str">
        <f t="shared" si="17"/>
        <v/>
      </c>
      <c r="Y187" s="36">
        <v>1</v>
      </c>
      <c r="Z187" s="36">
        <v>241</v>
      </c>
      <c r="AA187" s="214">
        <v>1.6969531140114125E-3</v>
      </c>
      <c r="AB187" s="216">
        <v>0.86157056930896836</v>
      </c>
      <c r="AC187" s="190" t="s">
        <v>73</v>
      </c>
    </row>
    <row r="188" spans="2:29" x14ac:dyDescent="0.3">
      <c r="B188" s="36">
        <v>1</v>
      </c>
      <c r="C188" s="36">
        <v>141</v>
      </c>
      <c r="D188" s="36">
        <v>6</v>
      </c>
      <c r="E188" s="36">
        <v>1</v>
      </c>
      <c r="F188" s="36">
        <v>10.5</v>
      </c>
      <c r="G188" s="36">
        <v>11</v>
      </c>
      <c r="H188" s="36">
        <v>11.4</v>
      </c>
      <c r="I188" s="36">
        <v>11.4</v>
      </c>
      <c r="J188" s="36">
        <v>0</v>
      </c>
      <c r="K188" s="42">
        <f t="shared" si="12"/>
        <v>11.4</v>
      </c>
      <c r="L188" s="42">
        <f t="shared" si="13"/>
        <v>1.0207034531513238E-2</v>
      </c>
      <c r="M188" s="42">
        <f t="shared" si="14"/>
        <v>1.0338470520208789</v>
      </c>
      <c r="N188" s="42">
        <f t="shared" si="15"/>
        <v>394.49667399430353</v>
      </c>
      <c r="O188" s="214">
        <f t="shared" si="16"/>
        <v>2.5284662697678817E-3</v>
      </c>
      <c r="P188" s="216">
        <v>0.2717896347054678</v>
      </c>
      <c r="Q188" s="190" t="str">
        <f t="shared" si="17"/>
        <v/>
      </c>
      <c r="Y188" s="36">
        <v>1</v>
      </c>
      <c r="Z188" s="36">
        <v>12</v>
      </c>
      <c r="AA188" s="214">
        <v>1.6485259846061862E-3</v>
      </c>
      <c r="AB188" s="216">
        <v>0.27683989485712246</v>
      </c>
      <c r="AC188" s="190" t="s">
        <v>73</v>
      </c>
    </row>
    <row r="189" spans="2:29" x14ac:dyDescent="0.3">
      <c r="B189" s="36">
        <v>1</v>
      </c>
      <c r="C189" s="36">
        <v>67</v>
      </c>
      <c r="D189" s="36">
        <v>3</v>
      </c>
      <c r="E189" s="36">
        <v>1</v>
      </c>
      <c r="F189" s="36">
        <v>55.5</v>
      </c>
      <c r="G189" s="36">
        <v>5</v>
      </c>
      <c r="H189" s="36">
        <v>11.55</v>
      </c>
      <c r="I189" s="36">
        <v>11.55</v>
      </c>
      <c r="J189" s="36">
        <v>0</v>
      </c>
      <c r="K189" s="42">
        <f t="shared" si="12"/>
        <v>11.55</v>
      </c>
      <c r="L189" s="42">
        <f t="shared" si="13"/>
        <v>1.0477407849262809E-2</v>
      </c>
      <c r="M189" s="42">
        <f t="shared" si="14"/>
        <v>1.0612325435304346</v>
      </c>
      <c r="N189" s="42">
        <f t="shared" si="15"/>
        <v>429.33394955169973</v>
      </c>
      <c r="O189" s="214">
        <f t="shared" si="16"/>
        <v>2.3237766879460331E-3</v>
      </c>
      <c r="P189" s="216">
        <v>0.94997767570853942</v>
      </c>
      <c r="Q189" s="190" t="str">
        <f t="shared" si="17"/>
        <v/>
      </c>
      <c r="Y189" s="36">
        <v>1</v>
      </c>
      <c r="Z189" s="36">
        <v>62</v>
      </c>
      <c r="AA189" s="214">
        <v>1.6013810808532813E-3</v>
      </c>
      <c r="AB189" s="216">
        <v>0.11531522426411822</v>
      </c>
      <c r="AC189" s="190" t="s">
        <v>73</v>
      </c>
    </row>
    <row r="190" spans="2:29" x14ac:dyDescent="0.3">
      <c r="B190" s="36">
        <v>1</v>
      </c>
      <c r="C190" s="36">
        <v>256</v>
      </c>
      <c r="D190" s="36">
        <v>11</v>
      </c>
      <c r="E190" s="36">
        <v>1</v>
      </c>
      <c r="F190" s="36">
        <v>46.5</v>
      </c>
      <c r="G190" s="36">
        <v>21</v>
      </c>
      <c r="H190" s="36">
        <v>11.55</v>
      </c>
      <c r="I190" s="36">
        <v>11.55</v>
      </c>
      <c r="J190" s="36">
        <v>0</v>
      </c>
      <c r="K190" s="42">
        <f t="shared" si="12"/>
        <v>11.55</v>
      </c>
      <c r="L190" s="42">
        <f t="shared" si="13"/>
        <v>1.0477407849262809E-2</v>
      </c>
      <c r="M190" s="42">
        <f t="shared" si="14"/>
        <v>1.0612325435304346</v>
      </c>
      <c r="N190" s="42">
        <f t="shared" si="15"/>
        <v>429.33394955169973</v>
      </c>
      <c r="O190" s="214">
        <f t="shared" si="16"/>
        <v>2.3237766879460331E-3</v>
      </c>
      <c r="P190" s="216">
        <v>0.84447113583661082</v>
      </c>
      <c r="Q190" s="190" t="str">
        <f t="shared" si="17"/>
        <v/>
      </c>
      <c r="Y190" s="36">
        <v>1</v>
      </c>
      <c r="Z190" s="36">
        <v>83</v>
      </c>
      <c r="AA190" s="214">
        <v>1.6013810808532813E-3</v>
      </c>
      <c r="AB190" s="216">
        <v>0.74689153979490031</v>
      </c>
      <c r="AC190" s="190" t="s">
        <v>73</v>
      </c>
    </row>
    <row r="191" spans="2:29" x14ac:dyDescent="0.3">
      <c r="B191" s="36">
        <v>1</v>
      </c>
      <c r="C191" s="36">
        <v>116</v>
      </c>
      <c r="D191" s="36">
        <v>5</v>
      </c>
      <c r="E191" s="36">
        <v>2</v>
      </c>
      <c r="F191" s="36">
        <v>58.5</v>
      </c>
      <c r="G191" s="36">
        <v>9</v>
      </c>
      <c r="H191" s="36">
        <v>11.6</v>
      </c>
      <c r="I191" s="36">
        <v>11.6</v>
      </c>
      <c r="J191" s="36">
        <v>0</v>
      </c>
      <c r="K191" s="42">
        <f t="shared" si="12"/>
        <v>11.6</v>
      </c>
      <c r="L191" s="42">
        <f t="shared" si="13"/>
        <v>1.0568317686676064E-2</v>
      </c>
      <c r="M191" s="42">
        <f t="shared" si="14"/>
        <v>1.0704405918738802</v>
      </c>
      <c r="N191" s="42">
        <f t="shared" si="15"/>
        <v>441.67097280207463</v>
      </c>
      <c r="O191" s="214">
        <f t="shared" si="16"/>
        <v>2.259014169531115E-3</v>
      </c>
      <c r="P191" s="216">
        <v>0.40541399874489437</v>
      </c>
      <c r="Q191" s="190" t="str">
        <f t="shared" si="17"/>
        <v/>
      </c>
      <c r="Y191" s="36">
        <v>1</v>
      </c>
      <c r="Z191" s="36">
        <v>153</v>
      </c>
      <c r="AA191" s="214">
        <v>1.6013810808532813E-3</v>
      </c>
      <c r="AB191" s="216">
        <v>0.13841990505295265</v>
      </c>
      <c r="AC191" s="190" t="s">
        <v>73</v>
      </c>
    </row>
    <row r="192" spans="2:29" x14ac:dyDescent="0.3">
      <c r="B192" s="36">
        <v>1</v>
      </c>
      <c r="C192" s="36">
        <v>34</v>
      </c>
      <c r="D192" s="36">
        <v>2</v>
      </c>
      <c r="E192" s="36">
        <v>1</v>
      </c>
      <c r="F192" s="36">
        <v>43.5</v>
      </c>
      <c r="G192" s="36">
        <v>3</v>
      </c>
      <c r="H192" s="36">
        <v>11.7</v>
      </c>
      <c r="I192" s="36">
        <v>11.7</v>
      </c>
      <c r="J192" s="36">
        <v>0</v>
      </c>
      <c r="K192" s="42">
        <f t="shared" si="12"/>
        <v>11.7</v>
      </c>
      <c r="L192" s="42">
        <f t="shared" si="13"/>
        <v>1.0751315458747669E-2</v>
      </c>
      <c r="M192" s="42">
        <f t="shared" si="14"/>
        <v>1.0889760153211612</v>
      </c>
      <c r="N192" s="42">
        <f t="shared" si="15"/>
        <v>467.5042964778018</v>
      </c>
      <c r="O192" s="214">
        <f t="shared" si="16"/>
        <v>2.1344521438073638E-3</v>
      </c>
      <c r="P192" s="216">
        <v>0.46398509359791618</v>
      </c>
      <c r="Q192" s="190" t="str">
        <f t="shared" si="17"/>
        <v/>
      </c>
      <c r="Y192" s="36">
        <v>1</v>
      </c>
      <c r="Z192" s="36">
        <v>81</v>
      </c>
      <c r="AA192" s="214">
        <v>1.5554875720001915E-3</v>
      </c>
      <c r="AB192" s="216">
        <v>1.2740717079899433E-2</v>
      </c>
      <c r="AC192" s="190" t="s">
        <v>73</v>
      </c>
    </row>
    <row r="193" spans="2:29" x14ac:dyDescent="0.3">
      <c r="B193" s="36">
        <v>1</v>
      </c>
      <c r="C193" s="36">
        <v>90</v>
      </c>
      <c r="D193" s="36">
        <v>4</v>
      </c>
      <c r="E193" s="36">
        <v>1</v>
      </c>
      <c r="F193" s="36">
        <v>19.5</v>
      </c>
      <c r="G193" s="36">
        <v>7</v>
      </c>
      <c r="H193" s="36">
        <v>11.75</v>
      </c>
      <c r="I193" s="36">
        <v>11.75</v>
      </c>
      <c r="J193" s="36">
        <v>0</v>
      </c>
      <c r="K193" s="42">
        <f t="shared" si="12"/>
        <v>11.75</v>
      </c>
      <c r="L193" s="42">
        <f t="shared" si="13"/>
        <v>1.0843403393406021E-2</v>
      </c>
      <c r="M193" s="42">
        <f t="shared" si="14"/>
        <v>1.0983033904249968</v>
      </c>
      <c r="N193" s="42">
        <f t="shared" si="15"/>
        <v>481.02619708779127</v>
      </c>
      <c r="O193" s="214">
        <f t="shared" si="16"/>
        <v>2.0745760418034997E-3</v>
      </c>
      <c r="P193" s="216">
        <v>0.19268664732639262</v>
      </c>
      <c r="Q193" s="190" t="str">
        <f t="shared" si="17"/>
        <v/>
      </c>
      <c r="Y193" s="36">
        <v>1</v>
      </c>
      <c r="Z193" s="36">
        <v>76</v>
      </c>
      <c r="AA193" s="214">
        <v>1.5108152742426828E-3</v>
      </c>
      <c r="AB193" s="216">
        <v>0.80088617169579024</v>
      </c>
      <c r="AC193" s="190" t="s">
        <v>73</v>
      </c>
    </row>
    <row r="194" spans="2:29" x14ac:dyDescent="0.3">
      <c r="B194" s="36">
        <v>1</v>
      </c>
      <c r="C194" s="36">
        <v>113</v>
      </c>
      <c r="D194" s="36">
        <v>5</v>
      </c>
      <c r="E194" s="36">
        <v>1</v>
      </c>
      <c r="F194" s="36">
        <v>49.5</v>
      </c>
      <c r="G194" s="36">
        <v>9</v>
      </c>
      <c r="H194" s="36">
        <v>11.75</v>
      </c>
      <c r="I194" s="36">
        <v>11.75</v>
      </c>
      <c r="J194" s="36">
        <v>0</v>
      </c>
      <c r="K194" s="42">
        <f t="shared" si="12"/>
        <v>11.75</v>
      </c>
      <c r="L194" s="42">
        <f t="shared" si="13"/>
        <v>1.0843403393406021E-2</v>
      </c>
      <c r="M194" s="42">
        <f t="shared" si="14"/>
        <v>1.0983033904249968</v>
      </c>
      <c r="N194" s="42">
        <f t="shared" si="15"/>
        <v>481.02619708779127</v>
      </c>
      <c r="O194" s="214">
        <f t="shared" si="16"/>
        <v>2.0745760418034997E-3</v>
      </c>
      <c r="P194" s="216">
        <v>6.9261391794088745E-2</v>
      </c>
      <c r="Q194" s="190" t="str">
        <f t="shared" si="17"/>
        <v/>
      </c>
      <c r="Y194" s="36">
        <v>1</v>
      </c>
      <c r="Z194" s="36">
        <v>103</v>
      </c>
      <c r="AA194" s="214">
        <v>1.5108152742426828E-3</v>
      </c>
      <c r="AB194" s="216">
        <v>0.33768283342435712</v>
      </c>
      <c r="AC194" s="190" t="s">
        <v>73</v>
      </c>
    </row>
    <row r="195" spans="2:29" x14ac:dyDescent="0.3">
      <c r="B195" s="36">
        <v>1</v>
      </c>
      <c r="C195" s="36">
        <v>139</v>
      </c>
      <c r="D195" s="36">
        <v>6</v>
      </c>
      <c r="E195" s="36">
        <v>1</v>
      </c>
      <c r="F195" s="36">
        <v>16.5</v>
      </c>
      <c r="G195" s="36">
        <v>11</v>
      </c>
      <c r="H195" s="36">
        <v>11.75</v>
      </c>
      <c r="I195" s="36">
        <v>11.75</v>
      </c>
      <c r="J195" s="36">
        <v>0</v>
      </c>
      <c r="K195" s="42">
        <f t="shared" si="12"/>
        <v>11.75</v>
      </c>
      <c r="L195" s="42">
        <f t="shared" si="13"/>
        <v>1.0843403393406021E-2</v>
      </c>
      <c r="M195" s="42">
        <f t="shared" si="14"/>
        <v>1.0983033904249968</v>
      </c>
      <c r="N195" s="42">
        <f t="shared" si="15"/>
        <v>481.02619708779127</v>
      </c>
      <c r="O195" s="214">
        <f t="shared" si="16"/>
        <v>2.0745760418034997E-3</v>
      </c>
      <c r="P195" s="216">
        <v>0.55416303822495827</v>
      </c>
      <c r="Q195" s="190" t="str">
        <f t="shared" si="17"/>
        <v/>
      </c>
      <c r="Y195" s="36">
        <v>1</v>
      </c>
      <c r="Z195" s="36">
        <v>108</v>
      </c>
      <c r="AA195" s="214">
        <v>1.467334639951523E-3</v>
      </c>
      <c r="AB195" s="216">
        <v>0.87396901846528419</v>
      </c>
      <c r="AC195" s="190" t="s">
        <v>73</v>
      </c>
    </row>
    <row r="196" spans="2:29" x14ac:dyDescent="0.3">
      <c r="B196" s="36">
        <v>1</v>
      </c>
      <c r="C196" s="36">
        <v>166</v>
      </c>
      <c r="D196" s="36">
        <v>7</v>
      </c>
      <c r="E196" s="36">
        <v>2</v>
      </c>
      <c r="F196" s="36">
        <v>64.5</v>
      </c>
      <c r="G196" s="36">
        <v>13</v>
      </c>
      <c r="H196" s="36">
        <v>11.8</v>
      </c>
      <c r="I196" s="36">
        <v>11.8</v>
      </c>
      <c r="J196" s="36">
        <v>0</v>
      </c>
      <c r="K196" s="42">
        <f t="shared" si="12"/>
        <v>11.8</v>
      </c>
      <c r="L196" s="42">
        <f t="shared" si="13"/>
        <v>1.093588402714607E-2</v>
      </c>
      <c r="M196" s="42">
        <f t="shared" si="14"/>
        <v>1.1076705411156291</v>
      </c>
      <c r="N196" s="42">
        <f t="shared" si="15"/>
        <v>494.96939955750952</v>
      </c>
      <c r="O196" s="214">
        <f t="shared" si="16"/>
        <v>2.0162534238850061E-3</v>
      </c>
      <c r="P196" s="216">
        <v>0.55895575742877646</v>
      </c>
      <c r="Q196" s="190" t="str">
        <f t="shared" si="17"/>
        <v/>
      </c>
      <c r="R196">
        <f>R163+1</f>
        <v>19</v>
      </c>
      <c r="Y196" s="36">
        <v>1</v>
      </c>
      <c r="Z196" s="36">
        <v>109</v>
      </c>
      <c r="AA196" s="214">
        <v>1.467334639951523E-3</v>
      </c>
      <c r="AB196" s="216">
        <v>7.5597652975245788E-2</v>
      </c>
      <c r="AC196" s="190" t="s">
        <v>73</v>
      </c>
    </row>
    <row r="197" spans="2:29" x14ac:dyDescent="0.3">
      <c r="B197" s="36">
        <v>1</v>
      </c>
      <c r="C197" s="36">
        <v>238</v>
      </c>
      <c r="D197" s="36">
        <v>10</v>
      </c>
      <c r="E197" s="36">
        <v>1</v>
      </c>
      <c r="F197" s="36">
        <v>7.5</v>
      </c>
      <c r="G197" s="36">
        <v>19</v>
      </c>
      <c r="H197" s="36">
        <v>11.8</v>
      </c>
      <c r="I197" s="36">
        <v>11.8</v>
      </c>
      <c r="J197" s="36">
        <v>0</v>
      </c>
      <c r="K197" s="42">
        <f t="shared" si="12"/>
        <v>11.8</v>
      </c>
      <c r="L197" s="42">
        <f t="shared" si="13"/>
        <v>1.093588402714607E-2</v>
      </c>
      <c r="M197" s="42">
        <f t="shared" si="14"/>
        <v>1.1076705411156291</v>
      </c>
      <c r="N197" s="42">
        <f t="shared" si="15"/>
        <v>494.96939955750952</v>
      </c>
      <c r="O197" s="214">
        <f t="shared" si="16"/>
        <v>2.0162534238850061E-3</v>
      </c>
      <c r="P197" s="216">
        <v>0.18447887590179146</v>
      </c>
      <c r="Q197" s="190" t="str">
        <f t="shared" si="17"/>
        <v/>
      </c>
      <c r="Y197" s="36">
        <v>1</v>
      </c>
      <c r="Z197" s="36">
        <v>152</v>
      </c>
      <c r="AA197" s="214">
        <v>1.467334639951523E-3</v>
      </c>
      <c r="AB197" s="216">
        <v>8.7400588574036098E-2</v>
      </c>
      <c r="AC197" s="190" t="s">
        <v>73</v>
      </c>
    </row>
    <row r="198" spans="2:29" x14ac:dyDescent="0.3">
      <c r="B198" s="36">
        <v>1</v>
      </c>
      <c r="C198" s="36">
        <v>259</v>
      </c>
      <c r="D198" s="36">
        <v>11</v>
      </c>
      <c r="E198" s="36">
        <v>1</v>
      </c>
      <c r="F198" s="36">
        <v>55.5</v>
      </c>
      <c r="G198" s="36">
        <v>21</v>
      </c>
      <c r="H198" s="36">
        <v>11.8</v>
      </c>
      <c r="I198" s="36">
        <v>11.8</v>
      </c>
      <c r="J198" s="36">
        <v>0</v>
      </c>
      <c r="K198" s="42">
        <f t="shared" si="12"/>
        <v>11.8</v>
      </c>
      <c r="L198" s="42">
        <f t="shared" si="13"/>
        <v>1.093588402714607E-2</v>
      </c>
      <c r="M198" s="42">
        <f t="shared" si="14"/>
        <v>1.1076705411156291</v>
      </c>
      <c r="N198" s="42">
        <f t="shared" si="15"/>
        <v>494.96939955750952</v>
      </c>
      <c r="O198" s="214">
        <f t="shared" si="16"/>
        <v>2.0162534238850061E-3</v>
      </c>
      <c r="P198" s="216">
        <v>0.36202359283808683</v>
      </c>
      <c r="Q198" s="190" t="str">
        <f t="shared" si="17"/>
        <v/>
      </c>
      <c r="Y198" s="36">
        <v>1</v>
      </c>
      <c r="Z198" s="36">
        <v>21</v>
      </c>
      <c r="AA198" s="214">
        <v>1.4250167469918029E-3</v>
      </c>
      <c r="AB198" s="216">
        <v>0.77258187040969628</v>
      </c>
      <c r="AC198" s="190" t="s">
        <v>73</v>
      </c>
    </row>
    <row r="199" spans="2:29" x14ac:dyDescent="0.3">
      <c r="B199" s="36">
        <v>1</v>
      </c>
      <c r="C199" s="36">
        <v>114</v>
      </c>
      <c r="D199" s="36">
        <v>5</v>
      </c>
      <c r="E199" s="36">
        <v>1</v>
      </c>
      <c r="F199" s="36">
        <v>52.5</v>
      </c>
      <c r="G199" s="36">
        <v>9</v>
      </c>
      <c r="H199" s="36">
        <v>11.85</v>
      </c>
      <c r="I199" s="36">
        <v>11.85</v>
      </c>
      <c r="J199" s="36">
        <v>0</v>
      </c>
      <c r="K199" s="42">
        <f t="shared" si="12"/>
        <v>11.85</v>
      </c>
      <c r="L199" s="42">
        <f t="shared" si="13"/>
        <v>1.1028757359967816E-2</v>
      </c>
      <c r="M199" s="42">
        <f t="shared" si="14"/>
        <v>1.1170774673930581</v>
      </c>
      <c r="N199" s="42">
        <f t="shared" si="15"/>
        <v>509.34784212066745</v>
      </c>
      <c r="O199" s="214">
        <f t="shared" si="16"/>
        <v>1.9594478852789088E-3</v>
      </c>
      <c r="P199" s="216">
        <v>0.69579174650950382</v>
      </c>
      <c r="Q199" s="190" t="str">
        <f t="shared" si="17"/>
        <v/>
      </c>
      <c r="Y199" s="36">
        <v>1</v>
      </c>
      <c r="Z199" s="36">
        <v>240</v>
      </c>
      <c r="AA199" s="214">
        <v>1.4250167469918029E-3</v>
      </c>
      <c r="AB199" s="216">
        <v>0.5463765484151768</v>
      </c>
      <c r="AC199" s="190" t="s">
        <v>73</v>
      </c>
    </row>
    <row r="200" spans="2:29" x14ac:dyDescent="0.3">
      <c r="B200" s="36">
        <v>1</v>
      </c>
      <c r="C200" s="36">
        <v>126</v>
      </c>
      <c r="D200" s="36">
        <v>6</v>
      </c>
      <c r="E200" s="36">
        <v>2</v>
      </c>
      <c r="F200" s="36">
        <v>55.5</v>
      </c>
      <c r="G200" s="36">
        <v>11</v>
      </c>
      <c r="H200" s="36">
        <v>11.85</v>
      </c>
      <c r="I200" s="36">
        <v>11.85</v>
      </c>
      <c r="J200" s="36">
        <v>0</v>
      </c>
      <c r="K200" s="42">
        <f t="shared" si="12"/>
        <v>11.85</v>
      </c>
      <c r="L200" s="42">
        <f t="shared" si="13"/>
        <v>1.1028757359967816E-2</v>
      </c>
      <c r="M200" s="42">
        <f t="shared" si="14"/>
        <v>1.1170774673930581</v>
      </c>
      <c r="N200" s="42">
        <f t="shared" si="15"/>
        <v>509.34784212066745</v>
      </c>
      <c r="O200" s="214">
        <f t="shared" si="16"/>
        <v>1.9594478852789088E-3</v>
      </c>
      <c r="P200" s="216">
        <v>0.95906106865577012</v>
      </c>
      <c r="Q200" s="190" t="str">
        <f t="shared" si="17"/>
        <v/>
      </c>
      <c r="Y200" s="36">
        <v>1</v>
      </c>
      <c r="Z200" s="36">
        <v>6</v>
      </c>
      <c r="AA200" s="214">
        <v>1.3437565606037039E-3</v>
      </c>
      <c r="AB200" s="216">
        <v>7.2984915109731041E-2</v>
      </c>
      <c r="AC200" s="190" t="s">
        <v>73</v>
      </c>
    </row>
    <row r="201" spans="2:29" x14ac:dyDescent="0.3">
      <c r="B201" s="36">
        <v>1</v>
      </c>
      <c r="C201" s="36">
        <v>96</v>
      </c>
      <c r="D201" s="36">
        <v>4</v>
      </c>
      <c r="E201" s="36">
        <v>1</v>
      </c>
      <c r="F201" s="36">
        <v>1.5</v>
      </c>
      <c r="G201" s="36">
        <v>7</v>
      </c>
      <c r="H201" s="36">
        <v>11.9</v>
      </c>
      <c r="I201" s="36">
        <v>11.9</v>
      </c>
      <c r="J201" s="36">
        <v>0</v>
      </c>
      <c r="K201" s="42">
        <f t="shared" si="12"/>
        <v>11.9</v>
      </c>
      <c r="L201" s="42">
        <f t="shared" si="13"/>
        <v>1.1122023391871266E-2</v>
      </c>
      <c r="M201" s="42">
        <f t="shared" si="14"/>
        <v>1.1265241692572843</v>
      </c>
      <c r="N201" s="42">
        <f t="shared" si="15"/>
        <v>524.17594829637051</v>
      </c>
      <c r="O201" s="214">
        <f t="shared" si="16"/>
        <v>1.9041237574644043E-3</v>
      </c>
      <c r="P201" s="216">
        <v>0.36209387455717046</v>
      </c>
      <c r="Q201" s="190" t="str">
        <f t="shared" si="17"/>
        <v/>
      </c>
      <c r="Y201" s="36">
        <v>1</v>
      </c>
      <c r="Z201" s="36">
        <v>189</v>
      </c>
      <c r="AA201" s="214">
        <v>1.3437565606037039E-3</v>
      </c>
      <c r="AB201" s="216">
        <v>0.80820946519297543</v>
      </c>
      <c r="AC201" s="190" t="s">
        <v>73</v>
      </c>
    </row>
    <row r="202" spans="2:29" x14ac:dyDescent="0.3">
      <c r="B202" s="36">
        <v>1</v>
      </c>
      <c r="C202" s="36">
        <v>134</v>
      </c>
      <c r="D202" s="36">
        <v>6</v>
      </c>
      <c r="E202" s="36">
        <v>2</v>
      </c>
      <c r="F202" s="36">
        <v>31.5</v>
      </c>
      <c r="G202" s="36">
        <v>11</v>
      </c>
      <c r="H202" s="36">
        <v>11.9</v>
      </c>
      <c r="I202" s="36">
        <v>11.9</v>
      </c>
      <c r="J202" s="36">
        <v>0</v>
      </c>
      <c r="K202" s="42">
        <f t="shared" si="12"/>
        <v>11.9</v>
      </c>
      <c r="L202" s="42">
        <f t="shared" si="13"/>
        <v>1.1122023391871266E-2</v>
      </c>
      <c r="M202" s="42">
        <f t="shared" si="14"/>
        <v>1.1265241692572843</v>
      </c>
      <c r="N202" s="42">
        <f t="shared" si="15"/>
        <v>524.17594829637051</v>
      </c>
      <c r="O202" s="214">
        <f t="shared" si="16"/>
        <v>1.9041237574644043E-3</v>
      </c>
      <c r="P202" s="216">
        <v>0.85852079810711679</v>
      </c>
      <c r="Q202" s="190" t="str">
        <f t="shared" si="17"/>
        <v/>
      </c>
      <c r="Y202" s="36">
        <v>1</v>
      </c>
      <c r="Z202" s="36">
        <v>223</v>
      </c>
      <c r="AA202" s="214">
        <v>1.2298985869910739E-3</v>
      </c>
      <c r="AB202" s="216">
        <v>0.40907756172007925</v>
      </c>
      <c r="AC202" s="190" t="s">
        <v>73</v>
      </c>
    </row>
    <row r="203" spans="2:29" x14ac:dyDescent="0.3">
      <c r="B203" s="36">
        <v>1</v>
      </c>
      <c r="C203" s="36">
        <v>143</v>
      </c>
      <c r="D203" s="36">
        <v>6</v>
      </c>
      <c r="E203" s="36">
        <v>1</v>
      </c>
      <c r="F203" s="36">
        <v>4.5</v>
      </c>
      <c r="G203" s="36">
        <v>11</v>
      </c>
      <c r="H203" s="36">
        <v>11.9</v>
      </c>
      <c r="I203" s="36">
        <v>11.9</v>
      </c>
      <c r="J203" s="36">
        <v>0</v>
      </c>
      <c r="K203" s="42">
        <f t="shared" si="12"/>
        <v>11.9</v>
      </c>
      <c r="L203" s="42">
        <f t="shared" si="13"/>
        <v>1.1122023391871266E-2</v>
      </c>
      <c r="M203" s="42">
        <f t="shared" si="14"/>
        <v>1.1265241692572843</v>
      </c>
      <c r="N203" s="42">
        <f t="shared" si="15"/>
        <v>524.17594829637051</v>
      </c>
      <c r="O203" s="214">
        <f t="shared" si="16"/>
        <v>1.9041237574644043E-3</v>
      </c>
      <c r="P203" s="216">
        <v>0.89116477002614891</v>
      </c>
      <c r="Q203" s="190" t="str">
        <f t="shared" si="17"/>
        <v/>
      </c>
      <c r="Y203" s="36">
        <v>1</v>
      </c>
      <c r="Z203" s="36">
        <v>29</v>
      </c>
      <c r="AA203" s="214">
        <v>1.1939834840313246E-3</v>
      </c>
      <c r="AB203" s="216">
        <v>0.50470383385054074</v>
      </c>
      <c r="AC203" s="190" t="s">
        <v>73</v>
      </c>
    </row>
    <row r="204" spans="2:29" x14ac:dyDescent="0.3">
      <c r="B204" s="36">
        <v>1</v>
      </c>
      <c r="C204" s="36">
        <v>31</v>
      </c>
      <c r="D204" s="36">
        <v>2</v>
      </c>
      <c r="E204" s="36">
        <v>1</v>
      </c>
      <c r="F204" s="36">
        <v>52.5</v>
      </c>
      <c r="G204" s="36">
        <v>3</v>
      </c>
      <c r="H204" s="36">
        <v>11.95</v>
      </c>
      <c r="I204" s="36">
        <v>11.95</v>
      </c>
      <c r="J204" s="36">
        <v>0</v>
      </c>
      <c r="K204" s="42">
        <f t="shared" si="12"/>
        <v>11.95</v>
      </c>
      <c r="L204" s="42">
        <f t="shared" si="13"/>
        <v>1.1215682122856408E-2</v>
      </c>
      <c r="M204" s="42">
        <f t="shared" si="14"/>
        <v>1.1360106467083066</v>
      </c>
      <c r="N204" s="42">
        <f t="shared" si="15"/>
        <v>539.46864455783191</v>
      </c>
      <c r="O204" s="214">
        <f t="shared" si="16"/>
        <v>1.8502460967335654E-3</v>
      </c>
      <c r="P204" s="216">
        <v>0.40370439121446644</v>
      </c>
      <c r="Q204" s="190" t="str">
        <f t="shared" si="17"/>
        <v/>
      </c>
      <c r="Y204" s="36">
        <v>1</v>
      </c>
      <c r="Z204" s="36">
        <v>132</v>
      </c>
      <c r="AA204" s="214">
        <v>1.1939834840313246E-3</v>
      </c>
      <c r="AB204" s="216">
        <v>0.33606045957112962</v>
      </c>
      <c r="AC204" s="190" t="s">
        <v>73</v>
      </c>
    </row>
    <row r="205" spans="2:29" x14ac:dyDescent="0.3">
      <c r="B205" s="36">
        <v>1</v>
      </c>
      <c r="C205" s="36">
        <v>112</v>
      </c>
      <c r="D205" s="36">
        <v>5</v>
      </c>
      <c r="E205" s="36">
        <v>1</v>
      </c>
      <c r="F205" s="36">
        <v>46.5</v>
      </c>
      <c r="G205" s="36">
        <v>9</v>
      </c>
      <c r="H205" s="36">
        <v>12</v>
      </c>
      <c r="I205" s="36">
        <v>12</v>
      </c>
      <c r="J205" s="36">
        <v>0</v>
      </c>
      <c r="K205" s="42">
        <f t="shared" si="12"/>
        <v>12</v>
      </c>
      <c r="L205" s="42">
        <f t="shared" si="13"/>
        <v>1.1309733552923255E-2</v>
      </c>
      <c r="M205" s="42">
        <f t="shared" si="14"/>
        <v>1.1455368997461262</v>
      </c>
      <c r="N205" s="42">
        <f t="shared" si="15"/>
        <v>555.24137867059801</v>
      </c>
      <c r="O205" s="214">
        <f t="shared" si="16"/>
        <v>1.7977806728258772E-3</v>
      </c>
      <c r="P205" s="216">
        <v>0.14085693799686227</v>
      </c>
      <c r="Q205" s="190" t="str">
        <f t="shared" si="17"/>
        <v/>
      </c>
      <c r="Y205" s="36">
        <v>1</v>
      </c>
      <c r="Z205" s="36">
        <v>163</v>
      </c>
      <c r="AA205" s="214">
        <v>1.1939834840313246E-3</v>
      </c>
      <c r="AB205" s="216">
        <v>3.9351925738673188E-4</v>
      </c>
      <c r="AC205" s="190" t="s">
        <v>315</v>
      </c>
    </row>
    <row r="206" spans="2:29" x14ac:dyDescent="0.3">
      <c r="B206" s="36">
        <v>1</v>
      </c>
      <c r="C206" s="36">
        <v>160</v>
      </c>
      <c r="D206" s="36">
        <v>7</v>
      </c>
      <c r="E206" s="36">
        <v>1</v>
      </c>
      <c r="F206" s="36">
        <v>46.5</v>
      </c>
      <c r="G206" s="36">
        <v>13</v>
      </c>
      <c r="H206" s="36">
        <v>12.05</v>
      </c>
      <c r="I206" s="36">
        <v>12.05</v>
      </c>
      <c r="J206" s="36">
        <v>0</v>
      </c>
      <c r="K206" s="42">
        <f t="shared" si="12"/>
        <v>12.05</v>
      </c>
      <c r="L206" s="42">
        <f t="shared" si="13"/>
        <v>1.14041776820718E-2</v>
      </c>
      <c r="M206" s="42">
        <f t="shared" si="14"/>
        <v>1.1551029283707424</v>
      </c>
      <c r="N206" s="42">
        <f t="shared" si="15"/>
        <v>571.51013872656131</v>
      </c>
      <c r="O206" s="214">
        <f t="shared" si="16"/>
        <v>1.7466939576377127E-3</v>
      </c>
      <c r="P206" s="216">
        <v>0.21242499832143169</v>
      </c>
      <c r="Q206" s="190" t="str">
        <f t="shared" si="17"/>
        <v/>
      </c>
      <c r="Y206" s="36">
        <v>1</v>
      </c>
      <c r="Z206" s="36">
        <v>75</v>
      </c>
      <c r="AA206" s="214">
        <v>1.1590453049994398E-3</v>
      </c>
      <c r="AB206" s="216">
        <v>0.82703702889528952</v>
      </c>
      <c r="AC206" s="190" t="s">
        <v>73</v>
      </c>
    </row>
    <row r="207" spans="2:29" x14ac:dyDescent="0.3">
      <c r="B207" s="36">
        <v>1</v>
      </c>
      <c r="C207" s="36">
        <v>201</v>
      </c>
      <c r="D207" s="36">
        <v>9</v>
      </c>
      <c r="E207" s="36">
        <v>2</v>
      </c>
      <c r="F207" s="36">
        <v>25.5</v>
      </c>
      <c r="G207" s="36">
        <v>17</v>
      </c>
      <c r="H207" s="36">
        <v>12.05</v>
      </c>
      <c r="I207" s="36">
        <v>12.05</v>
      </c>
      <c r="J207" s="36">
        <v>0</v>
      </c>
      <c r="K207" s="42">
        <f t="shared" si="12"/>
        <v>12.05</v>
      </c>
      <c r="L207" s="42">
        <f t="shared" si="13"/>
        <v>1.14041776820718E-2</v>
      </c>
      <c r="M207" s="42">
        <f t="shared" si="14"/>
        <v>1.1551029283707424</v>
      </c>
      <c r="N207" s="42">
        <f t="shared" si="15"/>
        <v>571.51013872656131</v>
      </c>
      <c r="O207" s="214">
        <f t="shared" si="16"/>
        <v>1.7466939576377127E-3</v>
      </c>
      <c r="P207" s="216">
        <v>0.91039373544210811</v>
      </c>
      <c r="Q207" s="190" t="str">
        <f t="shared" si="17"/>
        <v/>
      </c>
      <c r="Y207" s="36">
        <v>1</v>
      </c>
      <c r="Z207" s="36">
        <v>57</v>
      </c>
      <c r="AA207" s="214">
        <v>1.1250597592362688E-3</v>
      </c>
      <c r="AB207" s="216">
        <v>0.55064263417677761</v>
      </c>
      <c r="AC207" s="190" t="s">
        <v>73</v>
      </c>
    </row>
    <row r="208" spans="2:29" x14ac:dyDescent="0.3">
      <c r="B208" s="36">
        <v>1</v>
      </c>
      <c r="C208" s="36">
        <v>147</v>
      </c>
      <c r="D208" s="36">
        <v>7</v>
      </c>
      <c r="E208" s="36">
        <v>1</v>
      </c>
      <c r="F208" s="36">
        <v>7.5</v>
      </c>
      <c r="G208" s="36">
        <v>13</v>
      </c>
      <c r="H208" s="36">
        <v>12.1</v>
      </c>
      <c r="I208" s="36">
        <v>12.1</v>
      </c>
      <c r="J208" s="36">
        <v>0</v>
      </c>
      <c r="K208" s="42">
        <f t="shared" si="12"/>
        <v>12.1</v>
      </c>
      <c r="L208" s="42">
        <f t="shared" si="13"/>
        <v>1.149901451030204E-2</v>
      </c>
      <c r="M208" s="42">
        <f t="shared" si="14"/>
        <v>1.164708732582155</v>
      </c>
      <c r="N208" s="42">
        <f t="shared" si="15"/>
        <v>588.2914729011577</v>
      </c>
      <c r="O208" s="214">
        <f t="shared" si="16"/>
        <v>1.6969531140114125E-3</v>
      </c>
      <c r="P208" s="216">
        <v>0.90446479427530857</v>
      </c>
      <c r="Q208" s="190" t="str">
        <f t="shared" si="17"/>
        <v/>
      </c>
      <c r="Y208" s="36">
        <v>1</v>
      </c>
      <c r="Z208" s="36">
        <v>235</v>
      </c>
      <c r="AA208" s="214">
        <v>1.1250597592362688E-3</v>
      </c>
      <c r="AB208" s="216">
        <v>0.39996352854337891</v>
      </c>
      <c r="AC208" s="190" t="s">
        <v>73</v>
      </c>
    </row>
    <row r="209" spans="2:29" x14ac:dyDescent="0.3">
      <c r="B209" s="36">
        <v>1</v>
      </c>
      <c r="C209" s="36">
        <v>207</v>
      </c>
      <c r="D209" s="36">
        <v>9</v>
      </c>
      <c r="E209" s="36">
        <v>1</v>
      </c>
      <c r="F209" s="36">
        <v>43.5</v>
      </c>
      <c r="G209" s="36">
        <v>17</v>
      </c>
      <c r="H209" s="36">
        <v>12.1</v>
      </c>
      <c r="I209" s="36">
        <v>12.1</v>
      </c>
      <c r="J209" s="36">
        <v>0</v>
      </c>
      <c r="K209" s="42">
        <f t="shared" si="12"/>
        <v>12.1</v>
      </c>
      <c r="L209" s="42">
        <f t="shared" si="13"/>
        <v>1.149901451030204E-2</v>
      </c>
      <c r="M209" s="42">
        <f t="shared" si="14"/>
        <v>1.164708732582155</v>
      </c>
      <c r="N209" s="42">
        <f t="shared" si="15"/>
        <v>588.2914729011577</v>
      </c>
      <c r="O209" s="214">
        <f t="shared" si="16"/>
        <v>1.6969531140114125E-3</v>
      </c>
      <c r="P209" s="216">
        <v>0.11703713839037899</v>
      </c>
      <c r="Q209" s="190" t="str">
        <f t="shared" si="17"/>
        <v/>
      </c>
      <c r="Y209" s="36">
        <v>1</v>
      </c>
      <c r="Z209" s="36">
        <v>243</v>
      </c>
      <c r="AA209" s="214">
        <v>1.1250597592362688E-3</v>
      </c>
      <c r="AB209" s="216">
        <v>0.7249658026924497</v>
      </c>
      <c r="AC209" s="190" t="s">
        <v>73</v>
      </c>
    </row>
    <row r="210" spans="2:29" x14ac:dyDescent="0.3">
      <c r="B210" s="36">
        <v>1</v>
      </c>
      <c r="C210" s="36">
        <v>241</v>
      </c>
      <c r="D210" s="36">
        <v>11</v>
      </c>
      <c r="E210" s="36">
        <v>1</v>
      </c>
      <c r="F210" s="36">
        <v>1.5</v>
      </c>
      <c r="G210" s="36">
        <v>21</v>
      </c>
      <c r="H210" s="36">
        <v>12.1</v>
      </c>
      <c r="I210" s="36">
        <v>12.1</v>
      </c>
      <c r="J210" s="36">
        <v>0</v>
      </c>
      <c r="K210" s="42">
        <f t="shared" si="12"/>
        <v>12.1</v>
      </c>
      <c r="L210" s="42">
        <f t="shared" si="13"/>
        <v>1.149901451030204E-2</v>
      </c>
      <c r="M210" s="42">
        <f t="shared" si="14"/>
        <v>1.164708732582155</v>
      </c>
      <c r="N210" s="42">
        <f t="shared" si="15"/>
        <v>588.2914729011577</v>
      </c>
      <c r="O210" s="214">
        <f t="shared" si="16"/>
        <v>1.6969531140114125E-3</v>
      </c>
      <c r="P210" s="216">
        <v>0.86157056930896836</v>
      </c>
      <c r="Q210" s="190" t="str">
        <f t="shared" si="17"/>
        <v/>
      </c>
      <c r="Y210" s="36">
        <v>1</v>
      </c>
      <c r="Z210" s="36">
        <v>72</v>
      </c>
      <c r="AA210" s="214">
        <v>1.0920030900212208E-3</v>
      </c>
      <c r="AB210" s="216">
        <v>0.47981304465172325</v>
      </c>
      <c r="AC210" s="190" t="s">
        <v>73</v>
      </c>
    </row>
    <row r="211" spans="2:29" x14ac:dyDescent="0.3">
      <c r="B211" s="36">
        <v>1</v>
      </c>
      <c r="C211" s="36">
        <v>12</v>
      </c>
      <c r="D211" s="36">
        <v>1</v>
      </c>
      <c r="E211" s="36">
        <v>1</v>
      </c>
      <c r="F211" s="36">
        <v>34.5</v>
      </c>
      <c r="G211" s="36">
        <v>1</v>
      </c>
      <c r="H211" s="36">
        <v>12.15</v>
      </c>
      <c r="I211" s="36">
        <v>12.15</v>
      </c>
      <c r="J211" s="36">
        <v>0</v>
      </c>
      <c r="K211" s="42">
        <f t="shared" si="12"/>
        <v>12.15</v>
      </c>
      <c r="L211" s="42">
        <f t="shared" si="13"/>
        <v>1.1594244037613981E-2</v>
      </c>
      <c r="M211" s="42">
        <f t="shared" si="14"/>
        <v>1.1743543123803646</v>
      </c>
      <c r="N211" s="42">
        <f t="shared" si="15"/>
        <v>605.60250996220645</v>
      </c>
      <c r="O211" s="214">
        <f t="shared" si="16"/>
        <v>1.6485259846061862E-3</v>
      </c>
      <c r="P211" s="216">
        <v>0.27683989485712246</v>
      </c>
      <c r="Q211" s="190" t="str">
        <f t="shared" si="17"/>
        <v/>
      </c>
      <c r="Y211" s="36">
        <v>1</v>
      </c>
      <c r="Z211" s="36">
        <v>80</v>
      </c>
      <c r="AA211" s="214">
        <v>1.0920030900212208E-3</v>
      </c>
      <c r="AB211" s="216">
        <v>0.43262068081061233</v>
      </c>
      <c r="AC211" s="190" t="s">
        <v>73</v>
      </c>
    </row>
    <row r="212" spans="2:29" x14ac:dyDescent="0.3">
      <c r="B212" s="36">
        <v>1</v>
      </c>
      <c r="C212" s="36">
        <v>62</v>
      </c>
      <c r="D212" s="36">
        <v>3</v>
      </c>
      <c r="E212" s="36">
        <v>1</v>
      </c>
      <c r="F212" s="36">
        <v>40.5</v>
      </c>
      <c r="G212" s="36">
        <v>5</v>
      </c>
      <c r="H212" s="36">
        <v>12.2</v>
      </c>
      <c r="I212" s="36">
        <v>12.2</v>
      </c>
      <c r="J212" s="36">
        <v>0</v>
      </c>
      <c r="K212" s="42">
        <f t="shared" si="12"/>
        <v>12.2</v>
      </c>
      <c r="L212" s="42">
        <f t="shared" si="13"/>
        <v>1.1689866264007618E-2</v>
      </c>
      <c r="M212" s="42">
        <f t="shared" si="14"/>
        <v>1.1840396677653706</v>
      </c>
      <c r="N212" s="42">
        <f t="shared" si="15"/>
        <v>623.46098056005917</v>
      </c>
      <c r="O212" s="214">
        <f t="shared" si="16"/>
        <v>1.6013810808532813E-3</v>
      </c>
      <c r="P212" s="216">
        <v>0.11531522426411822</v>
      </c>
      <c r="Q212" s="190" t="str">
        <f t="shared" si="17"/>
        <v/>
      </c>
      <c r="Y212" s="36">
        <v>1</v>
      </c>
      <c r="Z212" s="36">
        <v>181</v>
      </c>
      <c r="AA212" s="214">
        <v>1.0920030900212208E-3</v>
      </c>
      <c r="AB212" s="216">
        <v>0.99817842856467975</v>
      </c>
      <c r="AC212" s="190" t="s">
        <v>73</v>
      </c>
    </row>
    <row r="213" spans="2:29" x14ac:dyDescent="0.3">
      <c r="B213" s="36">
        <v>1</v>
      </c>
      <c r="C213" s="36">
        <v>83</v>
      </c>
      <c r="D213" s="36">
        <v>4</v>
      </c>
      <c r="E213" s="36">
        <v>1</v>
      </c>
      <c r="F213" s="36">
        <v>40.5</v>
      </c>
      <c r="G213" s="36">
        <v>7</v>
      </c>
      <c r="H213" s="36">
        <v>12.2</v>
      </c>
      <c r="I213" s="36">
        <v>12.2</v>
      </c>
      <c r="J213" s="36">
        <v>0</v>
      </c>
      <c r="K213" s="42">
        <f t="shared" si="12"/>
        <v>12.2</v>
      </c>
      <c r="L213" s="42">
        <f t="shared" si="13"/>
        <v>1.1689866264007618E-2</v>
      </c>
      <c r="M213" s="42">
        <f t="shared" si="14"/>
        <v>1.1840396677653706</v>
      </c>
      <c r="N213" s="42">
        <f t="shared" si="15"/>
        <v>623.46098056005917</v>
      </c>
      <c r="O213" s="214">
        <f t="shared" si="16"/>
        <v>1.6013810808532813E-3</v>
      </c>
      <c r="P213" s="216">
        <v>0.74689153979490031</v>
      </c>
      <c r="Q213" s="190" t="str">
        <f t="shared" si="17"/>
        <v/>
      </c>
      <c r="Y213" s="36">
        <v>1</v>
      </c>
      <c r="Z213" s="36">
        <v>125</v>
      </c>
      <c r="AA213" s="214">
        <v>1.0598520649328647E-3</v>
      </c>
      <c r="AB213" s="216">
        <v>0.61407677944433581</v>
      </c>
      <c r="AC213" s="190" t="s">
        <v>73</v>
      </c>
    </row>
    <row r="214" spans="2:29" x14ac:dyDescent="0.3">
      <c r="B214" s="36">
        <v>1</v>
      </c>
      <c r="C214" s="36">
        <v>153</v>
      </c>
      <c r="D214" s="36">
        <v>7</v>
      </c>
      <c r="E214" s="36">
        <v>2</v>
      </c>
      <c r="F214" s="36">
        <v>25.5</v>
      </c>
      <c r="G214" s="36">
        <v>13</v>
      </c>
      <c r="H214" s="36">
        <v>12.2</v>
      </c>
      <c r="I214" s="36">
        <v>12.2</v>
      </c>
      <c r="J214" s="36">
        <v>0</v>
      </c>
      <c r="K214" s="42">
        <f t="shared" si="12"/>
        <v>12.2</v>
      </c>
      <c r="L214" s="42">
        <f t="shared" si="13"/>
        <v>1.1689866264007618E-2</v>
      </c>
      <c r="M214" s="42">
        <f t="shared" si="14"/>
        <v>1.1840396677653706</v>
      </c>
      <c r="N214" s="42">
        <f t="shared" si="15"/>
        <v>623.46098056005917</v>
      </c>
      <c r="O214" s="214">
        <f t="shared" si="16"/>
        <v>1.6013810808532813E-3</v>
      </c>
      <c r="P214" s="216">
        <v>0.13841990505295265</v>
      </c>
      <c r="Q214" s="190" t="str">
        <f t="shared" si="17"/>
        <v/>
      </c>
      <c r="Y214" s="36">
        <v>1</v>
      </c>
      <c r="Z214" s="36">
        <v>157</v>
      </c>
      <c r="AA214" s="214">
        <v>1.0598520649328647E-3</v>
      </c>
      <c r="AB214" s="216">
        <v>0.50436236088016639</v>
      </c>
      <c r="AC214" s="190" t="s">
        <v>73</v>
      </c>
    </row>
    <row r="215" spans="2:29" x14ac:dyDescent="0.3">
      <c r="B215" s="36">
        <v>1</v>
      </c>
      <c r="C215" s="36">
        <v>81</v>
      </c>
      <c r="D215" s="36">
        <v>4</v>
      </c>
      <c r="E215" s="36">
        <v>1</v>
      </c>
      <c r="F215" s="36">
        <v>46.5</v>
      </c>
      <c r="G215" s="36">
        <v>7</v>
      </c>
      <c r="H215" s="36">
        <v>12.25</v>
      </c>
      <c r="I215" s="36">
        <v>12.25</v>
      </c>
      <c r="J215" s="36">
        <v>0</v>
      </c>
      <c r="K215" s="42">
        <f t="shared" si="12"/>
        <v>12.25</v>
      </c>
      <c r="L215" s="42">
        <f t="shared" si="13"/>
        <v>1.1785881189482959E-2</v>
      </c>
      <c r="M215" s="42">
        <f t="shared" si="14"/>
        <v>1.193764798737174</v>
      </c>
      <c r="N215" s="42">
        <f t="shared" si="15"/>
        <v>641.88523932988733</v>
      </c>
      <c r="O215" s="214">
        <f t="shared" si="16"/>
        <v>1.5554875720001915E-3</v>
      </c>
      <c r="P215" s="216">
        <v>1.2740717079899433E-2</v>
      </c>
      <c r="Q215" s="190" t="str">
        <f t="shared" si="17"/>
        <v/>
      </c>
      <c r="Y215" s="36">
        <v>1</v>
      </c>
      <c r="Z215" s="36">
        <v>130</v>
      </c>
      <c r="AA215" s="214">
        <v>1.028583966320884E-3</v>
      </c>
      <c r="AB215" s="216">
        <v>0.24423812793108457</v>
      </c>
      <c r="AC215" s="190" t="s">
        <v>73</v>
      </c>
    </row>
    <row r="216" spans="2:29" x14ac:dyDescent="0.3">
      <c r="B216" s="36">
        <v>1</v>
      </c>
      <c r="C216" s="36">
        <v>76</v>
      </c>
      <c r="D216" s="36">
        <v>4</v>
      </c>
      <c r="E216" s="36">
        <v>1</v>
      </c>
      <c r="F216" s="36">
        <v>61.5</v>
      </c>
      <c r="G216" s="36">
        <v>7</v>
      </c>
      <c r="H216" s="36">
        <v>12.3</v>
      </c>
      <c r="I216" s="36">
        <v>12.3</v>
      </c>
      <c r="J216" s="36">
        <v>0</v>
      </c>
      <c r="K216" s="42">
        <f t="shared" si="12"/>
        <v>12.3</v>
      </c>
      <c r="L216" s="42">
        <f t="shared" si="13"/>
        <v>1.1882288814039996E-2</v>
      </c>
      <c r="M216" s="42">
        <f t="shared" si="14"/>
        <v>1.2035297052957739</v>
      </c>
      <c r="N216" s="42">
        <f t="shared" si="15"/>
        <v>660.89428783823303</v>
      </c>
      <c r="O216" s="214">
        <f t="shared" si="16"/>
        <v>1.5108152742426828E-3</v>
      </c>
      <c r="P216" s="216">
        <v>0.80088617169579024</v>
      </c>
      <c r="Q216" s="190" t="str">
        <f t="shared" si="17"/>
        <v/>
      </c>
      <c r="Y216" s="36">
        <v>1</v>
      </c>
      <c r="Z216" s="36">
        <v>248</v>
      </c>
      <c r="AA216" s="214">
        <v>1.028583966320884E-3</v>
      </c>
      <c r="AB216" s="216">
        <v>0.50396981687644504</v>
      </c>
      <c r="AC216" s="190" t="s">
        <v>73</v>
      </c>
    </row>
    <row r="217" spans="2:29" x14ac:dyDescent="0.3">
      <c r="B217" s="36">
        <v>1</v>
      </c>
      <c r="C217" s="36">
        <v>103</v>
      </c>
      <c r="D217" s="36">
        <v>5</v>
      </c>
      <c r="E217" s="36">
        <v>2</v>
      </c>
      <c r="F217" s="36">
        <v>19.5</v>
      </c>
      <c r="G217" s="36">
        <v>9</v>
      </c>
      <c r="H217" s="36">
        <v>12.3</v>
      </c>
      <c r="I217" s="36">
        <v>12.3</v>
      </c>
      <c r="J217" s="36">
        <v>0</v>
      </c>
      <c r="K217" s="42">
        <f t="shared" si="12"/>
        <v>12.3</v>
      </c>
      <c r="L217" s="42">
        <f t="shared" si="13"/>
        <v>1.1882288814039996E-2</v>
      </c>
      <c r="M217" s="42">
        <f t="shared" si="14"/>
        <v>1.2035297052957739</v>
      </c>
      <c r="N217" s="42">
        <f t="shared" si="15"/>
        <v>660.89428783823303</v>
      </c>
      <c r="O217" s="214">
        <f t="shared" si="16"/>
        <v>1.5108152742426828E-3</v>
      </c>
      <c r="P217" s="216">
        <v>0.33768283342435712</v>
      </c>
      <c r="Q217" s="190" t="str">
        <f t="shared" si="17"/>
        <v/>
      </c>
      <c r="Y217" s="36">
        <v>1</v>
      </c>
      <c r="Z217" s="36">
        <v>42</v>
      </c>
      <c r="AA217" s="214">
        <v>9.9817658188838809E-4</v>
      </c>
      <c r="AB217" s="216">
        <v>0.88055584596985437</v>
      </c>
      <c r="AC217" s="190" t="s">
        <v>73</v>
      </c>
    </row>
    <row r="218" spans="2:29" x14ac:dyDescent="0.3">
      <c r="B218" s="36">
        <v>1</v>
      </c>
      <c r="C218" s="36">
        <v>108</v>
      </c>
      <c r="D218" s="36">
        <v>5</v>
      </c>
      <c r="E218" s="36">
        <v>1</v>
      </c>
      <c r="F218" s="36">
        <v>34.5</v>
      </c>
      <c r="G218" s="36">
        <v>9</v>
      </c>
      <c r="H218" s="36">
        <v>12.35</v>
      </c>
      <c r="I218" s="36">
        <v>12.35</v>
      </c>
      <c r="J218" s="36">
        <v>0</v>
      </c>
      <c r="K218" s="42">
        <f t="shared" si="12"/>
        <v>12.35</v>
      </c>
      <c r="L218" s="42">
        <f t="shared" si="13"/>
        <v>1.197908913767873E-2</v>
      </c>
      <c r="M218" s="42">
        <f t="shared" si="14"/>
        <v>1.2133343874411702</v>
      </c>
      <c r="N218" s="42">
        <f t="shared" si="15"/>
        <v>680.50779840723476</v>
      </c>
      <c r="O218" s="214">
        <f t="shared" si="16"/>
        <v>1.467334639951523E-3</v>
      </c>
      <c r="P218" s="216">
        <v>0.87396901846528419</v>
      </c>
      <c r="Q218" s="190" t="str">
        <f t="shared" si="17"/>
        <v/>
      </c>
      <c r="Y218" s="36">
        <v>1</v>
      </c>
      <c r="Z218" s="36">
        <v>77</v>
      </c>
      <c r="AA218" s="214">
        <v>9.9817658188838809E-4</v>
      </c>
      <c r="AB218" s="216">
        <v>0.84048122555792837</v>
      </c>
      <c r="AC218" s="190" t="s">
        <v>73</v>
      </c>
    </row>
    <row r="219" spans="2:29" x14ac:dyDescent="0.3">
      <c r="B219" s="36">
        <v>1</v>
      </c>
      <c r="C219" s="36">
        <v>109</v>
      </c>
      <c r="D219" s="36">
        <v>5</v>
      </c>
      <c r="E219" s="36">
        <v>1</v>
      </c>
      <c r="F219" s="36">
        <v>37.5</v>
      </c>
      <c r="G219" s="36">
        <v>9</v>
      </c>
      <c r="H219" s="36">
        <v>12.35</v>
      </c>
      <c r="I219" s="36">
        <v>12.35</v>
      </c>
      <c r="J219" s="36">
        <v>0</v>
      </c>
      <c r="K219" s="42">
        <f t="shared" si="12"/>
        <v>12.35</v>
      </c>
      <c r="L219" s="42">
        <f t="shared" si="13"/>
        <v>1.197908913767873E-2</v>
      </c>
      <c r="M219" s="42">
        <f t="shared" si="14"/>
        <v>1.2133343874411702</v>
      </c>
      <c r="N219" s="42">
        <f t="shared" si="15"/>
        <v>680.50779840723476</v>
      </c>
      <c r="O219" s="214">
        <f t="shared" si="16"/>
        <v>1.467334639951523E-3</v>
      </c>
      <c r="P219" s="216">
        <v>7.5597652975245788E-2</v>
      </c>
      <c r="Q219" s="190" t="str">
        <f t="shared" si="17"/>
        <v/>
      </c>
      <c r="Y219" s="36">
        <v>1</v>
      </c>
      <c r="Z219" s="36">
        <v>138</v>
      </c>
      <c r="AA219" s="214">
        <v>9.9817658188838809E-4</v>
      </c>
      <c r="AB219" s="216">
        <v>0.51470739761387119</v>
      </c>
      <c r="AC219" s="190" t="s">
        <v>73</v>
      </c>
    </row>
    <row r="220" spans="2:29" x14ac:dyDescent="0.3">
      <c r="B220" s="36">
        <v>1</v>
      </c>
      <c r="C220" s="36">
        <v>152</v>
      </c>
      <c r="D220" s="36">
        <v>7</v>
      </c>
      <c r="E220" s="36">
        <v>2</v>
      </c>
      <c r="F220" s="36">
        <v>22.5</v>
      </c>
      <c r="G220" s="36">
        <v>13</v>
      </c>
      <c r="H220" s="36">
        <v>12.35</v>
      </c>
      <c r="I220" s="36">
        <v>12.35</v>
      </c>
      <c r="J220" s="36">
        <v>0</v>
      </c>
      <c r="K220" s="42">
        <f t="shared" si="12"/>
        <v>12.35</v>
      </c>
      <c r="L220" s="42">
        <f t="shared" si="13"/>
        <v>1.197908913767873E-2</v>
      </c>
      <c r="M220" s="42">
        <f t="shared" si="14"/>
        <v>1.2133343874411702</v>
      </c>
      <c r="N220" s="42">
        <f t="shared" si="15"/>
        <v>680.50779840723476</v>
      </c>
      <c r="O220" s="214">
        <f t="shared" si="16"/>
        <v>1.467334639951523E-3</v>
      </c>
      <c r="P220" s="216">
        <v>8.7400588574036098E-2</v>
      </c>
      <c r="Q220" s="190" t="str">
        <f t="shared" si="17"/>
        <v/>
      </c>
      <c r="Y220" s="36">
        <v>1</v>
      </c>
      <c r="Z220" s="36">
        <v>171</v>
      </c>
      <c r="AA220" s="214">
        <v>9.9817658188838809E-4</v>
      </c>
      <c r="AB220" s="216">
        <v>0.25562431244219752</v>
      </c>
      <c r="AC220" s="190" t="s">
        <v>73</v>
      </c>
    </row>
    <row r="221" spans="2:29" x14ac:dyDescent="0.3">
      <c r="B221" s="36">
        <v>1</v>
      </c>
      <c r="C221" s="36">
        <v>21</v>
      </c>
      <c r="D221" s="36">
        <v>1</v>
      </c>
      <c r="E221" s="36">
        <v>1</v>
      </c>
      <c r="F221" s="36">
        <v>61.5</v>
      </c>
      <c r="G221" s="36">
        <v>1</v>
      </c>
      <c r="H221" s="36">
        <v>12.4</v>
      </c>
      <c r="I221" s="36">
        <v>12.4</v>
      </c>
      <c r="J221" s="36">
        <v>0</v>
      </c>
      <c r="K221" s="42">
        <f t="shared" si="12"/>
        <v>12.4</v>
      </c>
      <c r="L221" s="42">
        <f t="shared" si="13"/>
        <v>1.2076282160399167E-2</v>
      </c>
      <c r="M221" s="42">
        <f t="shared" si="14"/>
        <v>1.2231788451733638</v>
      </c>
      <c r="N221" s="42">
        <f t="shared" si="15"/>
        <v>700.74613885132771</v>
      </c>
      <c r="O221" s="214">
        <f t="shared" si="16"/>
        <v>1.4250167469918029E-3</v>
      </c>
      <c r="P221" s="216">
        <v>0.77258187040969628</v>
      </c>
      <c r="Q221" s="190" t="str">
        <f t="shared" si="17"/>
        <v/>
      </c>
      <c r="Y221" s="36">
        <v>1</v>
      </c>
      <c r="Z221" s="36">
        <v>1</v>
      </c>
      <c r="AA221" s="214">
        <v>9.6860819538868714E-4</v>
      </c>
      <c r="AB221" s="216">
        <v>0.65179021840576001</v>
      </c>
      <c r="AC221" s="190" t="s">
        <v>73</v>
      </c>
    </row>
    <row r="222" spans="2:29" x14ac:dyDescent="0.3">
      <c r="B222" s="36">
        <v>1</v>
      </c>
      <c r="C222" s="36">
        <v>240</v>
      </c>
      <c r="D222" s="36">
        <v>10</v>
      </c>
      <c r="E222" s="36">
        <v>1</v>
      </c>
      <c r="F222" s="36">
        <v>1.5</v>
      </c>
      <c r="G222" s="36">
        <v>19</v>
      </c>
      <c r="H222" s="36">
        <v>12.4</v>
      </c>
      <c r="I222" s="36">
        <v>12.4</v>
      </c>
      <c r="J222" s="36">
        <v>0</v>
      </c>
      <c r="K222" s="42">
        <f t="shared" si="12"/>
        <v>12.4</v>
      </c>
      <c r="L222" s="42">
        <f t="shared" si="13"/>
        <v>1.2076282160399167E-2</v>
      </c>
      <c r="M222" s="42">
        <f t="shared" si="14"/>
        <v>1.2231788451733638</v>
      </c>
      <c r="N222" s="42">
        <f t="shared" si="15"/>
        <v>700.74613885132771</v>
      </c>
      <c r="O222" s="214">
        <f t="shared" si="16"/>
        <v>1.4250167469918029E-3</v>
      </c>
      <c r="P222" s="216">
        <v>0.5463765484151768</v>
      </c>
      <c r="Q222" s="190" t="str">
        <f t="shared" si="17"/>
        <v/>
      </c>
      <c r="Y222" s="36">
        <v>1</v>
      </c>
      <c r="Z222" s="36">
        <v>136</v>
      </c>
      <c r="AA222" s="214">
        <v>9.6860819538868714E-4</v>
      </c>
      <c r="AB222" s="216">
        <v>0.98398575451259274</v>
      </c>
      <c r="AC222" s="190" t="s">
        <v>73</v>
      </c>
    </row>
    <row r="223" spans="2:29" x14ac:dyDescent="0.3">
      <c r="B223" s="36">
        <v>1</v>
      </c>
      <c r="C223" s="36">
        <v>6</v>
      </c>
      <c r="D223" s="36">
        <v>1</v>
      </c>
      <c r="E223" s="36">
        <v>1</v>
      </c>
      <c r="F223" s="36">
        <v>16.5</v>
      </c>
      <c r="G223" s="36">
        <v>1</v>
      </c>
      <c r="H223" s="36">
        <v>12.5</v>
      </c>
      <c r="I223" s="36">
        <v>12.5</v>
      </c>
      <c r="J223" s="36">
        <v>0</v>
      </c>
      <c r="K223" s="42">
        <f t="shared" si="12"/>
        <v>12.5</v>
      </c>
      <c r="L223" s="42">
        <f t="shared" si="13"/>
        <v>1.2271846303085129E-2</v>
      </c>
      <c r="M223" s="42">
        <f t="shared" si="14"/>
        <v>1.2429870873981403</v>
      </c>
      <c r="N223" s="42">
        <f t="shared" si="15"/>
        <v>743.18241318260755</v>
      </c>
      <c r="O223" s="214">
        <f t="shared" si="16"/>
        <v>1.3437565606037039E-3</v>
      </c>
      <c r="P223" s="216">
        <v>7.2984915109731041E-2</v>
      </c>
      <c r="Q223" s="190" t="str">
        <f t="shared" si="17"/>
        <v/>
      </c>
      <c r="Y223" s="36">
        <v>1</v>
      </c>
      <c r="Z223" s="36">
        <v>184</v>
      </c>
      <c r="AA223" s="214">
        <v>9.3985757743264564E-4</v>
      </c>
      <c r="AB223" s="216">
        <v>0.65445185125415262</v>
      </c>
      <c r="AC223" s="190" t="s">
        <v>73</v>
      </c>
    </row>
    <row r="224" spans="2:29" x14ac:dyDescent="0.3">
      <c r="B224" s="36">
        <v>1</v>
      </c>
      <c r="C224" s="36">
        <v>189</v>
      </c>
      <c r="D224" s="36">
        <v>8</v>
      </c>
      <c r="E224" s="36">
        <v>1</v>
      </c>
      <c r="F224" s="36">
        <v>10.5</v>
      </c>
      <c r="G224" s="36">
        <v>15</v>
      </c>
      <c r="H224" s="36">
        <v>12.5</v>
      </c>
      <c r="I224" s="36">
        <v>12.5</v>
      </c>
      <c r="J224" s="36">
        <v>0</v>
      </c>
      <c r="K224" s="42">
        <f t="shared" si="12"/>
        <v>12.5</v>
      </c>
      <c r="L224" s="42">
        <f t="shared" si="13"/>
        <v>1.2271846303085129E-2</v>
      </c>
      <c r="M224" s="42">
        <f t="shared" si="14"/>
        <v>1.2429870873981403</v>
      </c>
      <c r="N224" s="42">
        <f t="shared" si="15"/>
        <v>743.18241318260755</v>
      </c>
      <c r="O224" s="214">
        <f t="shared" si="16"/>
        <v>1.3437565606037039E-3</v>
      </c>
      <c r="P224" s="216">
        <v>0.80820946519297543</v>
      </c>
      <c r="Q224" s="190" t="str">
        <f t="shared" si="17"/>
        <v/>
      </c>
      <c r="Y224" s="36">
        <v>1</v>
      </c>
      <c r="Z224" s="36">
        <v>249</v>
      </c>
      <c r="AA224" s="214">
        <v>9.3985757743264564E-4</v>
      </c>
      <c r="AB224" s="216">
        <v>0.69327755913337441</v>
      </c>
      <c r="AC224" s="190" t="s">
        <v>73</v>
      </c>
    </row>
    <row r="225" spans="2:29" x14ac:dyDescent="0.3">
      <c r="B225" s="36">
        <v>1</v>
      </c>
      <c r="C225" s="36">
        <v>223</v>
      </c>
      <c r="D225" s="36">
        <v>10</v>
      </c>
      <c r="E225" s="36">
        <v>1</v>
      </c>
      <c r="F225" s="36">
        <v>52.5</v>
      </c>
      <c r="G225" s="36">
        <v>19</v>
      </c>
      <c r="H225" s="36">
        <v>12.65</v>
      </c>
      <c r="I225" s="36">
        <v>12.65</v>
      </c>
      <c r="J225" s="36">
        <v>0</v>
      </c>
      <c r="K225" s="42">
        <f t="shared" si="12"/>
        <v>12.65</v>
      </c>
      <c r="L225" s="42">
        <f t="shared" si="13"/>
        <v>1.2568137760226817E-2</v>
      </c>
      <c r="M225" s="42">
        <f t="shared" si="14"/>
        <v>1.2729977676362811</v>
      </c>
      <c r="N225" s="42">
        <f t="shared" si="15"/>
        <v>812.07516780426943</v>
      </c>
      <c r="O225" s="214">
        <f t="shared" si="16"/>
        <v>1.2298985869910739E-3</v>
      </c>
      <c r="P225" s="216">
        <v>0.40907756172007925</v>
      </c>
      <c r="Q225" s="190" t="str">
        <f t="shared" si="17"/>
        <v/>
      </c>
      <c r="Y225" s="36">
        <v>1</v>
      </c>
      <c r="Z225" s="36">
        <v>20</v>
      </c>
      <c r="AA225" s="214">
        <v>9.119039764114989E-4</v>
      </c>
      <c r="AB225" s="216">
        <v>0.43409508094981275</v>
      </c>
      <c r="AC225" s="190" t="s">
        <v>73</v>
      </c>
    </row>
    <row r="226" spans="2:29" x14ac:dyDescent="0.3">
      <c r="B226" s="36">
        <v>1</v>
      </c>
      <c r="C226" s="36">
        <v>29</v>
      </c>
      <c r="D226" s="36">
        <v>2</v>
      </c>
      <c r="E226" s="36">
        <v>1</v>
      </c>
      <c r="F226" s="36">
        <v>58.5</v>
      </c>
      <c r="G226" s="36">
        <v>3</v>
      </c>
      <c r="H226" s="36">
        <v>12.7</v>
      </c>
      <c r="I226" s="36">
        <v>12.7</v>
      </c>
      <c r="J226" s="36">
        <v>0</v>
      </c>
      <c r="K226" s="42">
        <f t="shared" si="12"/>
        <v>12.7</v>
      </c>
      <c r="L226" s="42">
        <f t="shared" si="13"/>
        <v>1.2667686977437443E-2</v>
      </c>
      <c r="M226" s="42">
        <f t="shared" si="14"/>
        <v>1.2830808788892547</v>
      </c>
      <c r="N226" s="42">
        <f t="shared" si="15"/>
        <v>836.53252316663168</v>
      </c>
      <c r="O226" s="214">
        <f t="shared" si="16"/>
        <v>1.1939834840313246E-3</v>
      </c>
      <c r="P226" s="216">
        <v>0.50470383385054074</v>
      </c>
      <c r="Q226" s="190" t="str">
        <f t="shared" si="17"/>
        <v/>
      </c>
      <c r="Y226" s="36">
        <v>1</v>
      </c>
      <c r="Z226" s="36">
        <v>115</v>
      </c>
      <c r="AA226" s="214">
        <v>8.8472710953246825E-4</v>
      </c>
      <c r="AB226" s="216">
        <v>0.39202731553273029</v>
      </c>
      <c r="AC226" s="190" t="s">
        <v>73</v>
      </c>
    </row>
    <row r="227" spans="2:29" x14ac:dyDescent="0.3">
      <c r="B227" s="36">
        <v>1</v>
      </c>
      <c r="C227" s="36">
        <v>132</v>
      </c>
      <c r="D227" s="36">
        <v>6</v>
      </c>
      <c r="E227" s="36">
        <v>1</v>
      </c>
      <c r="F227" s="36">
        <v>37.5</v>
      </c>
      <c r="G227" s="36">
        <v>11</v>
      </c>
      <c r="H227" s="36">
        <v>12.7</v>
      </c>
      <c r="I227" s="36">
        <v>12.7</v>
      </c>
      <c r="J227" s="36">
        <v>0</v>
      </c>
      <c r="K227" s="42">
        <f t="shared" si="12"/>
        <v>12.7</v>
      </c>
      <c r="L227" s="42">
        <f t="shared" si="13"/>
        <v>1.2667686977437443E-2</v>
      </c>
      <c r="M227" s="42">
        <f t="shared" si="14"/>
        <v>1.2830808788892547</v>
      </c>
      <c r="N227" s="42">
        <f t="shared" si="15"/>
        <v>836.53252316663168</v>
      </c>
      <c r="O227" s="214">
        <f t="shared" si="16"/>
        <v>1.1939834840313246E-3</v>
      </c>
      <c r="P227" s="216">
        <v>0.33606045957112962</v>
      </c>
      <c r="Q227" s="190" t="str">
        <f t="shared" si="17"/>
        <v/>
      </c>
      <c r="Y227" s="36">
        <v>1</v>
      </c>
      <c r="Z227" s="36">
        <v>99</v>
      </c>
      <c r="AA227" s="214">
        <v>8.3262473812728555E-4</v>
      </c>
      <c r="AB227" s="216">
        <v>0.29966152729503293</v>
      </c>
      <c r="AC227" s="190" t="s">
        <v>73</v>
      </c>
    </row>
    <row r="228" spans="2:29" x14ac:dyDescent="0.3">
      <c r="B228" s="36">
        <v>1</v>
      </c>
      <c r="C228" s="36">
        <v>163</v>
      </c>
      <c r="D228" s="36">
        <v>7</v>
      </c>
      <c r="E228" s="36">
        <v>2</v>
      </c>
      <c r="F228" s="36">
        <v>55.5</v>
      </c>
      <c r="G228" s="36">
        <v>13</v>
      </c>
      <c r="H228" s="36">
        <v>12.7</v>
      </c>
      <c r="I228" s="36">
        <v>12.7</v>
      </c>
      <c r="J228" s="36">
        <v>0</v>
      </c>
      <c r="K228" s="42">
        <f t="shared" si="12"/>
        <v>12.7</v>
      </c>
      <c r="L228" s="42">
        <f t="shared" si="13"/>
        <v>1.2667686977437443E-2</v>
      </c>
      <c r="M228" s="42">
        <f t="shared" si="14"/>
        <v>1.2830808788892547</v>
      </c>
      <c r="N228" s="42">
        <f t="shared" si="15"/>
        <v>836.53252316663168</v>
      </c>
      <c r="O228" s="214">
        <f t="shared" si="16"/>
        <v>1.1939834840313246E-3</v>
      </c>
      <c r="P228" s="216">
        <v>3.9351925738673188E-4</v>
      </c>
      <c r="Q228" s="190" t="str">
        <f t="shared" si="17"/>
        <v>Kill the tree</v>
      </c>
      <c r="Y228" s="36">
        <v>1</v>
      </c>
      <c r="Z228" s="36">
        <v>161</v>
      </c>
      <c r="AA228" s="214">
        <v>8.0766093302264697E-4</v>
      </c>
      <c r="AB228" s="216">
        <v>0.74417313103988492</v>
      </c>
      <c r="AC228" s="190" t="s">
        <v>73</v>
      </c>
    </row>
    <row r="229" spans="2:29" x14ac:dyDescent="0.3">
      <c r="B229" s="36">
        <v>1</v>
      </c>
      <c r="C229" s="36">
        <v>75</v>
      </c>
      <c r="D229" s="36">
        <v>4</v>
      </c>
      <c r="E229" s="36">
        <v>1</v>
      </c>
      <c r="F229" s="36">
        <v>64.5</v>
      </c>
      <c r="G229" s="36">
        <v>7</v>
      </c>
      <c r="H229" s="36">
        <v>12.75</v>
      </c>
      <c r="I229" s="36">
        <v>12.75</v>
      </c>
      <c r="J229" s="36">
        <v>0</v>
      </c>
      <c r="K229" s="42">
        <f t="shared" si="12"/>
        <v>12.75</v>
      </c>
      <c r="L229" s="42">
        <f t="shared" si="13"/>
        <v>1.2767628893729769E-2</v>
      </c>
      <c r="M229" s="42">
        <f t="shared" si="14"/>
        <v>1.2932037657290252</v>
      </c>
      <c r="N229" s="42">
        <f t="shared" si="15"/>
        <v>861.77904382738541</v>
      </c>
      <c r="O229" s="214">
        <f t="shared" si="16"/>
        <v>1.1590453049994398E-3</v>
      </c>
      <c r="P229" s="216">
        <v>0.82703702889528952</v>
      </c>
      <c r="Q229" s="190" t="str">
        <f t="shared" si="17"/>
        <v/>
      </c>
      <c r="R229">
        <f>R196+1</f>
        <v>20</v>
      </c>
      <c r="Y229" s="36">
        <v>1</v>
      </c>
      <c r="Z229" s="36">
        <v>43</v>
      </c>
      <c r="AA229" s="214">
        <v>7.8339724377785025E-4</v>
      </c>
      <c r="AB229" s="216">
        <v>0.83991793774696721</v>
      </c>
      <c r="AC229" s="190" t="s">
        <v>73</v>
      </c>
    </row>
    <row r="230" spans="2:29" x14ac:dyDescent="0.3">
      <c r="B230" s="36">
        <v>1</v>
      </c>
      <c r="C230" s="36">
        <v>57</v>
      </c>
      <c r="D230" s="36">
        <v>3</v>
      </c>
      <c r="E230" s="36">
        <v>1</v>
      </c>
      <c r="F230" s="36">
        <v>25.5</v>
      </c>
      <c r="G230" s="36">
        <v>5</v>
      </c>
      <c r="H230" s="36">
        <v>12.8</v>
      </c>
      <c r="I230" s="36">
        <v>12.8</v>
      </c>
      <c r="J230" s="36">
        <v>0</v>
      </c>
      <c r="K230" s="42">
        <f t="shared" si="12"/>
        <v>12.8</v>
      </c>
      <c r="L230" s="42">
        <f t="shared" si="13"/>
        <v>1.2867963509103795E-2</v>
      </c>
      <c r="M230" s="42">
        <f t="shared" si="14"/>
        <v>1.3033664281555926</v>
      </c>
      <c r="N230" s="42">
        <f t="shared" si="15"/>
        <v>887.84167422258543</v>
      </c>
      <c r="O230" s="214">
        <f t="shared" si="16"/>
        <v>1.1250597592362688E-3</v>
      </c>
      <c r="P230" s="216">
        <v>0.55064263417677761</v>
      </c>
      <c r="Q230" s="190" t="str">
        <f t="shared" si="17"/>
        <v/>
      </c>
      <c r="Y230" s="36">
        <v>1</v>
      </c>
      <c r="Z230" s="36">
        <v>48</v>
      </c>
      <c r="AA230" s="214">
        <v>7.8339724377785025E-4</v>
      </c>
      <c r="AB230" s="216">
        <v>1.8148188528885889E-3</v>
      </c>
      <c r="AC230" s="190" t="s">
        <v>73</v>
      </c>
    </row>
    <row r="231" spans="2:29" x14ac:dyDescent="0.3">
      <c r="B231" s="36">
        <v>1</v>
      </c>
      <c r="C231" s="36">
        <v>235</v>
      </c>
      <c r="D231" s="36">
        <v>10</v>
      </c>
      <c r="E231" s="36">
        <v>1</v>
      </c>
      <c r="F231" s="36">
        <v>16.5</v>
      </c>
      <c r="G231" s="36">
        <v>19</v>
      </c>
      <c r="H231" s="36">
        <v>12.8</v>
      </c>
      <c r="I231" s="36">
        <v>12.8</v>
      </c>
      <c r="J231" s="36">
        <v>0</v>
      </c>
      <c r="K231" s="42">
        <f t="shared" si="12"/>
        <v>12.8</v>
      </c>
      <c r="L231" s="42">
        <f t="shared" si="13"/>
        <v>1.2867963509103795E-2</v>
      </c>
      <c r="M231" s="42">
        <f t="shared" si="14"/>
        <v>1.3033664281555926</v>
      </c>
      <c r="N231" s="42">
        <f t="shared" si="15"/>
        <v>887.84167422258543</v>
      </c>
      <c r="O231" s="214">
        <f t="shared" si="16"/>
        <v>1.1250597592362688E-3</v>
      </c>
      <c r="P231" s="216">
        <v>0.39996352854337891</v>
      </c>
      <c r="Q231" s="190" t="str">
        <f t="shared" si="17"/>
        <v/>
      </c>
      <c r="Y231" s="36">
        <v>1</v>
      </c>
      <c r="Z231" s="36">
        <v>200</v>
      </c>
      <c r="AA231" s="214">
        <v>7.8339724377785025E-4</v>
      </c>
      <c r="AB231" s="216">
        <v>9.5888733608870069E-2</v>
      </c>
      <c r="AC231" s="190" t="s">
        <v>73</v>
      </c>
    </row>
    <row r="232" spans="2:29" x14ac:dyDescent="0.3">
      <c r="B232" s="36">
        <v>1</v>
      </c>
      <c r="C232" s="36">
        <v>243</v>
      </c>
      <c r="D232" s="36">
        <v>11</v>
      </c>
      <c r="E232" s="36">
        <v>1</v>
      </c>
      <c r="F232" s="36">
        <v>7.5</v>
      </c>
      <c r="G232" s="36">
        <v>21</v>
      </c>
      <c r="H232" s="36">
        <v>12.8</v>
      </c>
      <c r="I232" s="36">
        <v>12.8</v>
      </c>
      <c r="J232" s="36">
        <v>0</v>
      </c>
      <c r="K232" s="42">
        <f t="shared" si="12"/>
        <v>12.8</v>
      </c>
      <c r="L232" s="42">
        <f t="shared" si="13"/>
        <v>1.2867963509103795E-2</v>
      </c>
      <c r="M232" s="42">
        <f t="shared" si="14"/>
        <v>1.3033664281555926</v>
      </c>
      <c r="N232" s="42">
        <f t="shared" si="15"/>
        <v>887.84167422258543</v>
      </c>
      <c r="O232" s="214">
        <f t="shared" si="16"/>
        <v>1.1250597592362688E-3</v>
      </c>
      <c r="P232" s="216">
        <v>0.7249658026924497</v>
      </c>
      <c r="Q232" s="190" t="str">
        <f t="shared" si="17"/>
        <v/>
      </c>
      <c r="Y232" s="36">
        <v>1</v>
      </c>
      <c r="Z232" s="36">
        <v>257</v>
      </c>
      <c r="AA232" s="214">
        <v>7.5981560123083991E-4</v>
      </c>
      <c r="AB232" s="216">
        <v>0.60377443330051062</v>
      </c>
      <c r="AC232" s="190" t="s">
        <v>73</v>
      </c>
    </row>
    <row r="233" spans="2:29" x14ac:dyDescent="0.3">
      <c r="B233" s="36">
        <v>1</v>
      </c>
      <c r="C233" s="36">
        <v>72</v>
      </c>
      <c r="D233" s="36">
        <v>3</v>
      </c>
      <c r="E233" s="36">
        <v>1</v>
      </c>
      <c r="F233" s="36">
        <v>70.5</v>
      </c>
      <c r="G233" s="36">
        <v>5</v>
      </c>
      <c r="H233" s="36">
        <v>12.85</v>
      </c>
      <c r="I233" s="36">
        <v>12.85</v>
      </c>
      <c r="J233" s="36">
        <v>0</v>
      </c>
      <c r="K233" s="42">
        <f t="shared" si="12"/>
        <v>12.85</v>
      </c>
      <c r="L233" s="42">
        <f t="shared" si="13"/>
        <v>1.2968690823559515E-2</v>
      </c>
      <c r="M233" s="42">
        <f t="shared" si="14"/>
        <v>1.3135688661689564</v>
      </c>
      <c r="N233" s="42">
        <f t="shared" si="15"/>
        <v>914.74832446727987</v>
      </c>
      <c r="O233" s="214">
        <f t="shared" si="16"/>
        <v>1.0920030900212208E-3</v>
      </c>
      <c r="P233" s="216">
        <v>0.47981304465172325</v>
      </c>
      <c r="Q233" s="190" t="str">
        <f t="shared" si="17"/>
        <v/>
      </c>
      <c r="Y233" s="36">
        <v>1</v>
      </c>
      <c r="Z233" s="36">
        <v>3</v>
      </c>
      <c r="AA233" s="214">
        <v>7.3689835366030909E-4</v>
      </c>
      <c r="AB233" s="216">
        <v>0.40996366213538238</v>
      </c>
      <c r="AC233" s="190" t="s">
        <v>73</v>
      </c>
    </row>
    <row r="234" spans="2:29" x14ac:dyDescent="0.3">
      <c r="B234" s="36">
        <v>1</v>
      </c>
      <c r="C234" s="36">
        <v>80</v>
      </c>
      <c r="D234" s="36">
        <v>4</v>
      </c>
      <c r="E234" s="36">
        <v>1</v>
      </c>
      <c r="F234" s="36">
        <v>49.5</v>
      </c>
      <c r="G234" s="36">
        <v>7</v>
      </c>
      <c r="H234" s="36">
        <v>12.85</v>
      </c>
      <c r="I234" s="36">
        <v>12.85</v>
      </c>
      <c r="J234" s="36">
        <v>0</v>
      </c>
      <c r="K234" s="42">
        <f t="shared" ref="K234:K297" si="18">AVERAGE(H234:I234)</f>
        <v>12.85</v>
      </c>
      <c r="L234" s="42">
        <f t="shared" ref="L234:L297" si="19">PI()/40000*K234^2</f>
        <v>1.2968690823559515E-2</v>
      </c>
      <c r="M234" s="42">
        <f t="shared" ref="M234:M297" si="20">L234/$M$39</f>
        <v>1.3135688661689564</v>
      </c>
      <c r="N234" s="42">
        <f t="shared" ref="N234:N297" si="21">EXP($D$5+$D$6*$N$39+$D$7*M234+$D$8*K234)</f>
        <v>914.74832446727987</v>
      </c>
      <c r="O234" s="214">
        <f t="shared" ref="O234:O297" si="22">IF(K234=0,"",1-(N234/(1+N234)))</f>
        <v>1.0920030900212208E-3</v>
      </c>
      <c r="P234" s="216">
        <v>0.43262068081061233</v>
      </c>
      <c r="Q234" s="190" t="str">
        <f t="shared" ref="Q234:Q297" si="23">IF(AND(O234&lt;&gt;"",P234&lt;O234),"Kill the tree","")</f>
        <v/>
      </c>
      <c r="Y234" s="36">
        <v>1</v>
      </c>
      <c r="Z234" s="36">
        <v>146</v>
      </c>
      <c r="AA234" s="214">
        <v>7.3689835366030909E-4</v>
      </c>
      <c r="AB234" s="216">
        <v>0.9397901159112072</v>
      </c>
      <c r="AC234" s="190" t="s">
        <v>73</v>
      </c>
    </row>
    <row r="235" spans="2:29" x14ac:dyDescent="0.3">
      <c r="B235" s="36">
        <v>1</v>
      </c>
      <c r="C235" s="36">
        <v>181</v>
      </c>
      <c r="D235" s="36">
        <v>8</v>
      </c>
      <c r="E235" s="36">
        <v>1</v>
      </c>
      <c r="F235" s="36">
        <v>34.5</v>
      </c>
      <c r="G235" s="36">
        <v>15</v>
      </c>
      <c r="H235" s="36">
        <v>12.85</v>
      </c>
      <c r="I235" s="36">
        <v>12.85</v>
      </c>
      <c r="J235" s="36">
        <v>0</v>
      </c>
      <c r="K235" s="42">
        <f t="shared" si="18"/>
        <v>12.85</v>
      </c>
      <c r="L235" s="42">
        <f t="shared" si="19"/>
        <v>1.2968690823559515E-2</v>
      </c>
      <c r="M235" s="42">
        <f t="shared" si="20"/>
        <v>1.3135688661689564</v>
      </c>
      <c r="N235" s="42">
        <f t="shared" si="21"/>
        <v>914.74832446727987</v>
      </c>
      <c r="O235" s="214">
        <f t="shared" si="22"/>
        <v>1.0920030900212208E-3</v>
      </c>
      <c r="P235" s="216">
        <v>0.99817842856467975</v>
      </c>
      <c r="Q235" s="190" t="str">
        <f t="shared" si="23"/>
        <v/>
      </c>
      <c r="Y235" s="36">
        <v>1</v>
      </c>
      <c r="Z235" s="36">
        <v>199</v>
      </c>
      <c r="AA235" s="214">
        <v>7.1462825862511625E-4</v>
      </c>
      <c r="AB235" s="216">
        <v>0.70783663779780226</v>
      </c>
      <c r="AC235" s="190" t="s">
        <v>73</v>
      </c>
    </row>
    <row r="236" spans="2:29" x14ac:dyDescent="0.3">
      <c r="B236" s="36">
        <v>1</v>
      </c>
      <c r="C236" s="36">
        <v>125</v>
      </c>
      <c r="D236" s="36">
        <v>6</v>
      </c>
      <c r="E236" s="36">
        <v>2</v>
      </c>
      <c r="F236" s="36">
        <v>58.5</v>
      </c>
      <c r="G236" s="36">
        <v>11</v>
      </c>
      <c r="H236" s="36">
        <v>12.9</v>
      </c>
      <c r="I236" s="36">
        <v>12.9</v>
      </c>
      <c r="J236" s="36">
        <v>0</v>
      </c>
      <c r="K236" s="42">
        <f t="shared" si="18"/>
        <v>12.9</v>
      </c>
      <c r="L236" s="42">
        <f t="shared" si="19"/>
        <v>1.3069810837096936E-2</v>
      </c>
      <c r="M236" s="42">
        <f t="shared" si="20"/>
        <v>1.3238110797691169</v>
      </c>
      <c r="N236" s="42">
        <f t="shared" si="21"/>
        <v>942.5279064756154</v>
      </c>
      <c r="O236" s="214">
        <f t="shared" si="22"/>
        <v>1.0598520649328647E-3</v>
      </c>
      <c r="P236" s="216">
        <v>0.61407677944433581</v>
      </c>
      <c r="Q236" s="190" t="str">
        <f t="shared" si="23"/>
        <v/>
      </c>
      <c r="Y236" s="36">
        <v>1</v>
      </c>
      <c r="Z236" s="36">
        <v>73</v>
      </c>
      <c r="AA236" s="214">
        <v>6.9298847491883198E-4</v>
      </c>
      <c r="AB236" s="216">
        <v>0.78325053534618538</v>
      </c>
      <c r="AC236" s="190" t="s">
        <v>73</v>
      </c>
    </row>
    <row r="237" spans="2:29" x14ac:dyDescent="0.3">
      <c r="B237" s="36">
        <v>1</v>
      </c>
      <c r="C237" s="36">
        <v>157</v>
      </c>
      <c r="D237" s="36">
        <v>7</v>
      </c>
      <c r="E237" s="36">
        <v>1</v>
      </c>
      <c r="F237" s="36">
        <v>37.5</v>
      </c>
      <c r="G237" s="36">
        <v>13</v>
      </c>
      <c r="H237" s="36">
        <v>12.9</v>
      </c>
      <c r="I237" s="36">
        <v>12.9</v>
      </c>
      <c r="J237" s="36">
        <v>0</v>
      </c>
      <c r="K237" s="42">
        <f t="shared" si="18"/>
        <v>12.9</v>
      </c>
      <c r="L237" s="42">
        <f t="shared" si="19"/>
        <v>1.3069810837096936E-2</v>
      </c>
      <c r="M237" s="42">
        <f t="shared" si="20"/>
        <v>1.3238110797691169</v>
      </c>
      <c r="N237" s="42">
        <f t="shared" si="21"/>
        <v>942.5279064756154</v>
      </c>
      <c r="O237" s="214">
        <f t="shared" si="22"/>
        <v>1.0598520649328647E-3</v>
      </c>
      <c r="P237" s="216">
        <v>0.50436236088016639</v>
      </c>
      <c r="Q237" s="190" t="str">
        <f t="shared" si="23"/>
        <v/>
      </c>
      <c r="Y237" s="36">
        <v>1</v>
      </c>
      <c r="Z237" s="36">
        <v>172</v>
      </c>
      <c r="AA237" s="214">
        <v>6.719625546394159E-4</v>
      </c>
      <c r="AB237" s="216">
        <v>0.36586568167775813</v>
      </c>
      <c r="AC237" s="190" t="s">
        <v>73</v>
      </c>
    </row>
    <row r="238" spans="2:29" x14ac:dyDescent="0.3">
      <c r="B238" s="36">
        <v>1</v>
      </c>
      <c r="C238" s="36">
        <v>130</v>
      </c>
      <c r="D238" s="36">
        <v>6</v>
      </c>
      <c r="E238" s="36">
        <v>1</v>
      </c>
      <c r="F238" s="36">
        <v>43.5</v>
      </c>
      <c r="G238" s="36">
        <v>11</v>
      </c>
      <c r="H238" s="36">
        <v>12.95</v>
      </c>
      <c r="I238" s="36">
        <v>12.95</v>
      </c>
      <c r="J238" s="36">
        <v>0</v>
      </c>
      <c r="K238" s="42">
        <f t="shared" si="18"/>
        <v>12.95</v>
      </c>
      <c r="L238" s="42">
        <f t="shared" si="19"/>
        <v>1.3171323549716056E-2</v>
      </c>
      <c r="M238" s="42">
        <f t="shared" si="20"/>
        <v>1.3340930689560744</v>
      </c>
      <c r="N238" s="42">
        <f t="shared" si="21"/>
        <v>971.21037148471976</v>
      </c>
      <c r="O238" s="214">
        <f t="shared" si="22"/>
        <v>1.028583966320884E-3</v>
      </c>
      <c r="P238" s="216">
        <v>0.24423812793108457</v>
      </c>
      <c r="Q238" s="190" t="str">
        <f t="shared" si="23"/>
        <v/>
      </c>
      <c r="Y238" s="36">
        <v>1</v>
      </c>
      <c r="Z238" s="36">
        <v>255</v>
      </c>
      <c r="AA238" s="214">
        <v>6.719625546394159E-4</v>
      </c>
      <c r="AB238" s="216">
        <v>0.39901765542132495</v>
      </c>
      <c r="AC238" s="190" t="s">
        <v>73</v>
      </c>
    </row>
    <row r="239" spans="2:29" x14ac:dyDescent="0.3">
      <c r="B239" s="36">
        <v>1</v>
      </c>
      <c r="C239" s="36">
        <v>248</v>
      </c>
      <c r="D239" s="36">
        <v>11</v>
      </c>
      <c r="E239" s="36">
        <v>1</v>
      </c>
      <c r="F239" s="36">
        <v>22.5</v>
      </c>
      <c r="G239" s="36">
        <v>21</v>
      </c>
      <c r="H239" s="36">
        <v>12.95</v>
      </c>
      <c r="I239" s="36">
        <v>12.95</v>
      </c>
      <c r="J239" s="36">
        <v>0</v>
      </c>
      <c r="K239" s="42">
        <f t="shared" si="18"/>
        <v>12.95</v>
      </c>
      <c r="L239" s="42">
        <f t="shared" si="19"/>
        <v>1.3171323549716056E-2</v>
      </c>
      <c r="M239" s="42">
        <f t="shared" si="20"/>
        <v>1.3340930689560744</v>
      </c>
      <c r="N239" s="42">
        <f t="shared" si="21"/>
        <v>971.21037148471976</v>
      </c>
      <c r="O239" s="214">
        <f t="shared" si="22"/>
        <v>1.028583966320884E-3</v>
      </c>
      <c r="P239" s="216">
        <v>0.50396981687644504</v>
      </c>
      <c r="Q239" s="190" t="str">
        <f t="shared" si="23"/>
        <v/>
      </c>
      <c r="Y239" s="36">
        <v>1</v>
      </c>
      <c r="Z239" s="36">
        <v>24</v>
      </c>
      <c r="AA239" s="214">
        <v>6.515344353721364E-4</v>
      </c>
      <c r="AB239" s="216">
        <v>0.37837917017324685</v>
      </c>
      <c r="AC239" s="190" t="s">
        <v>73</v>
      </c>
    </row>
    <row r="240" spans="2:29" x14ac:dyDescent="0.3">
      <c r="B240" s="36">
        <v>1</v>
      </c>
      <c r="C240" s="36">
        <v>42</v>
      </c>
      <c r="D240" s="36">
        <v>2</v>
      </c>
      <c r="E240" s="36">
        <v>1</v>
      </c>
      <c r="F240" s="36">
        <v>19.5</v>
      </c>
      <c r="G240" s="36">
        <v>3</v>
      </c>
      <c r="H240" s="36">
        <v>13</v>
      </c>
      <c r="I240" s="36">
        <v>13</v>
      </c>
      <c r="J240" s="36">
        <v>0</v>
      </c>
      <c r="K240" s="42">
        <f t="shared" si="18"/>
        <v>13</v>
      </c>
      <c r="L240" s="42">
        <f t="shared" si="19"/>
        <v>1.3273228961416876E-2</v>
      </c>
      <c r="M240" s="42">
        <f t="shared" si="20"/>
        <v>1.3444148337298287</v>
      </c>
      <c r="N240" s="42">
        <f t="shared" si="21"/>
        <v>1000.8267490388564</v>
      </c>
      <c r="O240" s="214">
        <f t="shared" si="22"/>
        <v>9.9817658188838809E-4</v>
      </c>
      <c r="P240" s="216">
        <v>0.88055584596985437</v>
      </c>
      <c r="Q240" s="190" t="str">
        <f t="shared" si="23"/>
        <v/>
      </c>
      <c r="Y240" s="36">
        <v>1</v>
      </c>
      <c r="Z240" s="36">
        <v>110</v>
      </c>
      <c r="AA240" s="214">
        <v>6.3168843248750939E-4</v>
      </c>
      <c r="AB240" s="216">
        <v>0.80849902083480374</v>
      </c>
      <c r="AC240" s="190" t="s">
        <v>73</v>
      </c>
    </row>
    <row r="241" spans="2:29" x14ac:dyDescent="0.3">
      <c r="B241" s="36">
        <v>1</v>
      </c>
      <c r="C241" s="36">
        <v>77</v>
      </c>
      <c r="D241" s="36">
        <v>4</v>
      </c>
      <c r="E241" s="36">
        <v>1</v>
      </c>
      <c r="F241" s="36">
        <v>58.5</v>
      </c>
      <c r="G241" s="36">
        <v>7</v>
      </c>
      <c r="H241" s="36">
        <v>13</v>
      </c>
      <c r="I241" s="36">
        <v>13</v>
      </c>
      <c r="J241" s="36">
        <v>0</v>
      </c>
      <c r="K241" s="42">
        <f t="shared" si="18"/>
        <v>13</v>
      </c>
      <c r="L241" s="42">
        <f t="shared" si="19"/>
        <v>1.3273228961416876E-2</v>
      </c>
      <c r="M241" s="42">
        <f t="shared" si="20"/>
        <v>1.3444148337298287</v>
      </c>
      <c r="N241" s="42">
        <f t="shared" si="21"/>
        <v>1000.8267490388564</v>
      </c>
      <c r="O241" s="214">
        <f t="shared" si="22"/>
        <v>9.9817658188838809E-4</v>
      </c>
      <c r="P241" s="216">
        <v>0.84048122555792837</v>
      </c>
      <c r="Q241" s="190" t="str">
        <f t="shared" si="23"/>
        <v/>
      </c>
      <c r="Y241" s="36">
        <v>1</v>
      </c>
      <c r="Z241" s="36">
        <v>13</v>
      </c>
      <c r="AA241" s="214">
        <v>6.1240923155303495E-4</v>
      </c>
      <c r="AB241" s="216">
        <v>0.44429824561151854</v>
      </c>
      <c r="AC241" s="190" t="s">
        <v>73</v>
      </c>
    </row>
    <row r="242" spans="2:29" x14ac:dyDescent="0.3">
      <c r="B242" s="36">
        <v>1</v>
      </c>
      <c r="C242" s="36">
        <v>138</v>
      </c>
      <c r="D242" s="36">
        <v>6</v>
      </c>
      <c r="E242" s="36">
        <v>2</v>
      </c>
      <c r="F242" s="36">
        <v>19.5</v>
      </c>
      <c r="G242" s="36">
        <v>11</v>
      </c>
      <c r="H242" s="36">
        <v>13</v>
      </c>
      <c r="I242" s="36">
        <v>13</v>
      </c>
      <c r="J242" s="36">
        <v>0</v>
      </c>
      <c r="K242" s="42">
        <f t="shared" si="18"/>
        <v>13</v>
      </c>
      <c r="L242" s="42">
        <f t="shared" si="19"/>
        <v>1.3273228961416876E-2</v>
      </c>
      <c r="M242" s="42">
        <f t="shared" si="20"/>
        <v>1.3444148337298287</v>
      </c>
      <c r="N242" s="42">
        <f t="shared" si="21"/>
        <v>1000.8267490388564</v>
      </c>
      <c r="O242" s="214">
        <f t="shared" si="22"/>
        <v>9.9817658188838809E-4</v>
      </c>
      <c r="P242" s="216">
        <v>0.51470739761387119</v>
      </c>
      <c r="Q242" s="190" t="str">
        <f t="shared" si="23"/>
        <v/>
      </c>
      <c r="Y242" s="36">
        <v>1</v>
      </c>
      <c r="Z242" s="36">
        <v>174</v>
      </c>
      <c r="AA242" s="214">
        <v>6.1240923155303495E-4</v>
      </c>
      <c r="AB242" s="216">
        <v>0.87744476884206457</v>
      </c>
      <c r="AC242" s="190" t="s">
        <v>73</v>
      </c>
    </row>
    <row r="243" spans="2:29" x14ac:dyDescent="0.3">
      <c r="B243" s="36">
        <v>1</v>
      </c>
      <c r="C243" s="36">
        <v>171</v>
      </c>
      <c r="D243" s="36">
        <v>8</v>
      </c>
      <c r="E243" s="36">
        <v>2</v>
      </c>
      <c r="F243" s="36">
        <v>64.5</v>
      </c>
      <c r="G243" s="36">
        <v>15</v>
      </c>
      <c r="H243" s="36">
        <v>13</v>
      </c>
      <c r="I243" s="36">
        <v>13</v>
      </c>
      <c r="J243" s="36">
        <v>0</v>
      </c>
      <c r="K243" s="42">
        <f t="shared" si="18"/>
        <v>13</v>
      </c>
      <c r="L243" s="42">
        <f t="shared" si="19"/>
        <v>1.3273228961416876E-2</v>
      </c>
      <c r="M243" s="42">
        <f t="shared" si="20"/>
        <v>1.3444148337298287</v>
      </c>
      <c r="N243" s="42">
        <f t="shared" si="21"/>
        <v>1000.8267490388564</v>
      </c>
      <c r="O243" s="214">
        <f t="shared" si="22"/>
        <v>9.9817658188838809E-4</v>
      </c>
      <c r="P243" s="216">
        <v>0.25562431244219752</v>
      </c>
      <c r="Q243" s="190" t="str">
        <f t="shared" si="23"/>
        <v/>
      </c>
      <c r="Y243" s="36">
        <v>1</v>
      </c>
      <c r="Z243" s="36">
        <v>236</v>
      </c>
      <c r="AA243" s="214">
        <v>6.1240923155303495E-4</v>
      </c>
      <c r="AB243" s="216">
        <v>0.42993168881501731</v>
      </c>
      <c r="AC243" s="190" t="s">
        <v>73</v>
      </c>
    </row>
    <row r="244" spans="2:29" x14ac:dyDescent="0.3">
      <c r="B244" s="36">
        <v>1</v>
      </c>
      <c r="C244" s="36">
        <v>1</v>
      </c>
      <c r="D244" s="36">
        <v>1</v>
      </c>
      <c r="E244" s="36">
        <v>1</v>
      </c>
      <c r="F244" s="36">
        <v>1.5</v>
      </c>
      <c r="G244" s="36">
        <v>1</v>
      </c>
      <c r="H244" s="36">
        <v>13.05</v>
      </c>
      <c r="I244" s="36">
        <v>13.05</v>
      </c>
      <c r="J244" s="36">
        <v>0</v>
      </c>
      <c r="K244" s="42">
        <f t="shared" si="18"/>
        <v>13.05</v>
      </c>
      <c r="L244" s="42">
        <f t="shared" si="19"/>
        <v>1.3375527072199394E-2</v>
      </c>
      <c r="M244" s="42">
        <f t="shared" si="20"/>
        <v>1.3547763740903795</v>
      </c>
      <c r="N244" s="42">
        <f t="shared" si="21"/>
        <v>1031.4091874927042</v>
      </c>
      <c r="O244" s="214">
        <f t="shared" si="22"/>
        <v>9.6860819538868714E-4</v>
      </c>
      <c r="P244" s="216">
        <v>0.65179021840576001</v>
      </c>
      <c r="Q244" s="190" t="str">
        <f t="shared" si="23"/>
        <v/>
      </c>
      <c r="Y244" s="36">
        <v>1</v>
      </c>
      <c r="Z244" s="36">
        <v>119</v>
      </c>
      <c r="AA244" s="214">
        <v>5.9368188085728857E-4</v>
      </c>
      <c r="AB244" s="216">
        <v>0.71644110065163868</v>
      </c>
      <c r="AC244" s="190" t="s">
        <v>73</v>
      </c>
    </row>
    <row r="245" spans="2:29" x14ac:dyDescent="0.3">
      <c r="B245" s="36">
        <v>1</v>
      </c>
      <c r="C245" s="36">
        <v>136</v>
      </c>
      <c r="D245" s="36">
        <v>6</v>
      </c>
      <c r="E245" s="36">
        <v>2</v>
      </c>
      <c r="F245" s="36">
        <v>25.5</v>
      </c>
      <c r="G245" s="36">
        <v>11</v>
      </c>
      <c r="H245" s="36">
        <v>13.05</v>
      </c>
      <c r="I245" s="36">
        <v>13.05</v>
      </c>
      <c r="J245" s="36">
        <v>0</v>
      </c>
      <c r="K245" s="42">
        <f t="shared" si="18"/>
        <v>13.05</v>
      </c>
      <c r="L245" s="42">
        <f t="shared" si="19"/>
        <v>1.3375527072199394E-2</v>
      </c>
      <c r="M245" s="42">
        <f t="shared" si="20"/>
        <v>1.3547763740903795</v>
      </c>
      <c r="N245" s="42">
        <f t="shared" si="21"/>
        <v>1031.4091874927042</v>
      </c>
      <c r="O245" s="214">
        <f t="shared" si="22"/>
        <v>9.6860819538868714E-4</v>
      </c>
      <c r="P245" s="216">
        <v>0.98398575451259274</v>
      </c>
      <c r="Q245" s="190" t="str">
        <f t="shared" si="23"/>
        <v/>
      </c>
      <c r="Y245" s="36">
        <v>1</v>
      </c>
      <c r="Z245" s="36">
        <v>180</v>
      </c>
      <c r="AA245" s="214">
        <v>5.7549178404747714E-4</v>
      </c>
      <c r="AB245" s="216">
        <v>0.62049776200653306</v>
      </c>
      <c r="AC245" s="190" t="s">
        <v>73</v>
      </c>
    </row>
    <row r="246" spans="2:29" x14ac:dyDescent="0.3">
      <c r="B246" s="36">
        <v>1</v>
      </c>
      <c r="C246" s="36">
        <v>184</v>
      </c>
      <c r="D246" s="36">
        <v>8</v>
      </c>
      <c r="E246" s="36">
        <v>2</v>
      </c>
      <c r="F246" s="36">
        <v>25.5</v>
      </c>
      <c r="G246" s="36">
        <v>15</v>
      </c>
      <c r="H246" s="36">
        <v>13.1</v>
      </c>
      <c r="I246" s="36">
        <v>13.1</v>
      </c>
      <c r="J246" s="36">
        <v>0</v>
      </c>
      <c r="K246" s="42">
        <f t="shared" si="18"/>
        <v>13.1</v>
      </c>
      <c r="L246" s="42">
        <f t="shared" si="19"/>
        <v>1.3478217882063609E-2</v>
      </c>
      <c r="M246" s="42">
        <f t="shared" si="20"/>
        <v>1.365177690037727</v>
      </c>
      <c r="N246" s="42">
        <f t="shared" si="21"/>
        <v>1062.9909960950151</v>
      </c>
      <c r="O246" s="214">
        <f t="shared" si="22"/>
        <v>9.3985757743264564E-4</v>
      </c>
      <c r="P246" s="216">
        <v>0.65445185125415262</v>
      </c>
      <c r="Q246" s="190" t="str">
        <f t="shared" si="23"/>
        <v/>
      </c>
      <c r="Y246" s="36">
        <v>1</v>
      </c>
      <c r="Z246" s="36">
        <v>239</v>
      </c>
      <c r="AA246" s="214">
        <v>5.7549178404747714E-4</v>
      </c>
      <c r="AB246" s="216">
        <v>0.61986191109546507</v>
      </c>
      <c r="AC246" s="190" t="s">
        <v>73</v>
      </c>
    </row>
    <row r="247" spans="2:29" x14ac:dyDescent="0.3">
      <c r="B247" s="36">
        <v>1</v>
      </c>
      <c r="C247" s="36">
        <v>249</v>
      </c>
      <c r="D247" s="36">
        <v>11</v>
      </c>
      <c r="E247" s="36">
        <v>1</v>
      </c>
      <c r="F247" s="36">
        <v>25.5</v>
      </c>
      <c r="G247" s="36">
        <v>21</v>
      </c>
      <c r="H247" s="36">
        <v>13.1</v>
      </c>
      <c r="I247" s="36">
        <v>13.1</v>
      </c>
      <c r="J247" s="36">
        <v>0</v>
      </c>
      <c r="K247" s="42">
        <f t="shared" si="18"/>
        <v>13.1</v>
      </c>
      <c r="L247" s="42">
        <f t="shared" si="19"/>
        <v>1.3478217882063609E-2</v>
      </c>
      <c r="M247" s="42">
        <f t="shared" si="20"/>
        <v>1.365177690037727</v>
      </c>
      <c r="N247" s="42">
        <f t="shared" si="21"/>
        <v>1062.9909960950151</v>
      </c>
      <c r="O247" s="214">
        <f t="shared" si="22"/>
        <v>9.3985757743264564E-4</v>
      </c>
      <c r="P247" s="216">
        <v>0.69327755913337441</v>
      </c>
      <c r="Q247" s="190" t="str">
        <f t="shared" si="23"/>
        <v/>
      </c>
      <c r="Y247" s="36">
        <v>1</v>
      </c>
      <c r="Z247" s="36">
        <v>247</v>
      </c>
      <c r="AA247" s="214">
        <v>5.7549178404747714E-4</v>
      </c>
      <c r="AB247" s="216">
        <v>0.86980921153934276</v>
      </c>
      <c r="AC247" s="190" t="s">
        <v>73</v>
      </c>
    </row>
    <row r="248" spans="2:29" x14ac:dyDescent="0.3">
      <c r="B248" s="36">
        <v>1</v>
      </c>
      <c r="C248" s="36">
        <v>20</v>
      </c>
      <c r="D248" s="36">
        <v>1</v>
      </c>
      <c r="E248" s="36">
        <v>1</v>
      </c>
      <c r="F248" s="36">
        <v>58.5</v>
      </c>
      <c r="G248" s="36">
        <v>1</v>
      </c>
      <c r="H248" s="36">
        <v>13.15</v>
      </c>
      <c r="I248" s="36">
        <v>13.15</v>
      </c>
      <c r="J248" s="36">
        <v>0</v>
      </c>
      <c r="K248" s="42">
        <f t="shared" si="18"/>
        <v>13.15</v>
      </c>
      <c r="L248" s="42">
        <f t="shared" si="19"/>
        <v>1.3581301391009526E-2</v>
      </c>
      <c r="M248" s="42">
        <f t="shared" si="20"/>
        <v>1.3756187815718717</v>
      </c>
      <c r="N248" s="42">
        <f t="shared" si="21"/>
        <v>1095.6066887165134</v>
      </c>
      <c r="O248" s="214">
        <f t="shared" si="22"/>
        <v>9.119039764114989E-4</v>
      </c>
      <c r="P248" s="216">
        <v>0.43409508094981275</v>
      </c>
      <c r="Q248" s="190" t="str">
        <f t="shared" si="23"/>
        <v/>
      </c>
      <c r="Y248" s="36">
        <v>1</v>
      </c>
      <c r="Z248" s="36">
        <v>14</v>
      </c>
      <c r="AA248" s="214">
        <v>5.5782469288001568E-4</v>
      </c>
      <c r="AB248" s="216">
        <v>0.8614696486623139</v>
      </c>
      <c r="AC248" s="190" t="s">
        <v>73</v>
      </c>
    </row>
    <row r="249" spans="2:29" x14ac:dyDescent="0.3">
      <c r="B249" s="36">
        <v>1</v>
      </c>
      <c r="C249" s="36">
        <v>115</v>
      </c>
      <c r="D249" s="36">
        <v>5</v>
      </c>
      <c r="E249" s="36">
        <v>2</v>
      </c>
      <c r="F249" s="36">
        <v>55.5</v>
      </c>
      <c r="G249" s="36">
        <v>9</v>
      </c>
      <c r="H249" s="36">
        <v>13.2</v>
      </c>
      <c r="I249" s="36">
        <v>13.2</v>
      </c>
      <c r="J249" s="36">
        <v>0</v>
      </c>
      <c r="K249" s="42">
        <f t="shared" si="18"/>
        <v>13.2</v>
      </c>
      <c r="L249" s="42">
        <f t="shared" si="19"/>
        <v>1.3684777599037138E-2</v>
      </c>
      <c r="M249" s="42">
        <f t="shared" si="20"/>
        <v>1.3860996486928125</v>
      </c>
      <c r="N249" s="42">
        <f t="shared" si="21"/>
        <v>1129.292029288524</v>
      </c>
      <c r="O249" s="214">
        <f t="shared" si="22"/>
        <v>8.8472710953246825E-4</v>
      </c>
      <c r="P249" s="216">
        <v>0.39202731553273029</v>
      </c>
      <c r="Q249" s="190" t="str">
        <f t="shared" si="23"/>
        <v/>
      </c>
      <c r="Y249" s="36">
        <v>1</v>
      </c>
      <c r="Z249" s="36">
        <v>23</v>
      </c>
      <c r="AA249" s="214">
        <v>5.5782469288001568E-4</v>
      </c>
      <c r="AB249" s="216">
        <v>0.26918935534134558</v>
      </c>
      <c r="AC249" s="190" t="s">
        <v>73</v>
      </c>
    </row>
    <row r="250" spans="2:29" x14ac:dyDescent="0.3">
      <c r="B250" s="36">
        <v>1</v>
      </c>
      <c r="C250" s="36">
        <v>99</v>
      </c>
      <c r="D250" s="36">
        <v>5</v>
      </c>
      <c r="E250" s="36">
        <v>1</v>
      </c>
      <c r="F250" s="36">
        <v>7.5</v>
      </c>
      <c r="G250" s="36">
        <v>9</v>
      </c>
      <c r="H250" s="36">
        <v>13.3</v>
      </c>
      <c r="I250" s="36">
        <v>13.3</v>
      </c>
      <c r="J250" s="36">
        <v>0</v>
      </c>
      <c r="K250" s="42">
        <f t="shared" si="18"/>
        <v>13.3</v>
      </c>
      <c r="L250" s="42">
        <f t="shared" si="19"/>
        <v>1.3892908112337463E-2</v>
      </c>
      <c r="M250" s="42">
        <f t="shared" si="20"/>
        <v>1.407180709695085</v>
      </c>
      <c r="N250" s="42">
        <f t="shared" si="21"/>
        <v>1200.0212454763089</v>
      </c>
      <c r="O250" s="214">
        <f t="shared" si="22"/>
        <v>8.3262473812728555E-4</v>
      </c>
      <c r="P250" s="216">
        <v>0.29966152729503293</v>
      </c>
      <c r="Q250" s="190" t="str">
        <f t="shared" si="23"/>
        <v/>
      </c>
      <c r="Y250" s="36">
        <v>1</v>
      </c>
      <c r="Z250" s="36">
        <v>216</v>
      </c>
      <c r="AA250" s="214">
        <v>5.5782469288001568E-4</v>
      </c>
      <c r="AB250" s="216">
        <v>0.7033281678959078</v>
      </c>
      <c r="AC250" s="190" t="s">
        <v>73</v>
      </c>
    </row>
    <row r="251" spans="2:29" x14ac:dyDescent="0.3">
      <c r="B251" s="36">
        <v>1</v>
      </c>
      <c r="C251" s="36">
        <v>161</v>
      </c>
      <c r="D251" s="36">
        <v>7</v>
      </c>
      <c r="E251" s="36">
        <v>1</v>
      </c>
      <c r="F251" s="36">
        <v>49.5</v>
      </c>
      <c r="G251" s="36">
        <v>13</v>
      </c>
      <c r="H251" s="36">
        <v>13.35</v>
      </c>
      <c r="I251" s="36">
        <v>13.35</v>
      </c>
      <c r="J251" s="36">
        <v>0</v>
      </c>
      <c r="K251" s="42">
        <f t="shared" si="18"/>
        <v>13.35</v>
      </c>
      <c r="L251" s="42">
        <f t="shared" si="19"/>
        <v>1.3997562417610172E-2</v>
      </c>
      <c r="M251" s="42">
        <f t="shared" si="20"/>
        <v>1.4177809035764164</v>
      </c>
      <c r="N251" s="42">
        <f t="shared" si="21"/>
        <v>1237.1433335614097</v>
      </c>
      <c r="O251" s="214">
        <f t="shared" si="22"/>
        <v>8.0766093302264697E-4</v>
      </c>
      <c r="P251" s="216">
        <v>0.74417313103988492</v>
      </c>
      <c r="Q251" s="190" t="str">
        <f t="shared" si="23"/>
        <v/>
      </c>
      <c r="Y251" s="36">
        <v>1</v>
      </c>
      <c r="Z251" s="36">
        <v>222</v>
      </c>
      <c r="AA251" s="214">
        <v>5.4066670008112716E-4</v>
      </c>
      <c r="AB251" s="216">
        <v>0.60529685505064745</v>
      </c>
      <c r="AC251" s="190" t="s">
        <v>73</v>
      </c>
    </row>
    <row r="252" spans="2:29" x14ac:dyDescent="0.3">
      <c r="B252" s="36">
        <v>1</v>
      </c>
      <c r="C252" s="36">
        <v>43</v>
      </c>
      <c r="D252" s="36">
        <v>2</v>
      </c>
      <c r="E252" s="36">
        <v>1</v>
      </c>
      <c r="F252" s="36">
        <v>16.5</v>
      </c>
      <c r="G252" s="36">
        <v>3</v>
      </c>
      <c r="H252" s="36">
        <v>13.4</v>
      </c>
      <c r="I252" s="36">
        <v>13.4</v>
      </c>
      <c r="J252" s="36">
        <v>0</v>
      </c>
      <c r="K252" s="42">
        <f t="shared" si="18"/>
        <v>13.4</v>
      </c>
      <c r="L252" s="42">
        <f t="shared" si="19"/>
        <v>1.4102609421964582E-2</v>
      </c>
      <c r="M252" s="42">
        <f t="shared" si="20"/>
        <v>1.4284208730445445</v>
      </c>
      <c r="N252" s="42">
        <f t="shared" si="21"/>
        <v>1275.4915985376933</v>
      </c>
      <c r="O252" s="214">
        <f t="shared" si="22"/>
        <v>7.8339724377785025E-4</v>
      </c>
      <c r="P252" s="216">
        <v>0.83991793774696721</v>
      </c>
      <c r="Q252" s="190" t="str">
        <f t="shared" si="23"/>
        <v/>
      </c>
      <c r="Y252" s="36">
        <v>1</v>
      </c>
      <c r="Z252" s="36">
        <v>227</v>
      </c>
      <c r="AA252" s="214">
        <v>5.2400423232057403E-4</v>
      </c>
      <c r="AB252" s="216">
        <v>0.50668296152822667</v>
      </c>
      <c r="AC252" s="190" t="s">
        <v>73</v>
      </c>
    </row>
    <row r="253" spans="2:29" x14ac:dyDescent="0.3">
      <c r="B253" s="36">
        <v>1</v>
      </c>
      <c r="C253" s="36">
        <v>48</v>
      </c>
      <c r="D253" s="36">
        <v>2</v>
      </c>
      <c r="E253" s="36">
        <v>1</v>
      </c>
      <c r="F253" s="36">
        <v>1.5</v>
      </c>
      <c r="G253" s="36">
        <v>3</v>
      </c>
      <c r="H253" s="36">
        <v>13.4</v>
      </c>
      <c r="I253" s="36">
        <v>13.4</v>
      </c>
      <c r="J253" s="36">
        <v>0</v>
      </c>
      <c r="K253" s="42">
        <f t="shared" si="18"/>
        <v>13.4</v>
      </c>
      <c r="L253" s="42">
        <f t="shared" si="19"/>
        <v>1.4102609421964582E-2</v>
      </c>
      <c r="M253" s="42">
        <f t="shared" si="20"/>
        <v>1.4284208730445445</v>
      </c>
      <c r="N253" s="42">
        <f t="shared" si="21"/>
        <v>1275.4915985376933</v>
      </c>
      <c r="O253" s="214">
        <f t="shared" si="22"/>
        <v>7.8339724377785025E-4</v>
      </c>
      <c r="P253" s="216">
        <v>1.8148188528885889E-3</v>
      </c>
      <c r="Q253" s="190" t="str">
        <f t="shared" si="23"/>
        <v/>
      </c>
      <c r="Y253" s="36">
        <v>1</v>
      </c>
      <c r="Z253" s="36">
        <v>118</v>
      </c>
      <c r="AA253" s="214">
        <v>4.7685911063466424E-4</v>
      </c>
      <c r="AB253" s="216">
        <v>0.94702498493530962</v>
      </c>
      <c r="AC253" s="190" t="s">
        <v>73</v>
      </c>
    </row>
    <row r="254" spans="2:29" x14ac:dyDescent="0.3">
      <c r="B254" s="36">
        <v>1</v>
      </c>
      <c r="C254" s="36">
        <v>200</v>
      </c>
      <c r="D254" s="36">
        <v>9</v>
      </c>
      <c r="E254" s="36">
        <v>2</v>
      </c>
      <c r="F254" s="36">
        <v>22.5</v>
      </c>
      <c r="G254" s="36">
        <v>17</v>
      </c>
      <c r="H254" s="36">
        <v>13.4</v>
      </c>
      <c r="I254" s="36">
        <v>13.4</v>
      </c>
      <c r="J254" s="36">
        <v>0</v>
      </c>
      <c r="K254" s="42">
        <f t="shared" si="18"/>
        <v>13.4</v>
      </c>
      <c r="L254" s="42">
        <f t="shared" si="19"/>
        <v>1.4102609421964582E-2</v>
      </c>
      <c r="M254" s="42">
        <f t="shared" si="20"/>
        <v>1.4284208730445445</v>
      </c>
      <c r="N254" s="42">
        <f t="shared" si="21"/>
        <v>1275.4915985376933</v>
      </c>
      <c r="O254" s="214">
        <f t="shared" si="22"/>
        <v>7.8339724377785025E-4</v>
      </c>
      <c r="P254" s="216">
        <v>9.5888733608870069E-2</v>
      </c>
      <c r="Q254" s="190" t="str">
        <f t="shared" si="23"/>
        <v/>
      </c>
      <c r="Y254" s="36">
        <v>1</v>
      </c>
      <c r="Z254" s="36">
        <v>4</v>
      </c>
      <c r="AA254" s="214">
        <v>4.3371570192962672E-4</v>
      </c>
      <c r="AB254" s="216">
        <v>0.31098924071352241</v>
      </c>
      <c r="AC254" s="190" t="s">
        <v>73</v>
      </c>
    </row>
    <row r="255" spans="2:29" x14ac:dyDescent="0.3">
      <c r="B255" s="36">
        <v>1</v>
      </c>
      <c r="C255" s="36">
        <v>257</v>
      </c>
      <c r="D255" s="36">
        <v>11</v>
      </c>
      <c r="E255" s="36">
        <v>1</v>
      </c>
      <c r="F255" s="36">
        <v>49.5</v>
      </c>
      <c r="G255" s="36">
        <v>21</v>
      </c>
      <c r="H255" s="36">
        <v>13.45</v>
      </c>
      <c r="I255" s="36">
        <v>13.45</v>
      </c>
      <c r="J255" s="36">
        <v>0</v>
      </c>
      <c r="K255" s="42">
        <f t="shared" si="18"/>
        <v>13.45</v>
      </c>
      <c r="L255" s="42">
        <f t="shared" si="19"/>
        <v>1.4208049125400687E-2</v>
      </c>
      <c r="M255" s="42">
        <f t="shared" si="20"/>
        <v>1.4391006180994692</v>
      </c>
      <c r="N255" s="42">
        <f t="shared" si="21"/>
        <v>1315.1088011091676</v>
      </c>
      <c r="O255" s="214">
        <f t="shared" si="22"/>
        <v>7.5981560123083991E-4</v>
      </c>
      <c r="P255" s="216">
        <v>0.60377443330051062</v>
      </c>
      <c r="Q255" s="190" t="str">
        <f t="shared" si="23"/>
        <v/>
      </c>
      <c r="Y255" s="36">
        <v>1</v>
      </c>
      <c r="Z255" s="36">
        <v>122</v>
      </c>
      <c r="AA255" s="214">
        <v>4.3371570192962672E-4</v>
      </c>
      <c r="AB255" s="216">
        <v>0.21447397030367021</v>
      </c>
      <c r="AC255" s="190" t="s">
        <v>73</v>
      </c>
    </row>
    <row r="256" spans="2:29" x14ac:dyDescent="0.3">
      <c r="B256" s="36">
        <v>1</v>
      </c>
      <c r="C256" s="36">
        <v>3</v>
      </c>
      <c r="D256" s="36">
        <v>1</v>
      </c>
      <c r="E256" s="36">
        <v>1</v>
      </c>
      <c r="F256" s="36">
        <v>7.5</v>
      </c>
      <c r="G256" s="36">
        <v>1</v>
      </c>
      <c r="H256" s="36">
        <v>13.5</v>
      </c>
      <c r="I256" s="36">
        <v>13.5</v>
      </c>
      <c r="J256" s="36">
        <v>0</v>
      </c>
      <c r="K256" s="42">
        <f t="shared" si="18"/>
        <v>13.5</v>
      </c>
      <c r="L256" s="42">
        <f t="shared" si="19"/>
        <v>1.4313881527918494E-2</v>
      </c>
      <c r="M256" s="42">
        <f t="shared" si="20"/>
        <v>1.4498201387411909</v>
      </c>
      <c r="N256" s="42">
        <f t="shared" si="21"/>
        <v>1356.0392646866185</v>
      </c>
      <c r="O256" s="214">
        <f t="shared" si="22"/>
        <v>7.3689835366030909E-4</v>
      </c>
      <c r="P256" s="216">
        <v>0.40996366213538238</v>
      </c>
      <c r="Q256" s="190" t="str">
        <f t="shared" si="23"/>
        <v/>
      </c>
      <c r="Y256" s="36">
        <v>1</v>
      </c>
      <c r="Z256" s="36">
        <v>188</v>
      </c>
      <c r="AA256" s="214">
        <v>4.3371570192962672E-4</v>
      </c>
      <c r="AB256" s="216">
        <v>0.34766822131530084</v>
      </c>
      <c r="AC256" s="190" t="s">
        <v>73</v>
      </c>
    </row>
    <row r="257" spans="2:29" x14ac:dyDescent="0.3">
      <c r="B257" s="36">
        <v>1</v>
      </c>
      <c r="C257" s="36">
        <v>146</v>
      </c>
      <c r="D257" s="36">
        <v>7</v>
      </c>
      <c r="E257" s="36">
        <v>1</v>
      </c>
      <c r="F257" s="36">
        <v>4.5</v>
      </c>
      <c r="G257" s="36">
        <v>13</v>
      </c>
      <c r="H257" s="36">
        <v>13.5</v>
      </c>
      <c r="I257" s="36">
        <v>13.5</v>
      </c>
      <c r="J257" s="36">
        <v>0</v>
      </c>
      <c r="K257" s="42">
        <f t="shared" si="18"/>
        <v>13.5</v>
      </c>
      <c r="L257" s="42">
        <f t="shared" si="19"/>
        <v>1.4313881527918494E-2</v>
      </c>
      <c r="M257" s="42">
        <f t="shared" si="20"/>
        <v>1.4498201387411909</v>
      </c>
      <c r="N257" s="42">
        <f t="shared" si="21"/>
        <v>1356.0392646866185</v>
      </c>
      <c r="O257" s="214">
        <f t="shared" si="22"/>
        <v>7.3689835366030909E-4</v>
      </c>
      <c r="P257" s="216">
        <v>0.9397901159112072</v>
      </c>
      <c r="Q257" s="190" t="str">
        <f t="shared" si="23"/>
        <v/>
      </c>
      <c r="Y257" s="36">
        <v>1</v>
      </c>
      <c r="Z257" s="36">
        <v>169</v>
      </c>
      <c r="AA257" s="214">
        <v>4.2016848248493943E-4</v>
      </c>
      <c r="AB257" s="216">
        <v>1.2234335385052253E-2</v>
      </c>
      <c r="AC257" s="190" t="s">
        <v>73</v>
      </c>
    </row>
    <row r="258" spans="2:29" x14ac:dyDescent="0.3">
      <c r="B258" s="36">
        <v>1</v>
      </c>
      <c r="C258" s="36">
        <v>199</v>
      </c>
      <c r="D258" s="36">
        <v>9</v>
      </c>
      <c r="E258" s="36">
        <v>2</v>
      </c>
      <c r="F258" s="36">
        <v>19.5</v>
      </c>
      <c r="G258" s="36">
        <v>17</v>
      </c>
      <c r="H258" s="36">
        <v>13.55</v>
      </c>
      <c r="I258" s="36">
        <v>13.55</v>
      </c>
      <c r="J258" s="36">
        <v>0</v>
      </c>
      <c r="K258" s="42">
        <f t="shared" si="18"/>
        <v>13.55</v>
      </c>
      <c r="L258" s="42">
        <f t="shared" si="19"/>
        <v>1.4420106629518E-2</v>
      </c>
      <c r="M258" s="42">
        <f t="shared" si="20"/>
        <v>1.4605794349697092</v>
      </c>
      <c r="N258" s="42">
        <f t="shared" si="21"/>
        <v>1398.3289349121662</v>
      </c>
      <c r="O258" s="214">
        <f t="shared" si="22"/>
        <v>7.1462825862511625E-4</v>
      </c>
      <c r="P258" s="216">
        <v>0.70783663779780226</v>
      </c>
      <c r="Q258" s="190" t="str">
        <f t="shared" si="23"/>
        <v/>
      </c>
      <c r="Y258" s="36">
        <v>1</v>
      </c>
      <c r="Z258" s="36">
        <v>221</v>
      </c>
      <c r="AA258" s="214">
        <v>4.2016848248493943E-4</v>
      </c>
      <c r="AB258" s="216">
        <v>0.35230818909079598</v>
      </c>
      <c r="AC258" s="190" t="s">
        <v>73</v>
      </c>
    </row>
    <row r="259" spans="2:29" x14ac:dyDescent="0.3">
      <c r="B259" s="36">
        <v>1</v>
      </c>
      <c r="C259" s="36">
        <v>73</v>
      </c>
      <c r="D259" s="36">
        <v>4</v>
      </c>
      <c r="E259" s="36">
        <v>1</v>
      </c>
      <c r="F259" s="36">
        <v>70.5</v>
      </c>
      <c r="G259" s="36">
        <v>7</v>
      </c>
      <c r="H259" s="36">
        <v>13.6</v>
      </c>
      <c r="I259" s="36">
        <v>13.6</v>
      </c>
      <c r="J259" s="36">
        <v>0</v>
      </c>
      <c r="K259" s="42">
        <f t="shared" si="18"/>
        <v>13.6</v>
      </c>
      <c r="L259" s="42">
        <f t="shared" si="19"/>
        <v>1.4526724430199202E-2</v>
      </c>
      <c r="M259" s="42">
        <f t="shared" si="20"/>
        <v>1.471378506785024</v>
      </c>
      <c r="N259" s="42">
        <f t="shared" si="21"/>
        <v>1442.0254415371849</v>
      </c>
      <c r="O259" s="214">
        <f t="shared" si="22"/>
        <v>6.9298847491883198E-4</v>
      </c>
      <c r="P259" s="216">
        <v>0.78325053534618538</v>
      </c>
      <c r="Q259" s="190" t="str">
        <f t="shared" si="23"/>
        <v/>
      </c>
      <c r="Y259" s="36">
        <v>1</v>
      </c>
      <c r="Z259" s="36">
        <v>225</v>
      </c>
      <c r="AA259" s="214">
        <v>4.2016848248493943E-4</v>
      </c>
      <c r="AB259" s="216">
        <v>0.54171876184799928</v>
      </c>
      <c r="AC259" s="190" t="s">
        <v>73</v>
      </c>
    </row>
    <row r="260" spans="2:29" x14ac:dyDescent="0.3">
      <c r="B260" s="36">
        <v>1</v>
      </c>
      <c r="C260" s="36">
        <v>172</v>
      </c>
      <c r="D260" s="36">
        <v>8</v>
      </c>
      <c r="E260" s="36">
        <v>2</v>
      </c>
      <c r="F260" s="36">
        <v>61.5</v>
      </c>
      <c r="G260" s="36">
        <v>15</v>
      </c>
      <c r="H260" s="36">
        <v>13.65</v>
      </c>
      <c r="I260" s="36">
        <v>13.65</v>
      </c>
      <c r="J260" s="36">
        <v>0</v>
      </c>
      <c r="K260" s="42">
        <f t="shared" si="18"/>
        <v>13.65</v>
      </c>
      <c r="L260" s="42">
        <f t="shared" si="19"/>
        <v>1.4633734929962106E-2</v>
      </c>
      <c r="M260" s="42">
        <f t="shared" si="20"/>
        <v>1.4822173541871362</v>
      </c>
      <c r="N260" s="42">
        <f t="shared" si="21"/>
        <v>1487.1781627498617</v>
      </c>
      <c r="O260" s="214">
        <f t="shared" si="22"/>
        <v>6.719625546394159E-4</v>
      </c>
      <c r="P260" s="216">
        <v>0.36586568167775813</v>
      </c>
      <c r="Q260" s="190" t="str">
        <f t="shared" si="23"/>
        <v/>
      </c>
      <c r="Y260" s="36">
        <v>1</v>
      </c>
      <c r="Z260" s="36">
        <v>208</v>
      </c>
      <c r="AA260" s="214">
        <v>4.0701941630016947E-4</v>
      </c>
      <c r="AB260" s="216">
        <v>3.4476879214532019E-2</v>
      </c>
      <c r="AC260" s="190" t="s">
        <v>73</v>
      </c>
    </row>
    <row r="261" spans="2:29" x14ac:dyDescent="0.3">
      <c r="B261" s="36">
        <v>1</v>
      </c>
      <c r="C261" s="36">
        <v>255</v>
      </c>
      <c r="D261" s="36">
        <v>11</v>
      </c>
      <c r="E261" s="36">
        <v>1</v>
      </c>
      <c r="F261" s="36">
        <v>43.5</v>
      </c>
      <c r="G261" s="36">
        <v>21</v>
      </c>
      <c r="H261" s="36">
        <v>13.65</v>
      </c>
      <c r="I261" s="36">
        <v>13.65</v>
      </c>
      <c r="J261" s="36">
        <v>0</v>
      </c>
      <c r="K261" s="42">
        <f t="shared" si="18"/>
        <v>13.65</v>
      </c>
      <c r="L261" s="42">
        <f t="shared" si="19"/>
        <v>1.4633734929962106E-2</v>
      </c>
      <c r="M261" s="42">
        <f t="shared" si="20"/>
        <v>1.4822173541871362</v>
      </c>
      <c r="N261" s="42">
        <f t="shared" si="21"/>
        <v>1487.1781627498617</v>
      </c>
      <c r="O261" s="214">
        <f t="shared" si="22"/>
        <v>6.719625546394159E-4</v>
      </c>
      <c r="P261" s="216">
        <v>0.39901765542132495</v>
      </c>
      <c r="Q261" s="190" t="str">
        <f t="shared" si="23"/>
        <v/>
      </c>
      <c r="Y261" s="36">
        <v>1</v>
      </c>
      <c r="Z261" s="36">
        <v>213</v>
      </c>
      <c r="AA261" s="214">
        <v>4.0701941630016947E-4</v>
      </c>
      <c r="AB261" s="216">
        <v>0.73034222903368029</v>
      </c>
      <c r="AC261" s="190" t="s">
        <v>73</v>
      </c>
    </row>
    <row r="262" spans="2:29" x14ac:dyDescent="0.3">
      <c r="B262" s="36">
        <v>1</v>
      </c>
      <c r="C262" s="36">
        <v>24</v>
      </c>
      <c r="D262" s="36">
        <v>1</v>
      </c>
      <c r="E262" s="36">
        <v>1</v>
      </c>
      <c r="F262" s="36">
        <v>70.5</v>
      </c>
      <c r="G262" s="36">
        <v>1</v>
      </c>
      <c r="H262" s="36">
        <v>13.7</v>
      </c>
      <c r="I262" s="36">
        <v>13.7</v>
      </c>
      <c r="J262" s="36">
        <v>0</v>
      </c>
      <c r="K262" s="42">
        <f t="shared" si="18"/>
        <v>13.7</v>
      </c>
      <c r="L262" s="42">
        <f t="shared" si="19"/>
        <v>1.4741138128806704E-2</v>
      </c>
      <c r="M262" s="42">
        <f t="shared" si="20"/>
        <v>1.4930959771760444</v>
      </c>
      <c r="N262" s="42">
        <f t="shared" si="21"/>
        <v>1533.8382920526474</v>
      </c>
      <c r="O262" s="214">
        <f t="shared" si="22"/>
        <v>6.515344353721364E-4</v>
      </c>
      <c r="P262" s="216">
        <v>0.37837917017324685</v>
      </c>
      <c r="Q262" s="190" t="str">
        <f t="shared" si="23"/>
        <v/>
      </c>
      <c r="R262">
        <f>R229+1</f>
        <v>21</v>
      </c>
      <c r="Y262" s="36">
        <v>1</v>
      </c>
      <c r="Z262" s="36">
        <v>252</v>
      </c>
      <c r="AA262" s="214">
        <v>4.0701941630016947E-4</v>
      </c>
      <c r="AB262" s="216">
        <v>0.14635484641272978</v>
      </c>
      <c r="AC262" s="190" t="s">
        <v>73</v>
      </c>
    </row>
    <row r="263" spans="2:29" x14ac:dyDescent="0.3">
      <c r="B263" s="36">
        <v>1</v>
      </c>
      <c r="C263" s="36">
        <v>110</v>
      </c>
      <c r="D263" s="36">
        <v>5</v>
      </c>
      <c r="E263" s="36">
        <v>1</v>
      </c>
      <c r="F263" s="36">
        <v>40.5</v>
      </c>
      <c r="G263" s="36">
        <v>9</v>
      </c>
      <c r="H263" s="36">
        <v>13.75</v>
      </c>
      <c r="I263" s="36">
        <v>13.75</v>
      </c>
      <c r="J263" s="36">
        <v>0</v>
      </c>
      <c r="K263" s="42">
        <f t="shared" si="18"/>
        <v>13.75</v>
      </c>
      <c r="L263" s="42">
        <f t="shared" si="19"/>
        <v>1.4848934026733006E-2</v>
      </c>
      <c r="M263" s="42">
        <f t="shared" si="20"/>
        <v>1.5040143757517497</v>
      </c>
      <c r="N263" s="42">
        <f t="shared" si="21"/>
        <v>1582.058907794225</v>
      </c>
      <c r="O263" s="214">
        <f t="shared" si="22"/>
        <v>6.3168843248750939E-4</v>
      </c>
      <c r="P263" s="216">
        <v>0.80849902083480374</v>
      </c>
      <c r="Q263" s="190" t="str">
        <f t="shared" si="23"/>
        <v/>
      </c>
      <c r="Y263" s="36">
        <v>1</v>
      </c>
      <c r="Z263" s="36">
        <v>194</v>
      </c>
      <c r="AA263" s="214">
        <v>3.9425763732148233E-4</v>
      </c>
      <c r="AB263" s="216">
        <v>0.38091395873069711</v>
      </c>
      <c r="AC263" s="190" t="s">
        <v>73</v>
      </c>
    </row>
    <row r="264" spans="2:29" x14ac:dyDescent="0.3">
      <c r="B264" s="36">
        <v>1</v>
      </c>
      <c r="C264" s="36">
        <v>13</v>
      </c>
      <c r="D264" s="36">
        <v>1</v>
      </c>
      <c r="E264" s="36">
        <v>1</v>
      </c>
      <c r="F264" s="36">
        <v>37.5</v>
      </c>
      <c r="G264" s="36">
        <v>1</v>
      </c>
      <c r="H264" s="36">
        <v>13.8</v>
      </c>
      <c r="I264" s="36">
        <v>13.8</v>
      </c>
      <c r="J264" s="36">
        <v>0</v>
      </c>
      <c r="K264" s="42">
        <f t="shared" si="18"/>
        <v>13.8</v>
      </c>
      <c r="L264" s="42">
        <f t="shared" si="19"/>
        <v>1.4957122623741007E-2</v>
      </c>
      <c r="M264" s="42">
        <f t="shared" si="20"/>
        <v>1.5149725499142519</v>
      </c>
      <c r="N264" s="42">
        <f t="shared" si="21"/>
        <v>1631.8950454649162</v>
      </c>
      <c r="O264" s="214">
        <f t="shared" si="22"/>
        <v>6.1240923155303495E-4</v>
      </c>
      <c r="P264" s="216">
        <v>0.44429824561151854</v>
      </c>
      <c r="Q264" s="190" t="str">
        <f t="shared" si="23"/>
        <v/>
      </c>
      <c r="Y264" s="36">
        <v>1</v>
      </c>
      <c r="Z264" s="36">
        <v>233</v>
      </c>
      <c r="AA264" s="214">
        <v>3.9425763732148233E-4</v>
      </c>
      <c r="AB264" s="216">
        <v>0.17813493861893837</v>
      </c>
      <c r="AC264" s="190" t="s">
        <v>73</v>
      </c>
    </row>
    <row r="265" spans="2:29" x14ac:dyDescent="0.3">
      <c r="B265" s="36">
        <v>1</v>
      </c>
      <c r="C265" s="36">
        <v>174</v>
      </c>
      <c r="D265" s="36">
        <v>8</v>
      </c>
      <c r="E265" s="36">
        <v>2</v>
      </c>
      <c r="F265" s="36">
        <v>55.5</v>
      </c>
      <c r="G265" s="36">
        <v>15</v>
      </c>
      <c r="H265" s="36">
        <v>13.8</v>
      </c>
      <c r="I265" s="36">
        <v>13.8</v>
      </c>
      <c r="J265" s="36">
        <v>0</v>
      </c>
      <c r="K265" s="42">
        <f t="shared" si="18"/>
        <v>13.8</v>
      </c>
      <c r="L265" s="42">
        <f t="shared" si="19"/>
        <v>1.4957122623741007E-2</v>
      </c>
      <c r="M265" s="42">
        <f t="shared" si="20"/>
        <v>1.5149725499142519</v>
      </c>
      <c r="N265" s="42">
        <f t="shared" si="21"/>
        <v>1631.8950454649162</v>
      </c>
      <c r="O265" s="214">
        <f t="shared" si="22"/>
        <v>6.1240923155303495E-4</v>
      </c>
      <c r="P265" s="216">
        <v>0.87744476884206457</v>
      </c>
      <c r="Q265" s="190" t="str">
        <f t="shared" si="23"/>
        <v/>
      </c>
      <c r="Y265" s="36">
        <v>1</v>
      </c>
      <c r="Z265" s="36">
        <v>244</v>
      </c>
      <c r="AA265" s="214">
        <v>3.6985381907417292E-4</v>
      </c>
      <c r="AB265" s="216">
        <v>0.17806369288323287</v>
      </c>
      <c r="AC265" s="190" t="s">
        <v>73</v>
      </c>
    </row>
    <row r="266" spans="2:29" x14ac:dyDescent="0.3">
      <c r="B266" s="36">
        <v>1</v>
      </c>
      <c r="C266" s="36">
        <v>236</v>
      </c>
      <c r="D266" s="36">
        <v>10</v>
      </c>
      <c r="E266" s="36">
        <v>1</v>
      </c>
      <c r="F266" s="36">
        <v>13.5</v>
      </c>
      <c r="G266" s="36">
        <v>19</v>
      </c>
      <c r="H266" s="36">
        <v>13.8</v>
      </c>
      <c r="I266" s="36">
        <v>13.8</v>
      </c>
      <c r="J266" s="36">
        <v>0</v>
      </c>
      <c r="K266" s="42">
        <f t="shared" si="18"/>
        <v>13.8</v>
      </c>
      <c r="L266" s="42">
        <f t="shared" si="19"/>
        <v>1.4957122623741007E-2</v>
      </c>
      <c r="M266" s="42">
        <f t="shared" si="20"/>
        <v>1.5149725499142519</v>
      </c>
      <c r="N266" s="42">
        <f t="shared" si="21"/>
        <v>1631.8950454649162</v>
      </c>
      <c r="O266" s="214">
        <f t="shared" si="22"/>
        <v>6.1240923155303495E-4</v>
      </c>
      <c r="P266" s="216">
        <v>0.42993168881501731</v>
      </c>
      <c r="Q266" s="190" t="str">
        <f t="shared" si="23"/>
        <v/>
      </c>
      <c r="Y266" s="36">
        <v>1</v>
      </c>
      <c r="Z266" s="36">
        <v>253</v>
      </c>
      <c r="AA266" s="214">
        <v>3.6985381907417292E-4</v>
      </c>
      <c r="AB266" s="216">
        <v>0.1418321644598759</v>
      </c>
      <c r="AC266" s="190" t="s">
        <v>73</v>
      </c>
    </row>
    <row r="267" spans="2:29" x14ac:dyDescent="0.3">
      <c r="B267" s="36">
        <v>1</v>
      </c>
      <c r="C267" s="36">
        <v>119</v>
      </c>
      <c r="D267" s="36">
        <v>5</v>
      </c>
      <c r="E267" s="36">
        <v>2</v>
      </c>
      <c r="F267" s="36">
        <v>67.5</v>
      </c>
      <c r="G267" s="36">
        <v>9</v>
      </c>
      <c r="H267" s="36">
        <v>13.85</v>
      </c>
      <c r="I267" s="36">
        <v>13.85</v>
      </c>
      <c r="J267" s="36">
        <v>0</v>
      </c>
      <c r="K267" s="42">
        <f t="shared" si="18"/>
        <v>13.85</v>
      </c>
      <c r="L267" s="42">
        <f t="shared" si="19"/>
        <v>1.5065703919830701E-2</v>
      </c>
      <c r="M267" s="42">
        <f t="shared" si="20"/>
        <v>1.5259704996635504</v>
      </c>
      <c r="N267" s="42">
        <f t="shared" si="21"/>
        <v>1683.4037728691098</v>
      </c>
      <c r="O267" s="214">
        <f t="shared" si="22"/>
        <v>5.9368188085728857E-4</v>
      </c>
      <c r="P267" s="216">
        <v>0.71644110065163868</v>
      </c>
      <c r="Q267" s="190" t="str">
        <f t="shared" si="23"/>
        <v/>
      </c>
      <c r="Y267" s="36">
        <v>1</v>
      </c>
      <c r="Z267" s="36">
        <v>124</v>
      </c>
      <c r="AA267" s="214">
        <v>3.5819137254811118E-4</v>
      </c>
      <c r="AB267" s="216">
        <v>0.6424504974600691</v>
      </c>
      <c r="AC267" s="190" t="s">
        <v>73</v>
      </c>
    </row>
    <row r="268" spans="2:29" x14ac:dyDescent="0.3">
      <c r="B268" s="36">
        <v>1</v>
      </c>
      <c r="C268" s="36">
        <v>180</v>
      </c>
      <c r="D268" s="36">
        <v>8</v>
      </c>
      <c r="E268" s="36">
        <v>1</v>
      </c>
      <c r="F268" s="36">
        <v>37.5</v>
      </c>
      <c r="G268" s="36">
        <v>15</v>
      </c>
      <c r="H268" s="36">
        <v>13.9</v>
      </c>
      <c r="I268" s="36">
        <v>13.9</v>
      </c>
      <c r="J268" s="36">
        <v>0</v>
      </c>
      <c r="K268" s="42">
        <f t="shared" si="18"/>
        <v>13.9</v>
      </c>
      <c r="L268" s="42">
        <f t="shared" si="19"/>
        <v>1.5174677915002099E-2</v>
      </c>
      <c r="M268" s="42">
        <f t="shared" si="20"/>
        <v>1.5370082249996462</v>
      </c>
      <c r="N268" s="42">
        <f t="shared" si="21"/>
        <v>1736.644268293189</v>
      </c>
      <c r="O268" s="214">
        <f t="shared" si="22"/>
        <v>5.7549178404747714E-4</v>
      </c>
      <c r="P268" s="216">
        <v>0.62049776200653306</v>
      </c>
      <c r="Q268" s="190" t="str">
        <f t="shared" si="23"/>
        <v/>
      </c>
      <c r="Y268" s="36">
        <v>1</v>
      </c>
      <c r="Z268" s="36">
        <v>183</v>
      </c>
      <c r="AA268" s="214">
        <v>3.5819137254811118E-4</v>
      </c>
      <c r="AB268" s="216">
        <v>0.54639411375450031</v>
      </c>
      <c r="AC268" s="190" t="s">
        <v>73</v>
      </c>
    </row>
    <row r="269" spans="2:29" x14ac:dyDescent="0.3">
      <c r="B269" s="36">
        <v>1</v>
      </c>
      <c r="C269" s="36">
        <v>239</v>
      </c>
      <c r="D269" s="36">
        <v>10</v>
      </c>
      <c r="E269" s="36">
        <v>1</v>
      </c>
      <c r="F269" s="36">
        <v>4.5</v>
      </c>
      <c r="G269" s="36">
        <v>19</v>
      </c>
      <c r="H269" s="36">
        <v>13.9</v>
      </c>
      <c r="I269" s="36">
        <v>13.9</v>
      </c>
      <c r="J269" s="36">
        <v>0</v>
      </c>
      <c r="K269" s="42">
        <f t="shared" si="18"/>
        <v>13.9</v>
      </c>
      <c r="L269" s="42">
        <f t="shared" si="19"/>
        <v>1.5174677915002099E-2</v>
      </c>
      <c r="M269" s="42">
        <f t="shared" si="20"/>
        <v>1.5370082249996462</v>
      </c>
      <c r="N269" s="42">
        <f t="shared" si="21"/>
        <v>1736.644268293189</v>
      </c>
      <c r="O269" s="214">
        <f t="shared" si="22"/>
        <v>5.7549178404747714E-4</v>
      </c>
      <c r="P269" s="216">
        <v>0.61986191109546507</v>
      </c>
      <c r="Q269" s="190" t="str">
        <f t="shared" si="23"/>
        <v/>
      </c>
      <c r="Y269" s="36">
        <v>1</v>
      </c>
      <c r="Z269" s="36">
        <v>129</v>
      </c>
      <c r="AA269" s="214">
        <v>3.2524474042872065E-4</v>
      </c>
      <c r="AB269" s="216">
        <v>0.70385375047085663</v>
      </c>
      <c r="AC269" s="190" t="s">
        <v>73</v>
      </c>
    </row>
    <row r="270" spans="2:29" x14ac:dyDescent="0.3">
      <c r="B270" s="36">
        <v>1</v>
      </c>
      <c r="C270" s="36">
        <v>247</v>
      </c>
      <c r="D270" s="36">
        <v>11</v>
      </c>
      <c r="E270" s="36">
        <v>1</v>
      </c>
      <c r="F270" s="36">
        <v>19.5</v>
      </c>
      <c r="G270" s="36">
        <v>21</v>
      </c>
      <c r="H270" s="36">
        <v>13.9</v>
      </c>
      <c r="I270" s="36">
        <v>13.9</v>
      </c>
      <c r="J270" s="36">
        <v>0</v>
      </c>
      <c r="K270" s="42">
        <f t="shared" si="18"/>
        <v>13.9</v>
      </c>
      <c r="L270" s="42">
        <f t="shared" si="19"/>
        <v>1.5174677915002099E-2</v>
      </c>
      <c r="M270" s="42">
        <f t="shared" si="20"/>
        <v>1.5370082249996462</v>
      </c>
      <c r="N270" s="42">
        <f t="shared" si="21"/>
        <v>1736.644268293189</v>
      </c>
      <c r="O270" s="214">
        <f t="shared" si="22"/>
        <v>5.7549178404747714E-4</v>
      </c>
      <c r="P270" s="216">
        <v>0.86980921153934276</v>
      </c>
      <c r="Q270" s="190" t="str">
        <f t="shared" si="23"/>
        <v/>
      </c>
      <c r="Y270" s="36">
        <v>1</v>
      </c>
      <c r="Z270" s="36">
        <v>211</v>
      </c>
      <c r="AA270" s="214">
        <v>3.2524474042872065E-4</v>
      </c>
      <c r="AB270" s="216">
        <v>0.81869826348244001</v>
      </c>
      <c r="AC270" s="190" t="s">
        <v>73</v>
      </c>
    </row>
    <row r="271" spans="2:29" x14ac:dyDescent="0.3">
      <c r="B271" s="36">
        <v>1</v>
      </c>
      <c r="C271" s="36">
        <v>14</v>
      </c>
      <c r="D271" s="36">
        <v>1</v>
      </c>
      <c r="E271" s="36">
        <v>1</v>
      </c>
      <c r="F271" s="36">
        <v>40.5</v>
      </c>
      <c r="G271" s="36">
        <v>1</v>
      </c>
      <c r="H271" s="36">
        <v>13.95</v>
      </c>
      <c r="I271" s="36">
        <v>13.95</v>
      </c>
      <c r="J271" s="36">
        <v>0</v>
      </c>
      <c r="K271" s="42">
        <f t="shared" si="18"/>
        <v>13.95</v>
      </c>
      <c r="L271" s="42">
        <f t="shared" si="19"/>
        <v>1.5284044609255192E-2</v>
      </c>
      <c r="M271" s="42">
        <f t="shared" si="20"/>
        <v>1.5480857259225382</v>
      </c>
      <c r="N271" s="42">
        <f t="shared" si="21"/>
        <v>1791.6779017922704</v>
      </c>
      <c r="O271" s="214">
        <f t="shared" si="22"/>
        <v>5.5782469288001568E-4</v>
      </c>
      <c r="P271" s="216">
        <v>0.8614696486623139</v>
      </c>
      <c r="Q271" s="190" t="str">
        <f t="shared" si="23"/>
        <v/>
      </c>
      <c r="Y271" s="36">
        <v>1</v>
      </c>
      <c r="Z271" s="36">
        <v>228</v>
      </c>
      <c r="AA271" s="214">
        <v>3.2524474042872065E-4</v>
      </c>
      <c r="AB271" s="216">
        <v>0.19820404387395474</v>
      </c>
      <c r="AC271" s="190" t="s">
        <v>73</v>
      </c>
    </row>
    <row r="272" spans="2:29" x14ac:dyDescent="0.3">
      <c r="B272" s="36">
        <v>1</v>
      </c>
      <c r="C272" s="36">
        <v>23</v>
      </c>
      <c r="D272" s="36">
        <v>1</v>
      </c>
      <c r="E272" s="36">
        <v>1</v>
      </c>
      <c r="F272" s="36">
        <v>67.5</v>
      </c>
      <c r="G272" s="36">
        <v>1</v>
      </c>
      <c r="H272" s="36">
        <v>13.95</v>
      </c>
      <c r="I272" s="36">
        <v>13.95</v>
      </c>
      <c r="J272" s="36">
        <v>0</v>
      </c>
      <c r="K272" s="42">
        <f t="shared" si="18"/>
        <v>13.95</v>
      </c>
      <c r="L272" s="42">
        <f t="shared" si="19"/>
        <v>1.5284044609255192E-2</v>
      </c>
      <c r="M272" s="42">
        <f t="shared" si="20"/>
        <v>1.5480857259225382</v>
      </c>
      <c r="N272" s="42">
        <f t="shared" si="21"/>
        <v>1791.6779017922704</v>
      </c>
      <c r="O272" s="214">
        <f t="shared" si="22"/>
        <v>5.5782469288001568E-4</v>
      </c>
      <c r="P272" s="216">
        <v>0.26918935534134558</v>
      </c>
      <c r="Q272" s="190" t="str">
        <f t="shared" si="23"/>
        <v/>
      </c>
      <c r="Y272" s="36">
        <v>1</v>
      </c>
      <c r="Z272" s="36">
        <v>170</v>
      </c>
      <c r="AA272" s="214">
        <v>3.0488813957196825E-4</v>
      </c>
      <c r="AB272" s="216">
        <v>0.99447721942880141</v>
      </c>
      <c r="AC272" s="190" t="s">
        <v>73</v>
      </c>
    </row>
    <row r="273" spans="2:29" x14ac:dyDescent="0.3">
      <c r="B273" s="36">
        <v>1</v>
      </c>
      <c r="C273" s="36">
        <v>216</v>
      </c>
      <c r="D273" s="36">
        <v>9</v>
      </c>
      <c r="E273" s="36">
        <v>1</v>
      </c>
      <c r="F273" s="36">
        <v>70.5</v>
      </c>
      <c r="G273" s="36">
        <v>17</v>
      </c>
      <c r="H273" s="36">
        <v>13.95</v>
      </c>
      <c r="I273" s="36">
        <v>13.95</v>
      </c>
      <c r="J273" s="36">
        <v>0</v>
      </c>
      <c r="K273" s="42">
        <f t="shared" si="18"/>
        <v>13.95</v>
      </c>
      <c r="L273" s="42">
        <f t="shared" si="19"/>
        <v>1.5284044609255192E-2</v>
      </c>
      <c r="M273" s="42">
        <f t="shared" si="20"/>
        <v>1.5480857259225382</v>
      </c>
      <c r="N273" s="42">
        <f t="shared" si="21"/>
        <v>1791.6779017922704</v>
      </c>
      <c r="O273" s="214">
        <f t="shared" si="22"/>
        <v>5.5782469288001568E-4</v>
      </c>
      <c r="P273" s="216">
        <v>0.7033281678959078</v>
      </c>
      <c r="Q273" s="190" t="str">
        <f t="shared" si="23"/>
        <v/>
      </c>
      <c r="Y273" s="36">
        <v>1</v>
      </c>
      <c r="Z273" s="36">
        <v>231</v>
      </c>
      <c r="AA273" s="214">
        <v>3.0488813957196825E-4</v>
      </c>
      <c r="AB273" s="216">
        <v>0.17724255951875634</v>
      </c>
      <c r="AC273" s="190" t="s">
        <v>73</v>
      </c>
    </row>
    <row r="274" spans="2:29" x14ac:dyDescent="0.3">
      <c r="B274" s="36">
        <v>1</v>
      </c>
      <c r="C274" s="36">
        <v>222</v>
      </c>
      <c r="D274" s="36">
        <v>10</v>
      </c>
      <c r="E274" s="36">
        <v>1</v>
      </c>
      <c r="F274" s="36">
        <v>55.5</v>
      </c>
      <c r="G274" s="36">
        <v>19</v>
      </c>
      <c r="H274" s="36">
        <v>14</v>
      </c>
      <c r="I274" s="36">
        <v>14</v>
      </c>
      <c r="J274" s="36">
        <v>0</v>
      </c>
      <c r="K274" s="42">
        <f t="shared" si="18"/>
        <v>14</v>
      </c>
      <c r="L274" s="42">
        <f t="shared" si="19"/>
        <v>1.5393804002589986E-2</v>
      </c>
      <c r="M274" s="42">
        <f t="shared" si="20"/>
        <v>1.5592030024322272</v>
      </c>
      <c r="N274" s="42">
        <f t="shared" si="21"/>
        <v>1848.5683197245432</v>
      </c>
      <c r="O274" s="214">
        <f t="shared" si="22"/>
        <v>5.4066670008112716E-4</v>
      </c>
      <c r="P274" s="216">
        <v>0.60529685505064745</v>
      </c>
      <c r="Q274" s="190" t="str">
        <f t="shared" si="23"/>
        <v/>
      </c>
      <c r="Y274" s="36">
        <v>1</v>
      </c>
      <c r="Z274" s="36">
        <v>203</v>
      </c>
      <c r="AA274" s="214">
        <v>2.7658981844413955E-4</v>
      </c>
      <c r="AB274" s="216">
        <v>0.62681366223603607</v>
      </c>
      <c r="AC274" s="190" t="s">
        <v>73</v>
      </c>
    </row>
    <row r="275" spans="2:29" x14ac:dyDescent="0.3">
      <c r="B275" s="36">
        <v>1</v>
      </c>
      <c r="C275" s="36">
        <v>227</v>
      </c>
      <c r="D275" s="36">
        <v>10</v>
      </c>
      <c r="E275" s="36">
        <v>1</v>
      </c>
      <c r="F275" s="36">
        <v>40.5</v>
      </c>
      <c r="G275" s="36">
        <v>19</v>
      </c>
      <c r="H275" s="36">
        <v>14.05</v>
      </c>
      <c r="I275" s="36">
        <v>14.05</v>
      </c>
      <c r="J275" s="36">
        <v>0</v>
      </c>
      <c r="K275" s="42">
        <f t="shared" si="18"/>
        <v>14.05</v>
      </c>
      <c r="L275" s="42">
        <f t="shared" si="19"/>
        <v>1.5503956095006481E-2</v>
      </c>
      <c r="M275" s="42">
        <f t="shared" si="20"/>
        <v>1.5703600545287133</v>
      </c>
      <c r="N275" s="42">
        <f t="shared" si="21"/>
        <v>1907.3815326672677</v>
      </c>
      <c r="O275" s="214">
        <f t="shared" si="22"/>
        <v>5.2400423232057403E-4</v>
      </c>
      <c r="P275" s="216">
        <v>0.50668296152822667</v>
      </c>
      <c r="Q275" s="190" t="str">
        <f t="shared" si="23"/>
        <v/>
      </c>
      <c r="Y275" s="36">
        <v>1</v>
      </c>
      <c r="Z275" s="36">
        <v>210</v>
      </c>
      <c r="AA275" s="214">
        <v>2.4269328029091763E-4</v>
      </c>
      <c r="AB275" s="216">
        <v>0.65629626694320553</v>
      </c>
      <c r="AC275" s="190" t="s">
        <v>73</v>
      </c>
    </row>
    <row r="276" spans="2:29" x14ac:dyDescent="0.3">
      <c r="B276" s="36">
        <v>1</v>
      </c>
      <c r="C276" s="36">
        <v>118</v>
      </c>
      <c r="D276" s="36">
        <v>5</v>
      </c>
      <c r="E276" s="36">
        <v>2</v>
      </c>
      <c r="F276" s="36">
        <v>64.5</v>
      </c>
      <c r="G276" s="36">
        <v>9</v>
      </c>
      <c r="H276" s="36">
        <v>14.2</v>
      </c>
      <c r="I276" s="36">
        <v>14.2</v>
      </c>
      <c r="J276" s="36">
        <v>0</v>
      </c>
      <c r="K276" s="42">
        <f t="shared" si="18"/>
        <v>14.2</v>
      </c>
      <c r="L276" s="42">
        <f t="shared" si="19"/>
        <v>1.5836768566746148E-2</v>
      </c>
      <c r="M276" s="42">
        <f t="shared" si="20"/>
        <v>1.6040698643389506</v>
      </c>
      <c r="N276" s="42">
        <f t="shared" si="21"/>
        <v>2096.0554566297724</v>
      </c>
      <c r="O276" s="214">
        <f t="shared" si="22"/>
        <v>4.7685911063466424E-4</v>
      </c>
      <c r="P276" s="216">
        <v>0.94702498493530962</v>
      </c>
      <c r="Q276" s="190" t="str">
        <f t="shared" si="23"/>
        <v/>
      </c>
      <c r="Y276" s="36">
        <v>1</v>
      </c>
      <c r="Z276" s="36">
        <v>258</v>
      </c>
      <c r="AA276" s="214">
        <v>2.2725261275213793E-4</v>
      </c>
      <c r="AB276" s="216">
        <v>0.23931044540546154</v>
      </c>
      <c r="AC276" s="190" t="s">
        <v>73</v>
      </c>
    </row>
    <row r="277" spans="2:29" x14ac:dyDescent="0.3">
      <c r="B277" s="36">
        <v>1</v>
      </c>
      <c r="C277" s="36">
        <v>4</v>
      </c>
      <c r="D277" s="36">
        <v>1</v>
      </c>
      <c r="E277" s="36">
        <v>1</v>
      </c>
      <c r="F277" s="36">
        <v>10.5</v>
      </c>
      <c r="G277" s="36">
        <v>1</v>
      </c>
      <c r="H277" s="36">
        <v>14.35</v>
      </c>
      <c r="I277" s="36">
        <v>14.35</v>
      </c>
      <c r="J277" s="36">
        <v>16.5</v>
      </c>
      <c r="K277" s="42">
        <f t="shared" si="18"/>
        <v>14.35</v>
      </c>
      <c r="L277" s="42">
        <f t="shared" si="19"/>
        <v>1.6173115330221102E-2</v>
      </c>
      <c r="M277" s="42">
        <f t="shared" si="20"/>
        <v>1.6381376544303585</v>
      </c>
      <c r="N277" s="42">
        <f t="shared" si="21"/>
        <v>2304.6578204359193</v>
      </c>
      <c r="O277" s="214">
        <f t="shared" si="22"/>
        <v>4.3371570192962672E-4</v>
      </c>
      <c r="P277" s="216">
        <v>0.31098924071352241</v>
      </c>
      <c r="Q277" s="190" t="str">
        <f t="shared" si="23"/>
        <v/>
      </c>
      <c r="Y277" s="36">
        <v>1</v>
      </c>
      <c r="Z277" s="36">
        <v>168</v>
      </c>
      <c r="AA277" s="214">
        <v>2.1988446666165729E-4</v>
      </c>
      <c r="AB277" s="216">
        <v>0.90013695571522234</v>
      </c>
      <c r="AC277" s="190" t="s">
        <v>73</v>
      </c>
    </row>
    <row r="278" spans="2:29" x14ac:dyDescent="0.3">
      <c r="B278" s="36">
        <v>1</v>
      </c>
      <c r="C278" s="36">
        <v>122</v>
      </c>
      <c r="D278" s="36">
        <v>6</v>
      </c>
      <c r="E278" s="36">
        <v>2</v>
      </c>
      <c r="F278" s="36">
        <v>67.5</v>
      </c>
      <c r="G278" s="36">
        <v>11</v>
      </c>
      <c r="H278" s="36">
        <v>14.35</v>
      </c>
      <c r="I278" s="36">
        <v>14.35</v>
      </c>
      <c r="J278" s="36">
        <v>16</v>
      </c>
      <c r="K278" s="42">
        <f t="shared" si="18"/>
        <v>14.35</v>
      </c>
      <c r="L278" s="42">
        <f t="shared" si="19"/>
        <v>1.6173115330221102E-2</v>
      </c>
      <c r="M278" s="42">
        <f t="shared" si="20"/>
        <v>1.6381376544303585</v>
      </c>
      <c r="N278" s="42">
        <f t="shared" si="21"/>
        <v>2304.6578204359193</v>
      </c>
      <c r="O278" s="214">
        <f t="shared" si="22"/>
        <v>4.3371570192962672E-4</v>
      </c>
      <c r="P278" s="216">
        <v>0.21447397030367021</v>
      </c>
      <c r="Q278" s="190" t="str">
        <f t="shared" si="23"/>
        <v/>
      </c>
      <c r="Y278" s="36">
        <v>1</v>
      </c>
      <c r="Z278" s="36">
        <v>246</v>
      </c>
      <c r="AA278" s="214">
        <v>1.9910949751866802E-4</v>
      </c>
      <c r="AB278" s="216">
        <v>0.504500249192676</v>
      </c>
      <c r="AC278" s="190" t="s">
        <v>73</v>
      </c>
    </row>
    <row r="279" spans="2:29" x14ac:dyDescent="0.3">
      <c r="B279" s="36">
        <v>1</v>
      </c>
      <c r="C279" s="36">
        <v>188</v>
      </c>
      <c r="D279" s="36">
        <v>8</v>
      </c>
      <c r="E279" s="36">
        <v>1</v>
      </c>
      <c r="F279" s="36">
        <v>13.5</v>
      </c>
      <c r="G279" s="36">
        <v>15</v>
      </c>
      <c r="H279" s="36">
        <v>14.35</v>
      </c>
      <c r="I279" s="36">
        <v>14.35</v>
      </c>
      <c r="J279" s="36">
        <v>0</v>
      </c>
      <c r="K279" s="42">
        <f t="shared" si="18"/>
        <v>14.35</v>
      </c>
      <c r="L279" s="42">
        <f t="shared" si="19"/>
        <v>1.6173115330221102E-2</v>
      </c>
      <c r="M279" s="42">
        <f t="shared" si="20"/>
        <v>1.6381376544303585</v>
      </c>
      <c r="N279" s="42">
        <f t="shared" si="21"/>
        <v>2304.6578204359193</v>
      </c>
      <c r="O279" s="214">
        <f t="shared" si="22"/>
        <v>4.3371570192962672E-4</v>
      </c>
      <c r="P279" s="216">
        <v>0.34766822131530084</v>
      </c>
      <c r="Q279" s="190" t="str">
        <f t="shared" si="23"/>
        <v/>
      </c>
      <c r="Y279" s="36">
        <v>1</v>
      </c>
      <c r="Z279" s="36">
        <v>263</v>
      </c>
      <c r="AA279" s="214">
        <v>1.8630477188985584E-4</v>
      </c>
      <c r="AB279" s="216">
        <v>0.95000401643483467</v>
      </c>
      <c r="AC279" s="190" t="s">
        <v>73</v>
      </c>
    </row>
    <row r="280" spans="2:29" x14ac:dyDescent="0.3">
      <c r="B280" s="36">
        <v>1</v>
      </c>
      <c r="C280" s="36">
        <v>169</v>
      </c>
      <c r="D280" s="36">
        <v>8</v>
      </c>
      <c r="E280" s="36">
        <v>1</v>
      </c>
      <c r="F280" s="36">
        <v>70.5</v>
      </c>
      <c r="G280" s="36">
        <v>15</v>
      </c>
      <c r="H280" s="36">
        <v>14.4</v>
      </c>
      <c r="I280" s="36">
        <v>14.4</v>
      </c>
      <c r="J280" s="36">
        <v>16.5</v>
      </c>
      <c r="K280" s="42">
        <f t="shared" si="18"/>
        <v>14.4</v>
      </c>
      <c r="L280" s="42">
        <f t="shared" si="19"/>
        <v>1.628601631620949E-2</v>
      </c>
      <c r="M280" s="42">
        <f t="shared" si="20"/>
        <v>1.6495731356344219</v>
      </c>
      <c r="N280" s="42">
        <f t="shared" si="21"/>
        <v>2378.9976478147387</v>
      </c>
      <c r="O280" s="214">
        <f t="shared" si="22"/>
        <v>4.2016848248493943E-4</v>
      </c>
      <c r="P280" s="216">
        <v>1.2234335385052253E-2</v>
      </c>
      <c r="Q280" s="190" t="str">
        <f t="shared" si="23"/>
        <v/>
      </c>
      <c r="Y280" s="36">
        <v>1</v>
      </c>
      <c r="Z280" s="36">
        <v>212</v>
      </c>
      <c r="AA280" s="214">
        <v>1.5761183082751984E-4</v>
      </c>
      <c r="AB280" s="216">
        <v>0.52701115395964404</v>
      </c>
      <c r="AC280" s="190" t="s">
        <v>73</v>
      </c>
    </row>
    <row r="281" spans="2:29" x14ac:dyDescent="0.3">
      <c r="B281" s="36">
        <v>1</v>
      </c>
      <c r="C281" s="36">
        <v>221</v>
      </c>
      <c r="D281" s="36">
        <v>10</v>
      </c>
      <c r="E281" s="36">
        <v>1</v>
      </c>
      <c r="F281" s="36">
        <v>58.5</v>
      </c>
      <c r="G281" s="36">
        <v>19</v>
      </c>
      <c r="H281" s="36">
        <v>14.4</v>
      </c>
      <c r="I281" s="36">
        <v>14.4</v>
      </c>
      <c r="J281" s="36">
        <v>0</v>
      </c>
      <c r="K281" s="42">
        <f t="shared" si="18"/>
        <v>14.4</v>
      </c>
      <c r="L281" s="42">
        <f t="shared" si="19"/>
        <v>1.628601631620949E-2</v>
      </c>
      <c r="M281" s="42">
        <f t="shared" si="20"/>
        <v>1.6495731356344219</v>
      </c>
      <c r="N281" s="42">
        <f t="shared" si="21"/>
        <v>2378.9976478147387</v>
      </c>
      <c r="O281" s="214">
        <f t="shared" si="22"/>
        <v>4.2016848248493943E-4</v>
      </c>
      <c r="P281" s="216">
        <v>0.35230818909079598</v>
      </c>
      <c r="Q281" s="190" t="str">
        <f t="shared" si="23"/>
        <v/>
      </c>
      <c r="Y281" s="36">
        <v>1</v>
      </c>
      <c r="Z281" s="36">
        <v>195</v>
      </c>
      <c r="AA281" s="214">
        <v>1.473495210257969E-4</v>
      </c>
      <c r="AB281" s="216">
        <v>0.37913108129003525</v>
      </c>
      <c r="AC281" s="190" t="s">
        <v>73</v>
      </c>
    </row>
    <row r="282" spans="2:29" x14ac:dyDescent="0.3">
      <c r="B282" s="36">
        <v>1</v>
      </c>
      <c r="C282" s="36">
        <v>225</v>
      </c>
      <c r="D282" s="36">
        <v>10</v>
      </c>
      <c r="E282" s="36">
        <v>1</v>
      </c>
      <c r="F282" s="36">
        <v>46.5</v>
      </c>
      <c r="G282" s="36">
        <v>19</v>
      </c>
      <c r="H282" s="36">
        <v>14.4</v>
      </c>
      <c r="I282" s="36">
        <v>14.4</v>
      </c>
      <c r="J282" s="36">
        <v>0</v>
      </c>
      <c r="K282" s="42">
        <f t="shared" si="18"/>
        <v>14.4</v>
      </c>
      <c r="L282" s="42">
        <f t="shared" si="19"/>
        <v>1.628601631620949E-2</v>
      </c>
      <c r="M282" s="42">
        <f t="shared" si="20"/>
        <v>1.6495731356344219</v>
      </c>
      <c r="N282" s="42">
        <f t="shared" si="21"/>
        <v>2378.9976478147387</v>
      </c>
      <c r="O282" s="214">
        <f t="shared" si="22"/>
        <v>4.2016848248493943E-4</v>
      </c>
      <c r="P282" s="216">
        <v>0.54171876184799928</v>
      </c>
      <c r="Q282" s="190" t="str">
        <f t="shared" si="23"/>
        <v/>
      </c>
      <c r="Y282" s="36">
        <v>1</v>
      </c>
      <c r="Z282" s="36">
        <v>206</v>
      </c>
      <c r="AA282" s="214">
        <v>1.473495210257969E-4</v>
      </c>
      <c r="AB282" s="216">
        <v>0.71538399592073199</v>
      </c>
      <c r="AC282" s="190" t="s">
        <v>73</v>
      </c>
    </row>
    <row r="283" spans="2:29" x14ac:dyDescent="0.3">
      <c r="B283" s="36">
        <v>1</v>
      </c>
      <c r="C283" s="36">
        <v>208</v>
      </c>
      <c r="D283" s="36">
        <v>9</v>
      </c>
      <c r="E283" s="36">
        <v>1</v>
      </c>
      <c r="F283" s="36">
        <v>46.5</v>
      </c>
      <c r="G283" s="36">
        <v>17</v>
      </c>
      <c r="H283" s="36">
        <v>14.45</v>
      </c>
      <c r="I283" s="36">
        <v>14.45</v>
      </c>
      <c r="J283" s="36">
        <v>16.5</v>
      </c>
      <c r="K283" s="42">
        <f t="shared" si="18"/>
        <v>14.45</v>
      </c>
      <c r="L283" s="42">
        <f t="shared" si="19"/>
        <v>1.6399310001279567E-2</v>
      </c>
      <c r="M283" s="42">
        <f t="shared" si="20"/>
        <v>1.661048392425281</v>
      </c>
      <c r="N283" s="42">
        <f t="shared" si="21"/>
        <v>2455.8852490870754</v>
      </c>
      <c r="O283" s="214">
        <f t="shared" si="22"/>
        <v>4.0701941630016947E-4</v>
      </c>
      <c r="P283" s="216">
        <v>3.4476879214532019E-2</v>
      </c>
      <c r="Q283" s="190" t="str">
        <f t="shared" si="23"/>
        <v/>
      </c>
    </row>
    <row r="284" spans="2:29" x14ac:dyDescent="0.3">
      <c r="B284" s="36">
        <v>1</v>
      </c>
      <c r="C284" s="36">
        <v>213</v>
      </c>
      <c r="D284" s="36">
        <v>9</v>
      </c>
      <c r="E284" s="36">
        <v>2</v>
      </c>
      <c r="F284" s="36">
        <v>61.5</v>
      </c>
      <c r="G284" s="36">
        <v>17</v>
      </c>
      <c r="H284" s="36">
        <v>14.45</v>
      </c>
      <c r="I284" s="36">
        <v>14.45</v>
      </c>
      <c r="J284" s="36">
        <v>16.5</v>
      </c>
      <c r="K284" s="42">
        <f t="shared" si="18"/>
        <v>14.45</v>
      </c>
      <c r="L284" s="42">
        <f t="shared" si="19"/>
        <v>1.6399310001279567E-2</v>
      </c>
      <c r="M284" s="42">
        <f t="shared" si="20"/>
        <v>1.661048392425281</v>
      </c>
      <c r="N284" s="42">
        <f t="shared" si="21"/>
        <v>2455.8852490870754</v>
      </c>
      <c r="O284" s="214">
        <f t="shared" si="22"/>
        <v>4.0701941630016947E-4</v>
      </c>
      <c r="P284" s="216">
        <v>0.73034222903368029</v>
      </c>
      <c r="Q284" s="190" t="str">
        <f t="shared" si="23"/>
        <v/>
      </c>
    </row>
    <row r="285" spans="2:29" x14ac:dyDescent="0.3">
      <c r="B285" s="36">
        <v>1</v>
      </c>
      <c r="C285" s="36">
        <v>252</v>
      </c>
      <c r="D285" s="36">
        <v>11</v>
      </c>
      <c r="E285" s="36">
        <v>1</v>
      </c>
      <c r="F285" s="36">
        <v>34.5</v>
      </c>
      <c r="G285" s="36">
        <v>21</v>
      </c>
      <c r="H285" s="36">
        <v>14.45</v>
      </c>
      <c r="I285" s="36">
        <v>14.45</v>
      </c>
      <c r="J285" s="36">
        <v>17.5</v>
      </c>
      <c r="K285" s="42">
        <f t="shared" si="18"/>
        <v>14.45</v>
      </c>
      <c r="L285" s="42">
        <f t="shared" si="19"/>
        <v>1.6399310001279567E-2</v>
      </c>
      <c r="M285" s="42">
        <f t="shared" si="20"/>
        <v>1.661048392425281</v>
      </c>
      <c r="N285" s="42">
        <f t="shared" si="21"/>
        <v>2455.8852490870754</v>
      </c>
      <c r="O285" s="214">
        <f t="shared" si="22"/>
        <v>4.0701941630016947E-4</v>
      </c>
      <c r="P285" s="216">
        <v>0.14635484641272978</v>
      </c>
      <c r="Q285" s="190" t="str">
        <f t="shared" si="23"/>
        <v/>
      </c>
    </row>
    <row r="286" spans="2:29" x14ac:dyDescent="0.3">
      <c r="B286" s="36">
        <v>1</v>
      </c>
      <c r="C286" s="36">
        <v>194</v>
      </c>
      <c r="D286" s="36">
        <v>9</v>
      </c>
      <c r="E286" s="36">
        <v>1</v>
      </c>
      <c r="F286" s="36">
        <v>4.5</v>
      </c>
      <c r="G286" s="36">
        <v>17</v>
      </c>
      <c r="H286" s="36">
        <v>14.5</v>
      </c>
      <c r="I286" s="36">
        <v>14.5</v>
      </c>
      <c r="J286" s="36">
        <v>17</v>
      </c>
      <c r="K286" s="42">
        <f t="shared" si="18"/>
        <v>14.5</v>
      </c>
      <c r="L286" s="42">
        <f t="shared" si="19"/>
        <v>1.6512996385431349E-2</v>
      </c>
      <c r="M286" s="42">
        <f t="shared" si="20"/>
        <v>1.6725634248029375</v>
      </c>
      <c r="N286" s="42">
        <f t="shared" si="21"/>
        <v>2535.4125012104091</v>
      </c>
      <c r="O286" s="214">
        <f t="shared" si="22"/>
        <v>3.9425763732148233E-4</v>
      </c>
      <c r="P286" s="216">
        <v>0.38091395873069711</v>
      </c>
      <c r="Q286" s="190" t="str">
        <f t="shared" si="23"/>
        <v/>
      </c>
    </row>
    <row r="287" spans="2:29" x14ac:dyDescent="0.3">
      <c r="B287" s="36">
        <v>1</v>
      </c>
      <c r="C287" s="36">
        <v>233</v>
      </c>
      <c r="D287" s="36">
        <v>10</v>
      </c>
      <c r="E287" s="36">
        <v>1</v>
      </c>
      <c r="F287" s="36">
        <v>22.5</v>
      </c>
      <c r="G287" s="36">
        <v>19</v>
      </c>
      <c r="H287" s="36">
        <v>14.5</v>
      </c>
      <c r="I287" s="36">
        <v>14.5</v>
      </c>
      <c r="J287" s="36">
        <v>18</v>
      </c>
      <c r="K287" s="42">
        <f t="shared" si="18"/>
        <v>14.5</v>
      </c>
      <c r="L287" s="42">
        <f t="shared" si="19"/>
        <v>1.6512996385431349E-2</v>
      </c>
      <c r="M287" s="42">
        <f t="shared" si="20"/>
        <v>1.6725634248029375</v>
      </c>
      <c r="N287" s="42">
        <f t="shared" si="21"/>
        <v>2535.4125012104091</v>
      </c>
      <c r="O287" s="214">
        <f t="shared" si="22"/>
        <v>3.9425763732148233E-4</v>
      </c>
      <c r="P287" s="216">
        <v>0.17813493861893837</v>
      </c>
      <c r="Q287" s="190" t="str">
        <f t="shared" si="23"/>
        <v/>
      </c>
    </row>
    <row r="288" spans="2:29" x14ac:dyDescent="0.3">
      <c r="B288" s="36">
        <v>1</v>
      </c>
      <c r="C288" s="36">
        <v>244</v>
      </c>
      <c r="D288" s="36">
        <v>11</v>
      </c>
      <c r="E288" s="36">
        <v>1</v>
      </c>
      <c r="F288" s="36">
        <v>10.5</v>
      </c>
      <c r="G288" s="36">
        <v>21</v>
      </c>
      <c r="H288" s="36">
        <v>14.6</v>
      </c>
      <c r="I288" s="36">
        <v>14.6</v>
      </c>
      <c r="J288" s="36">
        <v>15.5</v>
      </c>
      <c r="K288" s="42">
        <f t="shared" si="18"/>
        <v>14.6</v>
      </c>
      <c r="L288" s="42">
        <f t="shared" si="19"/>
        <v>1.6741547250980007E-2</v>
      </c>
      <c r="M288" s="42">
        <f t="shared" si="20"/>
        <v>1.6957128163186406</v>
      </c>
      <c r="N288" s="42">
        <f t="shared" si="21"/>
        <v>2702.7709182054214</v>
      </c>
      <c r="O288" s="214">
        <f t="shared" si="22"/>
        <v>3.6985381907417292E-4</v>
      </c>
      <c r="P288" s="216">
        <v>0.17806369288323287</v>
      </c>
      <c r="Q288" s="190" t="str">
        <f t="shared" si="23"/>
        <v/>
      </c>
    </row>
    <row r="289" spans="2:18" x14ac:dyDescent="0.3">
      <c r="B289" s="36">
        <v>1</v>
      </c>
      <c r="C289" s="36">
        <v>253</v>
      </c>
      <c r="D289" s="36">
        <v>11</v>
      </c>
      <c r="E289" s="36">
        <v>1</v>
      </c>
      <c r="F289" s="36">
        <v>37.5</v>
      </c>
      <c r="G289" s="36">
        <v>21</v>
      </c>
      <c r="H289" s="36">
        <v>14.6</v>
      </c>
      <c r="I289" s="36">
        <v>14.6</v>
      </c>
      <c r="J289" s="36">
        <v>17.5</v>
      </c>
      <c r="K289" s="42">
        <f t="shared" si="18"/>
        <v>14.6</v>
      </c>
      <c r="L289" s="42">
        <f t="shared" si="19"/>
        <v>1.6741547250980007E-2</v>
      </c>
      <c r="M289" s="42">
        <f t="shared" si="20"/>
        <v>1.6957128163186406</v>
      </c>
      <c r="N289" s="42">
        <f t="shared" si="21"/>
        <v>2702.7709182054214</v>
      </c>
      <c r="O289" s="214">
        <f t="shared" si="22"/>
        <v>3.6985381907417292E-4</v>
      </c>
      <c r="P289" s="216">
        <v>0.1418321644598759</v>
      </c>
      <c r="Q289" s="190" t="str">
        <f t="shared" si="23"/>
        <v/>
      </c>
    </row>
    <row r="290" spans="2:18" x14ac:dyDescent="0.3">
      <c r="B290" s="36">
        <v>1</v>
      </c>
      <c r="C290" s="36">
        <v>124</v>
      </c>
      <c r="D290" s="36">
        <v>6</v>
      </c>
      <c r="E290" s="36">
        <v>2</v>
      </c>
      <c r="F290" s="36">
        <v>61.5</v>
      </c>
      <c r="G290" s="36">
        <v>11</v>
      </c>
      <c r="H290" s="36">
        <v>14.65</v>
      </c>
      <c r="I290" s="36">
        <v>14.65</v>
      </c>
      <c r="J290" s="36">
        <v>16.5</v>
      </c>
      <c r="K290" s="42">
        <f t="shared" si="18"/>
        <v>14.65</v>
      </c>
      <c r="L290" s="42">
        <f t="shared" si="19"/>
        <v>1.6856411732376883E-2</v>
      </c>
      <c r="M290" s="42">
        <f t="shared" si="20"/>
        <v>1.7073471754566871</v>
      </c>
      <c r="N290" s="42">
        <f t="shared" si="21"/>
        <v>2790.8037022670619</v>
      </c>
      <c r="O290" s="214">
        <f t="shared" si="22"/>
        <v>3.5819137254811118E-4</v>
      </c>
      <c r="P290" s="216">
        <v>0.6424504974600691</v>
      </c>
      <c r="Q290" s="190" t="str">
        <f t="shared" si="23"/>
        <v/>
      </c>
    </row>
    <row r="291" spans="2:18" x14ac:dyDescent="0.3">
      <c r="B291" s="36">
        <v>1</v>
      </c>
      <c r="C291" s="36">
        <v>183</v>
      </c>
      <c r="D291" s="36">
        <v>8</v>
      </c>
      <c r="E291" s="36">
        <v>2</v>
      </c>
      <c r="F291" s="36">
        <v>28.5</v>
      </c>
      <c r="G291" s="36">
        <v>15</v>
      </c>
      <c r="H291" s="36">
        <v>14.65</v>
      </c>
      <c r="I291" s="36">
        <v>14.65</v>
      </c>
      <c r="J291" s="36">
        <v>17.5</v>
      </c>
      <c r="K291" s="42">
        <f t="shared" si="18"/>
        <v>14.65</v>
      </c>
      <c r="L291" s="42">
        <f t="shared" si="19"/>
        <v>1.6856411732376883E-2</v>
      </c>
      <c r="M291" s="42">
        <f t="shared" si="20"/>
        <v>1.7073471754566871</v>
      </c>
      <c r="N291" s="42">
        <f t="shared" si="21"/>
        <v>2790.8037022670619</v>
      </c>
      <c r="O291" s="214">
        <f t="shared" si="22"/>
        <v>3.5819137254811118E-4</v>
      </c>
      <c r="P291" s="216">
        <v>0.54639411375450031</v>
      </c>
      <c r="Q291" s="190" t="str">
        <f t="shared" si="23"/>
        <v/>
      </c>
    </row>
    <row r="292" spans="2:18" x14ac:dyDescent="0.3">
      <c r="B292" s="36">
        <v>1</v>
      </c>
      <c r="C292" s="36">
        <v>129</v>
      </c>
      <c r="D292" s="36">
        <v>6</v>
      </c>
      <c r="E292" s="36">
        <v>1</v>
      </c>
      <c r="F292" s="36">
        <v>46.5</v>
      </c>
      <c r="G292" s="36">
        <v>11</v>
      </c>
      <c r="H292" s="36">
        <v>14.8</v>
      </c>
      <c r="I292" s="36">
        <v>14.8</v>
      </c>
      <c r="J292" s="36">
        <v>17</v>
      </c>
      <c r="K292" s="42">
        <f t="shared" si="18"/>
        <v>14.8</v>
      </c>
      <c r="L292" s="42">
        <f t="shared" si="19"/>
        <v>1.7203361371057709E-2</v>
      </c>
      <c r="M292" s="42">
        <f t="shared" si="20"/>
        <v>1.7424889063916076</v>
      </c>
      <c r="N292" s="42">
        <f t="shared" si="21"/>
        <v>3073.6077513250957</v>
      </c>
      <c r="O292" s="214">
        <f t="shared" si="22"/>
        <v>3.2524474042872065E-4</v>
      </c>
      <c r="P292" s="216">
        <v>0.70385375047085663</v>
      </c>
      <c r="Q292" s="190" t="str">
        <f t="shared" si="23"/>
        <v/>
      </c>
    </row>
    <row r="293" spans="2:18" x14ac:dyDescent="0.3">
      <c r="B293" s="36">
        <v>1</v>
      </c>
      <c r="C293" s="36">
        <v>211</v>
      </c>
      <c r="D293" s="36">
        <v>9</v>
      </c>
      <c r="E293" s="36">
        <v>2</v>
      </c>
      <c r="F293" s="36">
        <v>55.5</v>
      </c>
      <c r="G293" s="36">
        <v>17</v>
      </c>
      <c r="H293" s="36">
        <v>14.8</v>
      </c>
      <c r="I293" s="36">
        <v>14.8</v>
      </c>
      <c r="J293" s="36">
        <v>17.5</v>
      </c>
      <c r="K293" s="42">
        <f t="shared" si="18"/>
        <v>14.8</v>
      </c>
      <c r="L293" s="42">
        <f t="shared" si="19"/>
        <v>1.7203361371057709E-2</v>
      </c>
      <c r="M293" s="42">
        <f t="shared" si="20"/>
        <v>1.7424889063916076</v>
      </c>
      <c r="N293" s="42">
        <f t="shared" si="21"/>
        <v>3073.6077513250957</v>
      </c>
      <c r="O293" s="214">
        <f t="shared" si="22"/>
        <v>3.2524474042872065E-4</v>
      </c>
      <c r="P293" s="216">
        <v>0.81869826348244001</v>
      </c>
      <c r="Q293" s="190" t="str">
        <f t="shared" si="23"/>
        <v/>
      </c>
    </row>
    <row r="294" spans="2:18" x14ac:dyDescent="0.3">
      <c r="B294" s="36">
        <v>1</v>
      </c>
      <c r="C294" s="36">
        <v>228</v>
      </c>
      <c r="D294" s="36">
        <v>10</v>
      </c>
      <c r="E294" s="36">
        <v>1</v>
      </c>
      <c r="F294" s="36">
        <v>37.5</v>
      </c>
      <c r="G294" s="36">
        <v>19</v>
      </c>
      <c r="H294" s="36">
        <v>14.8</v>
      </c>
      <c r="I294" s="36">
        <v>14.8</v>
      </c>
      <c r="J294" s="36">
        <v>18</v>
      </c>
      <c r="K294" s="42">
        <f t="shared" si="18"/>
        <v>14.8</v>
      </c>
      <c r="L294" s="42">
        <f t="shared" si="19"/>
        <v>1.7203361371057709E-2</v>
      </c>
      <c r="M294" s="42">
        <f t="shared" si="20"/>
        <v>1.7424889063916076</v>
      </c>
      <c r="N294" s="42">
        <f t="shared" si="21"/>
        <v>3073.6077513250957</v>
      </c>
      <c r="O294" s="214">
        <f t="shared" si="22"/>
        <v>3.2524474042872065E-4</v>
      </c>
      <c r="P294" s="216">
        <v>0.19820404387395474</v>
      </c>
      <c r="Q294" s="190" t="str">
        <f t="shared" si="23"/>
        <v/>
      </c>
    </row>
    <row r="295" spans="2:18" x14ac:dyDescent="0.3">
      <c r="B295" s="36">
        <v>1</v>
      </c>
      <c r="C295" s="36">
        <v>170</v>
      </c>
      <c r="D295" s="36">
        <v>8</v>
      </c>
      <c r="E295" s="36">
        <v>2</v>
      </c>
      <c r="F295" s="36">
        <v>67.5</v>
      </c>
      <c r="G295" s="36">
        <v>15</v>
      </c>
      <c r="H295" s="36">
        <v>14.9</v>
      </c>
      <c r="I295" s="36">
        <v>14.9</v>
      </c>
      <c r="J295" s="36">
        <v>15</v>
      </c>
      <c r="K295" s="42">
        <f t="shared" si="18"/>
        <v>14.9</v>
      </c>
      <c r="L295" s="42">
        <f t="shared" si="19"/>
        <v>1.743662462558675E-2</v>
      </c>
      <c r="M295" s="42">
        <f t="shared" si="20"/>
        <v>1.7661156049488713</v>
      </c>
      <c r="N295" s="42">
        <f t="shared" si="21"/>
        <v>3278.8914428213602</v>
      </c>
      <c r="O295" s="214">
        <f t="shared" si="22"/>
        <v>3.0488813957196825E-4</v>
      </c>
      <c r="P295" s="216">
        <v>0.99447721942880141</v>
      </c>
      <c r="Q295" s="190" t="str">
        <f t="shared" si="23"/>
        <v/>
      </c>
      <c r="R295">
        <f>R262+1</f>
        <v>22</v>
      </c>
    </row>
    <row r="296" spans="2:18" x14ac:dyDescent="0.3">
      <c r="B296" s="36">
        <v>1</v>
      </c>
      <c r="C296" s="36">
        <v>231</v>
      </c>
      <c r="D296" s="36">
        <v>10</v>
      </c>
      <c r="E296" s="36">
        <v>1</v>
      </c>
      <c r="F296" s="36">
        <v>28.5</v>
      </c>
      <c r="G296" s="36">
        <v>19</v>
      </c>
      <c r="H296" s="36">
        <v>14.9</v>
      </c>
      <c r="I296" s="36">
        <v>14.9</v>
      </c>
      <c r="J296" s="36">
        <v>18</v>
      </c>
      <c r="K296" s="42">
        <f t="shared" si="18"/>
        <v>14.9</v>
      </c>
      <c r="L296" s="42">
        <f t="shared" si="19"/>
        <v>1.743662462558675E-2</v>
      </c>
      <c r="M296" s="42">
        <f t="shared" si="20"/>
        <v>1.7661156049488713</v>
      </c>
      <c r="N296" s="42">
        <f t="shared" si="21"/>
        <v>3278.8914428213602</v>
      </c>
      <c r="O296" s="214">
        <f t="shared" si="22"/>
        <v>3.0488813957196825E-4</v>
      </c>
      <c r="P296" s="216">
        <v>0.17724255951875634</v>
      </c>
      <c r="Q296" s="190" t="str">
        <f t="shared" si="23"/>
        <v/>
      </c>
    </row>
    <row r="297" spans="2:18" x14ac:dyDescent="0.3">
      <c r="B297" s="36">
        <v>1</v>
      </c>
      <c r="C297" s="36">
        <v>203</v>
      </c>
      <c r="D297" s="36">
        <v>9</v>
      </c>
      <c r="E297" s="36">
        <v>2</v>
      </c>
      <c r="F297" s="36">
        <v>31.5</v>
      </c>
      <c r="G297" s="36">
        <v>17</v>
      </c>
      <c r="H297" s="36">
        <v>15.05</v>
      </c>
      <c r="I297" s="36">
        <v>15.05</v>
      </c>
      <c r="J297" s="36">
        <v>17.5</v>
      </c>
      <c r="K297" s="42">
        <f t="shared" si="18"/>
        <v>15.05</v>
      </c>
      <c r="L297" s="42">
        <f t="shared" si="19"/>
        <v>1.7789464750493054E-2</v>
      </c>
      <c r="M297" s="42">
        <f t="shared" si="20"/>
        <v>1.8018539696857427</v>
      </c>
      <c r="N297" s="42">
        <f t="shared" si="21"/>
        <v>3614.4620789189566</v>
      </c>
      <c r="O297" s="214">
        <f t="shared" si="22"/>
        <v>2.7658981844413955E-4</v>
      </c>
      <c r="P297" s="216">
        <v>0.62681366223603607</v>
      </c>
      <c r="Q297" s="190" t="str">
        <f t="shared" si="23"/>
        <v/>
      </c>
    </row>
    <row r="298" spans="2:18" x14ac:dyDescent="0.3">
      <c r="B298" s="36">
        <v>1</v>
      </c>
      <c r="C298" s="36">
        <v>210</v>
      </c>
      <c r="D298" s="36">
        <v>9</v>
      </c>
      <c r="E298" s="36">
        <v>1</v>
      </c>
      <c r="F298" s="36">
        <v>52.5</v>
      </c>
      <c r="G298" s="36">
        <v>17</v>
      </c>
      <c r="H298" s="36">
        <v>15.25</v>
      </c>
      <c r="I298" s="36">
        <v>15.25</v>
      </c>
      <c r="J298" s="36">
        <v>18</v>
      </c>
      <c r="K298" s="42">
        <f t="shared" ref="K298:K305" si="24">AVERAGE(H298:I298)</f>
        <v>15.25</v>
      </c>
      <c r="L298" s="42">
        <f t="shared" ref="L298:L305" si="25">PI()/40000*K298^2</f>
        <v>1.8265416037511906E-2</v>
      </c>
      <c r="M298" s="42">
        <f t="shared" ref="M298:M305" si="26">L298/$M$39</f>
        <v>1.850061980883392</v>
      </c>
      <c r="N298" s="42">
        <f t="shared" ref="N298:N305" si="27">EXP($D$5+$D$6*$N$39+$D$7*M298+$D$8*K298)</f>
        <v>4119.4272273279039</v>
      </c>
      <c r="O298" s="214">
        <f t="shared" ref="O298:O305" si="28">IF(K298=0,"",1-(N298/(1+N298)))</f>
        <v>2.4269328029091763E-4</v>
      </c>
      <c r="P298" s="216">
        <v>0.65629626694320553</v>
      </c>
      <c r="Q298" s="190" t="str">
        <f t="shared" ref="Q298:Q305" si="29">IF(AND(O298&lt;&gt;"",P298&lt;O298),"Kill the tree","")</f>
        <v/>
      </c>
    </row>
    <row r="299" spans="2:18" x14ac:dyDescent="0.3">
      <c r="B299" s="36">
        <v>1</v>
      </c>
      <c r="C299" s="36">
        <v>258</v>
      </c>
      <c r="D299" s="36">
        <v>11</v>
      </c>
      <c r="E299" s="36">
        <v>1</v>
      </c>
      <c r="F299" s="36">
        <v>52.5</v>
      </c>
      <c r="G299" s="36">
        <v>21</v>
      </c>
      <c r="H299" s="36">
        <v>15.35</v>
      </c>
      <c r="I299" s="36">
        <v>15.35</v>
      </c>
      <c r="J299" s="36">
        <v>18</v>
      </c>
      <c r="K299" s="42">
        <f t="shared" si="24"/>
        <v>15.35</v>
      </c>
      <c r="L299" s="42">
        <f t="shared" si="25"/>
        <v>1.8505747875511527E-2</v>
      </c>
      <c r="M299" s="42">
        <f t="shared" si="26"/>
        <v>1.8744046400029974</v>
      </c>
      <c r="N299" s="42">
        <f t="shared" si="27"/>
        <v>4399.3894515874244</v>
      </c>
      <c r="O299" s="214">
        <f t="shared" si="28"/>
        <v>2.2725261275213793E-4</v>
      </c>
      <c r="P299" s="216">
        <v>0.23931044540546154</v>
      </c>
      <c r="Q299" s="190" t="str">
        <f t="shared" si="29"/>
        <v/>
      </c>
    </row>
    <row r="300" spans="2:18" x14ac:dyDescent="0.3">
      <c r="B300" s="36">
        <v>1</v>
      </c>
      <c r="C300" s="36">
        <v>168</v>
      </c>
      <c r="D300" s="36">
        <v>7</v>
      </c>
      <c r="E300" s="36">
        <v>1</v>
      </c>
      <c r="F300" s="36">
        <v>70.5</v>
      </c>
      <c r="G300" s="36">
        <v>13</v>
      </c>
      <c r="H300" s="36">
        <v>15.4</v>
      </c>
      <c r="I300" s="36">
        <v>15.4</v>
      </c>
      <c r="J300" s="36">
        <v>16</v>
      </c>
      <c r="K300" s="42">
        <f t="shared" si="24"/>
        <v>15.4</v>
      </c>
      <c r="L300" s="42">
        <f t="shared" si="25"/>
        <v>1.8626502843133885E-2</v>
      </c>
      <c r="M300" s="42">
        <f t="shared" si="26"/>
        <v>1.8866356329429952</v>
      </c>
      <c r="N300" s="42">
        <f t="shared" si="27"/>
        <v>4546.8428521218839</v>
      </c>
      <c r="O300" s="214">
        <f t="shared" si="28"/>
        <v>2.1988446666165729E-4</v>
      </c>
      <c r="P300" s="216">
        <v>0.90013695571522234</v>
      </c>
      <c r="Q300" s="190" t="str">
        <f t="shared" si="29"/>
        <v/>
      </c>
    </row>
    <row r="301" spans="2:18" x14ac:dyDescent="0.3">
      <c r="B301" s="36">
        <v>1</v>
      </c>
      <c r="C301" s="36">
        <v>246</v>
      </c>
      <c r="D301" s="36">
        <v>11</v>
      </c>
      <c r="E301" s="36">
        <v>1</v>
      </c>
      <c r="F301" s="36">
        <v>16.5</v>
      </c>
      <c r="G301" s="36">
        <v>21</v>
      </c>
      <c r="H301" s="36">
        <v>15.55</v>
      </c>
      <c r="I301" s="36">
        <v>15.55</v>
      </c>
      <c r="J301" s="36">
        <v>17</v>
      </c>
      <c r="K301" s="42">
        <f t="shared" si="24"/>
        <v>15.55</v>
      </c>
      <c r="L301" s="42">
        <f t="shared" si="25"/>
        <v>1.8991123940491149E-2</v>
      </c>
      <c r="M301" s="42">
        <f t="shared" si="26"/>
        <v>1.9235672652837685</v>
      </c>
      <c r="N301" s="42">
        <f t="shared" si="27"/>
        <v>5021.362129693629</v>
      </c>
      <c r="O301" s="214">
        <f t="shared" si="28"/>
        <v>1.9910949751866802E-4</v>
      </c>
      <c r="P301" s="216">
        <v>0.504500249192676</v>
      </c>
      <c r="Q301" s="190" t="str">
        <f t="shared" si="29"/>
        <v/>
      </c>
    </row>
    <row r="302" spans="2:18" x14ac:dyDescent="0.3">
      <c r="B302" s="36">
        <v>1</v>
      </c>
      <c r="C302" s="36">
        <v>263</v>
      </c>
      <c r="D302" s="36">
        <v>11</v>
      </c>
      <c r="E302" s="36">
        <v>1</v>
      </c>
      <c r="F302" s="36">
        <v>67.5</v>
      </c>
      <c r="G302" s="36">
        <v>21</v>
      </c>
      <c r="H302" s="36">
        <v>15.65</v>
      </c>
      <c r="I302" s="36">
        <v>15.65</v>
      </c>
      <c r="J302" s="36">
        <v>16</v>
      </c>
      <c r="K302" s="42">
        <f t="shared" si="24"/>
        <v>15.65</v>
      </c>
      <c r="L302" s="42">
        <f t="shared" si="25"/>
        <v>1.9236168167471153E-2</v>
      </c>
      <c r="M302" s="42">
        <f t="shared" si="26"/>
        <v>1.9483872314449346</v>
      </c>
      <c r="N302" s="42">
        <f t="shared" si="27"/>
        <v>5366.5490426586348</v>
      </c>
      <c r="O302" s="214">
        <f t="shared" si="28"/>
        <v>1.8630477188985584E-4</v>
      </c>
      <c r="P302" s="216">
        <v>0.95000401643483467</v>
      </c>
      <c r="Q302" s="190" t="str">
        <f t="shared" si="29"/>
        <v/>
      </c>
    </row>
    <row r="303" spans="2:18" x14ac:dyDescent="0.3">
      <c r="B303" s="36">
        <v>1</v>
      </c>
      <c r="C303" s="36">
        <v>212</v>
      </c>
      <c r="D303" s="36">
        <v>9</v>
      </c>
      <c r="E303" s="36">
        <v>2</v>
      </c>
      <c r="F303" s="36">
        <v>58.5</v>
      </c>
      <c r="G303" s="36">
        <v>17</v>
      </c>
      <c r="H303" s="36">
        <v>15.9</v>
      </c>
      <c r="I303" s="36">
        <v>15.9</v>
      </c>
      <c r="J303" s="36">
        <v>18</v>
      </c>
      <c r="K303" s="42">
        <f t="shared" si="24"/>
        <v>15.9</v>
      </c>
      <c r="L303" s="42">
        <f t="shared" si="25"/>
        <v>1.9855650968850891E-2</v>
      </c>
      <c r="M303" s="42">
        <f t="shared" si="26"/>
        <v>2.0111332196167928</v>
      </c>
      <c r="N303" s="42">
        <f t="shared" si="27"/>
        <v>6343.701376475974</v>
      </c>
      <c r="O303" s="214">
        <f t="shared" si="28"/>
        <v>1.5761183082751984E-4</v>
      </c>
      <c r="P303" s="216">
        <v>0.52701115395964404</v>
      </c>
      <c r="Q303" s="190" t="str">
        <f t="shared" si="29"/>
        <v/>
      </c>
    </row>
    <row r="304" spans="2:18" x14ac:dyDescent="0.3">
      <c r="B304" s="36">
        <v>1</v>
      </c>
      <c r="C304" s="36">
        <v>195</v>
      </c>
      <c r="D304" s="36">
        <v>9</v>
      </c>
      <c r="E304" s="36">
        <v>1</v>
      </c>
      <c r="F304" s="36">
        <v>7.5</v>
      </c>
      <c r="G304" s="36">
        <v>17</v>
      </c>
      <c r="H304" s="36">
        <v>16</v>
      </c>
      <c r="I304" s="36">
        <v>16</v>
      </c>
      <c r="J304" s="36">
        <v>15.5</v>
      </c>
      <c r="K304" s="42">
        <f t="shared" si="24"/>
        <v>16</v>
      </c>
      <c r="L304" s="42">
        <f t="shared" si="25"/>
        <v>2.0106192982974676E-2</v>
      </c>
      <c r="M304" s="42">
        <f t="shared" si="26"/>
        <v>2.036510043993113</v>
      </c>
      <c r="N304" s="42">
        <f t="shared" si="27"/>
        <v>6785.5846664328401</v>
      </c>
      <c r="O304" s="214">
        <f t="shared" si="28"/>
        <v>1.473495210257969E-4</v>
      </c>
      <c r="P304" s="216">
        <v>0.37913108129003525</v>
      </c>
      <c r="Q304" s="190" t="str">
        <f t="shared" si="29"/>
        <v/>
      </c>
    </row>
    <row r="305" spans="2:17" x14ac:dyDescent="0.3">
      <c r="B305" s="36">
        <v>1</v>
      </c>
      <c r="C305" s="36">
        <v>206</v>
      </c>
      <c r="D305" s="36">
        <v>9</v>
      </c>
      <c r="E305" s="36">
        <v>1</v>
      </c>
      <c r="F305" s="36">
        <v>40.5</v>
      </c>
      <c r="G305" s="36">
        <v>17</v>
      </c>
      <c r="H305" s="36">
        <v>16</v>
      </c>
      <c r="I305" s="36">
        <v>16</v>
      </c>
      <c r="J305" s="36">
        <v>17.5</v>
      </c>
      <c r="K305" s="42">
        <f t="shared" si="24"/>
        <v>16</v>
      </c>
      <c r="L305" s="42">
        <f t="shared" si="25"/>
        <v>2.0106192982974676E-2</v>
      </c>
      <c r="M305" s="42">
        <f t="shared" si="26"/>
        <v>2.036510043993113</v>
      </c>
      <c r="N305" s="42">
        <f t="shared" si="27"/>
        <v>6785.5846664328401</v>
      </c>
      <c r="O305" s="214">
        <f t="shared" si="28"/>
        <v>1.473495210257969E-4</v>
      </c>
      <c r="P305" s="216">
        <v>0.71538399592073199</v>
      </c>
      <c r="Q305" s="190" t="str">
        <f t="shared" si="29"/>
        <v/>
      </c>
    </row>
    <row r="308" spans="2:17" x14ac:dyDescent="0.3">
      <c r="C308" t="s">
        <v>227</v>
      </c>
    </row>
    <row r="311" spans="2:17" x14ac:dyDescent="0.3">
      <c r="C311" s="43" t="s">
        <v>1</v>
      </c>
      <c r="D311" s="43" t="s">
        <v>2</v>
      </c>
      <c r="F311" s="43" t="s">
        <v>1</v>
      </c>
      <c r="G311" s="43" t="s">
        <v>2</v>
      </c>
    </row>
    <row r="312" spans="2:17" x14ac:dyDescent="0.3">
      <c r="C312">
        <f t="shared" ref="C312:C375" si="30">IF(Q42&lt;&gt;"","",F42)</f>
        <v>4.5</v>
      </c>
      <c r="D312" s="44">
        <f t="shared" ref="D312:D375" si="31">IF(Q42&lt;&gt;"","",G42)</f>
        <v>1</v>
      </c>
      <c r="F312">
        <v>1.5</v>
      </c>
      <c r="G312">
        <v>1</v>
      </c>
    </row>
    <row r="313" spans="2:17" x14ac:dyDescent="0.3">
      <c r="C313">
        <f t="shared" si="30"/>
        <v>13.5</v>
      </c>
      <c r="D313" s="44">
        <f t="shared" si="31"/>
        <v>1</v>
      </c>
      <c r="F313">
        <v>4.5</v>
      </c>
      <c r="G313">
        <v>1</v>
      </c>
    </row>
    <row r="314" spans="2:17" x14ac:dyDescent="0.3">
      <c r="C314">
        <f t="shared" si="30"/>
        <v>43.5</v>
      </c>
      <c r="D314" s="44">
        <f t="shared" si="31"/>
        <v>1</v>
      </c>
      <c r="F314">
        <v>7.5</v>
      </c>
      <c r="G314">
        <v>1</v>
      </c>
    </row>
    <row r="315" spans="2:17" x14ac:dyDescent="0.3">
      <c r="C315">
        <f t="shared" si="30"/>
        <v>4.5</v>
      </c>
      <c r="D315" s="44">
        <f t="shared" si="31"/>
        <v>3</v>
      </c>
      <c r="F315">
        <v>10.5</v>
      </c>
      <c r="G315">
        <v>1</v>
      </c>
    </row>
    <row r="316" spans="2:17" x14ac:dyDescent="0.3">
      <c r="C316">
        <f t="shared" si="30"/>
        <v>1.5</v>
      </c>
      <c r="D316" s="44">
        <f t="shared" si="31"/>
        <v>5</v>
      </c>
      <c r="F316">
        <v>13.5</v>
      </c>
      <c r="G316">
        <v>1</v>
      </c>
    </row>
    <row r="317" spans="2:17" x14ac:dyDescent="0.3">
      <c r="C317">
        <f t="shared" si="30"/>
        <v>4.5</v>
      </c>
      <c r="D317" s="44">
        <f t="shared" si="31"/>
        <v>5</v>
      </c>
      <c r="F317">
        <v>16.5</v>
      </c>
      <c r="G317">
        <v>1</v>
      </c>
    </row>
    <row r="318" spans="2:17" x14ac:dyDescent="0.3">
      <c r="C318">
        <f t="shared" si="30"/>
        <v>22.5</v>
      </c>
      <c r="D318" s="44">
        <f t="shared" si="31"/>
        <v>5</v>
      </c>
      <c r="F318">
        <v>22.5</v>
      </c>
      <c r="G318">
        <v>1</v>
      </c>
    </row>
    <row r="319" spans="2:17" x14ac:dyDescent="0.3">
      <c r="C319">
        <f t="shared" si="30"/>
        <v>31.5</v>
      </c>
      <c r="D319" s="44">
        <f t="shared" si="31"/>
        <v>5</v>
      </c>
      <c r="F319">
        <v>25.5</v>
      </c>
      <c r="G319">
        <v>1</v>
      </c>
    </row>
    <row r="320" spans="2:17" x14ac:dyDescent="0.3">
      <c r="C320">
        <f t="shared" si="30"/>
        <v>37.5</v>
      </c>
      <c r="D320" s="44">
        <f t="shared" si="31"/>
        <v>7</v>
      </c>
      <c r="F320">
        <v>28.5</v>
      </c>
      <c r="G320">
        <v>1</v>
      </c>
    </row>
    <row r="321" spans="3:18" x14ac:dyDescent="0.3">
      <c r="C321">
        <f t="shared" si="30"/>
        <v>16.5</v>
      </c>
      <c r="D321" s="44">
        <f t="shared" si="31"/>
        <v>7</v>
      </c>
      <c r="F321">
        <v>31.5</v>
      </c>
      <c r="G321">
        <v>1</v>
      </c>
    </row>
    <row r="322" spans="3:18" x14ac:dyDescent="0.3">
      <c r="C322">
        <f t="shared" si="30"/>
        <v>1.5</v>
      </c>
      <c r="D322" s="44">
        <f t="shared" si="31"/>
        <v>9</v>
      </c>
      <c r="F322">
        <v>34.5</v>
      </c>
      <c r="G322">
        <v>1</v>
      </c>
    </row>
    <row r="323" spans="3:18" x14ac:dyDescent="0.3">
      <c r="C323">
        <f t="shared" si="30"/>
        <v>10.5</v>
      </c>
      <c r="D323" s="44">
        <f t="shared" si="31"/>
        <v>9</v>
      </c>
      <c r="F323">
        <v>37.5</v>
      </c>
      <c r="G323">
        <v>1</v>
      </c>
    </row>
    <row r="324" spans="3:18" x14ac:dyDescent="0.3">
      <c r="C324">
        <f t="shared" si="30"/>
        <v>34.5</v>
      </c>
      <c r="D324" s="44">
        <f t="shared" si="31"/>
        <v>11</v>
      </c>
      <c r="F324">
        <v>40.5</v>
      </c>
      <c r="G324">
        <v>1</v>
      </c>
    </row>
    <row r="325" spans="3:18" x14ac:dyDescent="0.3">
      <c r="C325">
        <f t="shared" si="30"/>
        <v>13.5</v>
      </c>
      <c r="D325" s="44">
        <f t="shared" si="31"/>
        <v>11</v>
      </c>
      <c r="F325">
        <v>43.5</v>
      </c>
      <c r="G325">
        <v>1</v>
      </c>
    </row>
    <row r="326" spans="3:18" x14ac:dyDescent="0.3">
      <c r="C326">
        <f t="shared" si="30"/>
        <v>13.5</v>
      </c>
      <c r="D326" s="44">
        <f t="shared" si="31"/>
        <v>13</v>
      </c>
      <c r="F326">
        <v>46.5</v>
      </c>
      <c r="G326">
        <v>1</v>
      </c>
    </row>
    <row r="327" spans="3:18" x14ac:dyDescent="0.3">
      <c r="C327">
        <f t="shared" si="30"/>
        <v>40.5</v>
      </c>
      <c r="D327" s="44">
        <f t="shared" si="31"/>
        <v>13</v>
      </c>
      <c r="F327">
        <v>49.5</v>
      </c>
      <c r="G327">
        <v>1</v>
      </c>
    </row>
    <row r="328" spans="3:18" x14ac:dyDescent="0.3">
      <c r="C328">
        <f t="shared" si="30"/>
        <v>46.5</v>
      </c>
      <c r="D328" s="44">
        <f t="shared" si="31"/>
        <v>15</v>
      </c>
      <c r="F328">
        <v>52.5</v>
      </c>
      <c r="G328">
        <v>1</v>
      </c>
      <c r="R328">
        <f>R295+1</f>
        <v>23</v>
      </c>
    </row>
    <row r="329" spans="3:18" x14ac:dyDescent="0.3">
      <c r="C329">
        <f t="shared" si="30"/>
        <v>19.5</v>
      </c>
      <c r="D329" s="44">
        <f t="shared" si="31"/>
        <v>15</v>
      </c>
      <c r="F329">
        <v>55.5</v>
      </c>
      <c r="G329">
        <v>1</v>
      </c>
    </row>
    <row r="330" spans="3:18" x14ac:dyDescent="0.3">
      <c r="C330">
        <f t="shared" si="30"/>
        <v>16.5</v>
      </c>
      <c r="D330" s="44">
        <f t="shared" si="31"/>
        <v>17</v>
      </c>
      <c r="F330">
        <v>58.5</v>
      </c>
      <c r="G330">
        <v>1</v>
      </c>
    </row>
    <row r="331" spans="3:18" x14ac:dyDescent="0.3">
      <c r="C331">
        <f t="shared" si="30"/>
        <v>25.5</v>
      </c>
      <c r="D331" s="44">
        <f t="shared" si="31"/>
        <v>19</v>
      </c>
      <c r="F331">
        <v>61.5</v>
      </c>
      <c r="G331">
        <v>1</v>
      </c>
    </row>
    <row r="332" spans="3:18" x14ac:dyDescent="0.3">
      <c r="C332">
        <f t="shared" si="30"/>
        <v>4.5</v>
      </c>
      <c r="D332" s="44">
        <f t="shared" si="31"/>
        <v>21</v>
      </c>
      <c r="F332">
        <v>64.5</v>
      </c>
      <c r="G332">
        <v>1</v>
      </c>
    </row>
    <row r="333" spans="3:18" x14ac:dyDescent="0.3">
      <c r="C333">
        <f t="shared" si="30"/>
        <v>40.5</v>
      </c>
      <c r="D333" s="44">
        <f t="shared" si="31"/>
        <v>21</v>
      </c>
      <c r="F333">
        <v>67.5</v>
      </c>
      <c r="G333">
        <v>1</v>
      </c>
    </row>
    <row r="334" spans="3:18" x14ac:dyDescent="0.3">
      <c r="C334">
        <f t="shared" si="30"/>
        <v>52.5</v>
      </c>
      <c r="D334" s="44">
        <f t="shared" si="31"/>
        <v>5</v>
      </c>
      <c r="F334">
        <v>70.5</v>
      </c>
      <c r="G334">
        <v>1</v>
      </c>
    </row>
    <row r="335" spans="3:18" x14ac:dyDescent="0.3">
      <c r="C335">
        <f t="shared" si="30"/>
        <v>22.5</v>
      </c>
      <c r="D335" s="44">
        <f t="shared" si="31"/>
        <v>7</v>
      </c>
      <c r="F335">
        <v>1.5</v>
      </c>
      <c r="G335">
        <v>3</v>
      </c>
    </row>
    <row r="336" spans="3:18" x14ac:dyDescent="0.3">
      <c r="C336" t="str">
        <f t="shared" si="30"/>
        <v/>
      </c>
      <c r="D336" s="44" t="str">
        <f t="shared" si="31"/>
        <v/>
      </c>
      <c r="F336">
        <v>4.5</v>
      </c>
      <c r="G336">
        <v>3</v>
      </c>
    </row>
    <row r="337" spans="3:7" x14ac:dyDescent="0.3">
      <c r="C337" t="str">
        <f t="shared" si="30"/>
        <v/>
      </c>
      <c r="D337" s="44" t="str">
        <f t="shared" si="31"/>
        <v/>
      </c>
      <c r="F337">
        <v>7.5</v>
      </c>
      <c r="G337">
        <v>3</v>
      </c>
    </row>
    <row r="338" spans="3:7" x14ac:dyDescent="0.3">
      <c r="C338">
        <f t="shared" si="30"/>
        <v>25.5</v>
      </c>
      <c r="D338" s="44">
        <f t="shared" si="31"/>
        <v>3</v>
      </c>
      <c r="F338">
        <v>10.5</v>
      </c>
      <c r="G338">
        <v>3</v>
      </c>
    </row>
    <row r="339" spans="3:7" x14ac:dyDescent="0.3">
      <c r="C339">
        <f t="shared" si="30"/>
        <v>31.5</v>
      </c>
      <c r="D339" s="44">
        <f t="shared" si="31"/>
        <v>15</v>
      </c>
      <c r="F339">
        <v>13.5</v>
      </c>
      <c r="G339">
        <v>3</v>
      </c>
    </row>
    <row r="340" spans="3:7" x14ac:dyDescent="0.3">
      <c r="C340">
        <f t="shared" si="30"/>
        <v>4.5</v>
      </c>
      <c r="D340" s="44">
        <f t="shared" si="31"/>
        <v>9</v>
      </c>
      <c r="F340">
        <v>16.5</v>
      </c>
      <c r="G340">
        <v>3</v>
      </c>
    </row>
    <row r="341" spans="3:7" x14ac:dyDescent="0.3">
      <c r="C341">
        <f t="shared" si="30"/>
        <v>10.5</v>
      </c>
      <c r="D341" s="44">
        <f t="shared" si="31"/>
        <v>17</v>
      </c>
      <c r="F341">
        <v>19.5</v>
      </c>
      <c r="G341">
        <v>3</v>
      </c>
    </row>
    <row r="342" spans="3:7" x14ac:dyDescent="0.3">
      <c r="C342">
        <f t="shared" si="30"/>
        <v>61.5</v>
      </c>
      <c r="D342" s="44">
        <f t="shared" si="31"/>
        <v>3</v>
      </c>
      <c r="F342">
        <v>22.5</v>
      </c>
      <c r="G342">
        <v>3</v>
      </c>
    </row>
    <row r="343" spans="3:7" x14ac:dyDescent="0.3">
      <c r="C343">
        <f t="shared" si="30"/>
        <v>37.5</v>
      </c>
      <c r="D343" s="44">
        <f t="shared" si="31"/>
        <v>3</v>
      </c>
      <c r="F343">
        <v>25.5</v>
      </c>
      <c r="G343">
        <v>3</v>
      </c>
    </row>
    <row r="344" spans="3:7" x14ac:dyDescent="0.3">
      <c r="C344">
        <f t="shared" si="30"/>
        <v>13.5</v>
      </c>
      <c r="D344" s="44">
        <f t="shared" si="31"/>
        <v>17</v>
      </c>
      <c r="F344">
        <v>28.5</v>
      </c>
      <c r="G344">
        <v>3</v>
      </c>
    </row>
    <row r="345" spans="3:7" x14ac:dyDescent="0.3">
      <c r="C345">
        <f t="shared" si="30"/>
        <v>67.5</v>
      </c>
      <c r="D345" s="44">
        <f t="shared" si="31"/>
        <v>7</v>
      </c>
      <c r="F345">
        <v>31.5</v>
      </c>
      <c r="G345">
        <v>3</v>
      </c>
    </row>
    <row r="346" spans="3:7" x14ac:dyDescent="0.3">
      <c r="C346">
        <f t="shared" si="30"/>
        <v>28.5</v>
      </c>
      <c r="D346" s="44">
        <f t="shared" si="31"/>
        <v>1</v>
      </c>
      <c r="F346">
        <v>34.5</v>
      </c>
      <c r="G346">
        <v>3</v>
      </c>
    </row>
    <row r="347" spans="3:7" x14ac:dyDescent="0.3">
      <c r="C347">
        <f t="shared" si="30"/>
        <v>7.5</v>
      </c>
      <c r="D347" s="44">
        <f t="shared" si="31"/>
        <v>15</v>
      </c>
      <c r="F347">
        <v>37.5</v>
      </c>
      <c r="G347">
        <v>3</v>
      </c>
    </row>
    <row r="348" spans="3:7" x14ac:dyDescent="0.3">
      <c r="C348">
        <f t="shared" si="30"/>
        <v>22.5</v>
      </c>
      <c r="D348" s="44">
        <f t="shared" si="31"/>
        <v>15</v>
      </c>
      <c r="F348">
        <v>40.5</v>
      </c>
      <c r="G348">
        <v>3</v>
      </c>
    </row>
    <row r="349" spans="3:7" x14ac:dyDescent="0.3">
      <c r="C349">
        <f t="shared" si="30"/>
        <v>16.5</v>
      </c>
      <c r="D349" s="44">
        <f t="shared" si="31"/>
        <v>5</v>
      </c>
      <c r="F349">
        <v>43.5</v>
      </c>
      <c r="G349">
        <v>3</v>
      </c>
    </row>
    <row r="350" spans="3:7" x14ac:dyDescent="0.3">
      <c r="C350">
        <f t="shared" si="30"/>
        <v>67.5</v>
      </c>
      <c r="D350" s="44">
        <f t="shared" si="31"/>
        <v>17</v>
      </c>
      <c r="F350">
        <v>46.5</v>
      </c>
      <c r="G350">
        <v>3</v>
      </c>
    </row>
    <row r="351" spans="3:7" x14ac:dyDescent="0.3">
      <c r="C351">
        <f t="shared" si="30"/>
        <v>43.5</v>
      </c>
      <c r="D351" s="44">
        <f t="shared" si="31"/>
        <v>7</v>
      </c>
      <c r="F351">
        <v>49.5</v>
      </c>
      <c r="G351">
        <v>3</v>
      </c>
    </row>
    <row r="352" spans="3:7" x14ac:dyDescent="0.3">
      <c r="C352">
        <f t="shared" si="30"/>
        <v>70.5</v>
      </c>
      <c r="D352" s="44">
        <f t="shared" si="31"/>
        <v>11</v>
      </c>
      <c r="F352">
        <v>52.5</v>
      </c>
      <c r="G352">
        <v>3</v>
      </c>
    </row>
    <row r="353" spans="3:18" x14ac:dyDescent="0.3">
      <c r="C353">
        <f t="shared" si="30"/>
        <v>7.5</v>
      </c>
      <c r="D353" s="44">
        <f t="shared" si="31"/>
        <v>11</v>
      </c>
      <c r="F353">
        <v>55.5</v>
      </c>
      <c r="G353">
        <v>3</v>
      </c>
    </row>
    <row r="354" spans="3:18" x14ac:dyDescent="0.3">
      <c r="C354">
        <f t="shared" si="30"/>
        <v>1.5</v>
      </c>
      <c r="D354" s="44">
        <f t="shared" si="31"/>
        <v>13</v>
      </c>
      <c r="F354">
        <v>58.5</v>
      </c>
      <c r="G354">
        <v>3</v>
      </c>
    </row>
    <row r="355" spans="3:18" x14ac:dyDescent="0.3">
      <c r="C355">
        <f t="shared" si="30"/>
        <v>16.5</v>
      </c>
      <c r="D355" s="44">
        <f t="shared" si="31"/>
        <v>13</v>
      </c>
      <c r="F355">
        <v>61.5</v>
      </c>
      <c r="G355">
        <v>3</v>
      </c>
    </row>
    <row r="356" spans="3:18" x14ac:dyDescent="0.3">
      <c r="C356" t="str">
        <f t="shared" si="30"/>
        <v/>
      </c>
      <c r="D356" s="44" t="str">
        <f t="shared" si="31"/>
        <v/>
      </c>
      <c r="F356">
        <v>64.5</v>
      </c>
      <c r="G356">
        <v>3</v>
      </c>
    </row>
    <row r="357" spans="3:18" x14ac:dyDescent="0.3">
      <c r="C357">
        <f t="shared" si="30"/>
        <v>61.5</v>
      </c>
      <c r="D357" s="44">
        <f t="shared" si="31"/>
        <v>21</v>
      </c>
      <c r="F357">
        <v>67.5</v>
      </c>
      <c r="G357">
        <v>3</v>
      </c>
    </row>
    <row r="358" spans="3:18" x14ac:dyDescent="0.3">
      <c r="C358">
        <f t="shared" si="30"/>
        <v>49.5</v>
      </c>
      <c r="D358" s="44">
        <f t="shared" si="31"/>
        <v>3</v>
      </c>
      <c r="F358">
        <v>70.5</v>
      </c>
      <c r="G358">
        <v>3</v>
      </c>
    </row>
    <row r="359" spans="3:18" x14ac:dyDescent="0.3">
      <c r="C359">
        <f t="shared" si="30"/>
        <v>34.5</v>
      </c>
      <c r="D359" s="44">
        <f t="shared" si="31"/>
        <v>3</v>
      </c>
      <c r="F359">
        <v>1.5</v>
      </c>
      <c r="G359">
        <v>5</v>
      </c>
    </row>
    <row r="360" spans="3:18" x14ac:dyDescent="0.3">
      <c r="C360">
        <f t="shared" si="30"/>
        <v>37.5</v>
      </c>
      <c r="D360" s="44">
        <f t="shared" si="31"/>
        <v>5</v>
      </c>
      <c r="F360">
        <v>4.5</v>
      </c>
      <c r="G360">
        <v>5</v>
      </c>
    </row>
    <row r="361" spans="3:18" x14ac:dyDescent="0.3">
      <c r="C361">
        <f t="shared" si="30"/>
        <v>67.5</v>
      </c>
      <c r="D361" s="44">
        <f t="shared" si="31"/>
        <v>13</v>
      </c>
      <c r="F361">
        <v>7.5</v>
      </c>
      <c r="G361">
        <v>5</v>
      </c>
      <c r="R361">
        <f>R328+1</f>
        <v>24</v>
      </c>
    </row>
    <row r="362" spans="3:18" x14ac:dyDescent="0.3">
      <c r="C362">
        <f t="shared" si="30"/>
        <v>22.5</v>
      </c>
      <c r="D362" s="44">
        <f t="shared" si="31"/>
        <v>11</v>
      </c>
      <c r="F362">
        <v>10.5</v>
      </c>
      <c r="G362">
        <v>5</v>
      </c>
    </row>
    <row r="363" spans="3:18" x14ac:dyDescent="0.3">
      <c r="C363">
        <f t="shared" si="30"/>
        <v>31.5</v>
      </c>
      <c r="D363" s="44">
        <f t="shared" si="31"/>
        <v>3</v>
      </c>
      <c r="F363">
        <v>13.5</v>
      </c>
      <c r="G363">
        <v>5</v>
      </c>
    </row>
    <row r="364" spans="3:18" x14ac:dyDescent="0.3">
      <c r="C364">
        <f t="shared" si="30"/>
        <v>64.5</v>
      </c>
      <c r="D364" s="44">
        <f t="shared" si="31"/>
        <v>17</v>
      </c>
      <c r="F364">
        <v>16.5</v>
      </c>
      <c r="G364">
        <v>5</v>
      </c>
    </row>
    <row r="365" spans="3:18" x14ac:dyDescent="0.3">
      <c r="C365">
        <f t="shared" si="30"/>
        <v>34.5</v>
      </c>
      <c r="D365" s="44">
        <f t="shared" si="31"/>
        <v>19</v>
      </c>
      <c r="F365">
        <v>19.5</v>
      </c>
      <c r="G365">
        <v>5</v>
      </c>
    </row>
    <row r="366" spans="3:18" x14ac:dyDescent="0.3">
      <c r="C366">
        <f t="shared" si="30"/>
        <v>31.5</v>
      </c>
      <c r="D366" s="44">
        <f t="shared" si="31"/>
        <v>21</v>
      </c>
      <c r="F366">
        <v>22.5</v>
      </c>
      <c r="G366">
        <v>5</v>
      </c>
    </row>
    <row r="367" spans="3:18" x14ac:dyDescent="0.3">
      <c r="C367">
        <f t="shared" si="30"/>
        <v>43.5</v>
      </c>
      <c r="D367" s="44">
        <f t="shared" si="31"/>
        <v>19</v>
      </c>
      <c r="F367">
        <v>25.5</v>
      </c>
      <c r="G367">
        <v>5</v>
      </c>
    </row>
    <row r="368" spans="3:18" x14ac:dyDescent="0.3">
      <c r="C368">
        <f t="shared" si="30"/>
        <v>49.5</v>
      </c>
      <c r="D368" s="44">
        <f t="shared" si="31"/>
        <v>15</v>
      </c>
      <c r="F368">
        <v>28.5</v>
      </c>
      <c r="G368">
        <v>5</v>
      </c>
    </row>
    <row r="369" spans="3:7" x14ac:dyDescent="0.3">
      <c r="C369">
        <f t="shared" si="30"/>
        <v>13.5</v>
      </c>
      <c r="D369" s="44">
        <f t="shared" si="31"/>
        <v>5</v>
      </c>
      <c r="F369">
        <v>31.5</v>
      </c>
      <c r="G369">
        <v>5</v>
      </c>
    </row>
    <row r="370" spans="3:7" x14ac:dyDescent="0.3">
      <c r="C370">
        <f t="shared" si="30"/>
        <v>58.5</v>
      </c>
      <c r="D370" s="44">
        <f t="shared" si="31"/>
        <v>5</v>
      </c>
      <c r="F370">
        <v>34.5</v>
      </c>
      <c r="G370">
        <v>5</v>
      </c>
    </row>
    <row r="371" spans="3:7" x14ac:dyDescent="0.3">
      <c r="C371">
        <f t="shared" si="30"/>
        <v>13.5</v>
      </c>
      <c r="D371" s="44">
        <f t="shared" si="31"/>
        <v>3</v>
      </c>
      <c r="F371">
        <v>37.5</v>
      </c>
      <c r="G371">
        <v>5</v>
      </c>
    </row>
    <row r="372" spans="3:7" x14ac:dyDescent="0.3">
      <c r="C372">
        <f t="shared" si="30"/>
        <v>10.5</v>
      </c>
      <c r="D372" s="44">
        <f t="shared" si="31"/>
        <v>3</v>
      </c>
      <c r="F372">
        <v>40.5</v>
      </c>
      <c r="G372">
        <v>5</v>
      </c>
    </row>
    <row r="373" spans="3:7" x14ac:dyDescent="0.3">
      <c r="C373">
        <f t="shared" si="30"/>
        <v>70.5</v>
      </c>
      <c r="D373" s="44">
        <f t="shared" si="31"/>
        <v>19</v>
      </c>
      <c r="F373">
        <v>43.5</v>
      </c>
      <c r="G373">
        <v>5</v>
      </c>
    </row>
    <row r="374" spans="3:7" x14ac:dyDescent="0.3">
      <c r="C374">
        <f t="shared" si="30"/>
        <v>61.5</v>
      </c>
      <c r="D374" s="44">
        <f t="shared" si="31"/>
        <v>19</v>
      </c>
      <c r="F374">
        <v>46.5</v>
      </c>
      <c r="G374">
        <v>5</v>
      </c>
    </row>
    <row r="375" spans="3:7" x14ac:dyDescent="0.3">
      <c r="C375">
        <f t="shared" si="30"/>
        <v>49.5</v>
      </c>
      <c r="D375" s="44">
        <f t="shared" si="31"/>
        <v>11</v>
      </c>
      <c r="F375">
        <v>49.5</v>
      </c>
      <c r="G375">
        <v>5</v>
      </c>
    </row>
    <row r="376" spans="3:7" x14ac:dyDescent="0.3">
      <c r="C376">
        <f t="shared" ref="C376:C439" si="32">IF(Q106&lt;&gt;"","",F106)</f>
        <v>61.5</v>
      </c>
      <c r="D376" s="44">
        <f t="shared" ref="D376:D439" si="33">IF(Q106&lt;&gt;"","",G106)</f>
        <v>9</v>
      </c>
      <c r="F376">
        <v>52.5</v>
      </c>
      <c r="G376">
        <v>5</v>
      </c>
    </row>
    <row r="377" spans="3:7" x14ac:dyDescent="0.3">
      <c r="C377">
        <f t="shared" si="32"/>
        <v>19.5</v>
      </c>
      <c r="D377" s="44">
        <f t="shared" si="33"/>
        <v>13</v>
      </c>
      <c r="F377">
        <v>55.5</v>
      </c>
      <c r="G377">
        <v>5</v>
      </c>
    </row>
    <row r="378" spans="3:7" x14ac:dyDescent="0.3">
      <c r="C378">
        <f t="shared" si="32"/>
        <v>55.5</v>
      </c>
      <c r="D378" s="44">
        <f t="shared" si="33"/>
        <v>1</v>
      </c>
      <c r="F378">
        <v>58.5</v>
      </c>
      <c r="G378">
        <v>5</v>
      </c>
    </row>
    <row r="379" spans="3:7" x14ac:dyDescent="0.3">
      <c r="C379">
        <f t="shared" si="32"/>
        <v>22.5</v>
      </c>
      <c r="D379" s="44">
        <f t="shared" si="33"/>
        <v>1</v>
      </c>
      <c r="F379">
        <v>61.5</v>
      </c>
      <c r="G379">
        <v>5</v>
      </c>
    </row>
    <row r="380" spans="3:7" x14ac:dyDescent="0.3">
      <c r="C380">
        <f t="shared" si="32"/>
        <v>28.5</v>
      </c>
      <c r="D380" s="44">
        <f t="shared" si="33"/>
        <v>7</v>
      </c>
      <c r="F380">
        <v>64.5</v>
      </c>
      <c r="G380">
        <v>5</v>
      </c>
    </row>
    <row r="381" spans="3:7" x14ac:dyDescent="0.3">
      <c r="C381">
        <f t="shared" si="32"/>
        <v>64.5</v>
      </c>
      <c r="D381" s="44">
        <f t="shared" si="33"/>
        <v>11</v>
      </c>
      <c r="F381">
        <v>67.5</v>
      </c>
      <c r="G381">
        <v>5</v>
      </c>
    </row>
    <row r="382" spans="3:7" x14ac:dyDescent="0.3">
      <c r="C382">
        <f t="shared" si="32"/>
        <v>37.5</v>
      </c>
      <c r="D382" s="44">
        <f t="shared" si="33"/>
        <v>17</v>
      </c>
      <c r="F382">
        <v>70.5</v>
      </c>
      <c r="G382">
        <v>5</v>
      </c>
    </row>
    <row r="383" spans="3:7" x14ac:dyDescent="0.3">
      <c r="C383">
        <f t="shared" si="32"/>
        <v>49.5</v>
      </c>
      <c r="D383" s="44">
        <f t="shared" si="33"/>
        <v>17</v>
      </c>
      <c r="F383">
        <v>1.5</v>
      </c>
      <c r="G383">
        <v>7</v>
      </c>
    </row>
    <row r="384" spans="3:7" x14ac:dyDescent="0.3">
      <c r="C384">
        <f t="shared" si="32"/>
        <v>43.5</v>
      </c>
      <c r="D384" s="44">
        <f t="shared" si="33"/>
        <v>5</v>
      </c>
      <c r="F384">
        <v>4.5</v>
      </c>
      <c r="G384">
        <v>7</v>
      </c>
    </row>
    <row r="385" spans="3:18" x14ac:dyDescent="0.3">
      <c r="C385">
        <f t="shared" si="32"/>
        <v>10.5</v>
      </c>
      <c r="D385" s="44">
        <f t="shared" si="33"/>
        <v>13</v>
      </c>
      <c r="F385">
        <v>7.5</v>
      </c>
      <c r="G385">
        <v>7</v>
      </c>
    </row>
    <row r="386" spans="3:18" x14ac:dyDescent="0.3">
      <c r="C386">
        <f t="shared" si="32"/>
        <v>34.5</v>
      </c>
      <c r="D386" s="44">
        <f t="shared" si="33"/>
        <v>13</v>
      </c>
      <c r="F386">
        <v>10.5</v>
      </c>
      <c r="G386">
        <v>7</v>
      </c>
    </row>
    <row r="387" spans="3:18" x14ac:dyDescent="0.3">
      <c r="C387">
        <f t="shared" si="32"/>
        <v>10.5</v>
      </c>
      <c r="D387" s="44">
        <f t="shared" si="33"/>
        <v>19</v>
      </c>
      <c r="F387">
        <v>13.5</v>
      </c>
      <c r="G387">
        <v>7</v>
      </c>
    </row>
    <row r="388" spans="3:18" x14ac:dyDescent="0.3">
      <c r="C388">
        <f t="shared" si="32"/>
        <v>10.5</v>
      </c>
      <c r="D388" s="44">
        <f t="shared" si="33"/>
        <v>5</v>
      </c>
      <c r="F388">
        <v>16.5</v>
      </c>
      <c r="G388">
        <v>7</v>
      </c>
    </row>
    <row r="389" spans="3:18" x14ac:dyDescent="0.3">
      <c r="C389">
        <f t="shared" si="32"/>
        <v>34.5</v>
      </c>
      <c r="D389" s="44">
        <f t="shared" si="33"/>
        <v>7</v>
      </c>
      <c r="F389">
        <v>19.5</v>
      </c>
      <c r="G389">
        <v>7</v>
      </c>
    </row>
    <row r="390" spans="3:18" x14ac:dyDescent="0.3">
      <c r="C390">
        <f t="shared" si="32"/>
        <v>4.5</v>
      </c>
      <c r="D390" s="44">
        <f t="shared" si="33"/>
        <v>15</v>
      </c>
      <c r="F390">
        <v>22.5</v>
      </c>
      <c r="G390">
        <v>7</v>
      </c>
    </row>
    <row r="391" spans="3:18" x14ac:dyDescent="0.3">
      <c r="C391">
        <f t="shared" si="32"/>
        <v>1.5</v>
      </c>
      <c r="D391" s="44">
        <f t="shared" si="33"/>
        <v>17</v>
      </c>
      <c r="F391">
        <v>25.5</v>
      </c>
      <c r="G391">
        <v>7</v>
      </c>
    </row>
    <row r="392" spans="3:18" x14ac:dyDescent="0.3">
      <c r="C392">
        <f t="shared" si="32"/>
        <v>10.5</v>
      </c>
      <c r="D392" s="44">
        <f t="shared" si="33"/>
        <v>7</v>
      </c>
      <c r="F392">
        <v>28.5</v>
      </c>
      <c r="G392">
        <v>7</v>
      </c>
    </row>
    <row r="393" spans="3:18" x14ac:dyDescent="0.3">
      <c r="C393">
        <f t="shared" si="32"/>
        <v>64.5</v>
      </c>
      <c r="D393" s="44">
        <f t="shared" si="33"/>
        <v>5</v>
      </c>
      <c r="F393">
        <v>31.5</v>
      </c>
      <c r="G393">
        <v>7</v>
      </c>
    </row>
    <row r="394" spans="3:18" x14ac:dyDescent="0.3">
      <c r="C394">
        <f t="shared" si="32"/>
        <v>7.5</v>
      </c>
      <c r="D394" s="44">
        <f t="shared" si="33"/>
        <v>5</v>
      </c>
      <c r="F394">
        <v>34.5</v>
      </c>
      <c r="G394">
        <v>7</v>
      </c>
      <c r="R394">
        <f>R361+1</f>
        <v>25</v>
      </c>
    </row>
    <row r="395" spans="3:18" x14ac:dyDescent="0.3">
      <c r="C395">
        <f t="shared" si="32"/>
        <v>31.5</v>
      </c>
      <c r="D395" s="44">
        <f t="shared" si="33"/>
        <v>19</v>
      </c>
      <c r="F395">
        <v>37.5</v>
      </c>
      <c r="G395">
        <v>7</v>
      </c>
    </row>
    <row r="396" spans="3:18" x14ac:dyDescent="0.3">
      <c r="C396">
        <f t="shared" si="32"/>
        <v>64.5</v>
      </c>
      <c r="D396" s="44">
        <f t="shared" si="33"/>
        <v>3</v>
      </c>
      <c r="F396">
        <v>40.5</v>
      </c>
      <c r="G396">
        <v>7</v>
      </c>
    </row>
    <row r="397" spans="3:18" x14ac:dyDescent="0.3">
      <c r="C397">
        <f t="shared" si="32"/>
        <v>25.5</v>
      </c>
      <c r="D397" s="44">
        <f t="shared" si="33"/>
        <v>7</v>
      </c>
      <c r="F397">
        <v>43.5</v>
      </c>
      <c r="G397">
        <v>7</v>
      </c>
    </row>
    <row r="398" spans="3:18" x14ac:dyDescent="0.3">
      <c r="C398">
        <f t="shared" si="32"/>
        <v>46.5</v>
      </c>
      <c r="D398" s="44">
        <f t="shared" si="33"/>
        <v>5</v>
      </c>
      <c r="F398">
        <v>46.5</v>
      </c>
      <c r="G398">
        <v>7</v>
      </c>
    </row>
    <row r="399" spans="3:18" x14ac:dyDescent="0.3">
      <c r="C399">
        <f t="shared" si="32"/>
        <v>67.5</v>
      </c>
      <c r="D399" s="44">
        <f t="shared" si="33"/>
        <v>5</v>
      </c>
      <c r="F399">
        <v>49.5</v>
      </c>
      <c r="G399">
        <v>7</v>
      </c>
    </row>
    <row r="400" spans="3:18" x14ac:dyDescent="0.3">
      <c r="C400">
        <f t="shared" si="32"/>
        <v>25.5</v>
      </c>
      <c r="D400" s="44">
        <f t="shared" si="33"/>
        <v>9</v>
      </c>
      <c r="F400">
        <v>52.5</v>
      </c>
      <c r="G400">
        <v>7</v>
      </c>
    </row>
    <row r="401" spans="3:7" x14ac:dyDescent="0.3">
      <c r="C401">
        <f t="shared" si="32"/>
        <v>43.5</v>
      </c>
      <c r="D401" s="44">
        <f t="shared" si="33"/>
        <v>13</v>
      </c>
      <c r="F401">
        <v>55.5</v>
      </c>
      <c r="G401">
        <v>7</v>
      </c>
    </row>
    <row r="402" spans="3:7" x14ac:dyDescent="0.3">
      <c r="C402">
        <f t="shared" si="32"/>
        <v>58.5</v>
      </c>
      <c r="D402" s="44">
        <f t="shared" si="33"/>
        <v>21</v>
      </c>
      <c r="F402">
        <v>58.5</v>
      </c>
      <c r="G402">
        <v>7</v>
      </c>
    </row>
    <row r="403" spans="3:7" x14ac:dyDescent="0.3">
      <c r="C403">
        <f t="shared" si="32"/>
        <v>49.5</v>
      </c>
      <c r="D403" s="44">
        <f t="shared" si="33"/>
        <v>19</v>
      </c>
      <c r="F403">
        <v>61.5</v>
      </c>
      <c r="G403">
        <v>7</v>
      </c>
    </row>
    <row r="404" spans="3:7" x14ac:dyDescent="0.3">
      <c r="C404">
        <f t="shared" si="32"/>
        <v>16.5</v>
      </c>
      <c r="D404" s="44">
        <f t="shared" si="33"/>
        <v>9</v>
      </c>
      <c r="F404">
        <v>64.5</v>
      </c>
      <c r="G404">
        <v>7</v>
      </c>
    </row>
    <row r="405" spans="3:7" x14ac:dyDescent="0.3">
      <c r="C405">
        <f t="shared" si="32"/>
        <v>49.5</v>
      </c>
      <c r="D405" s="44">
        <f t="shared" si="33"/>
        <v>5</v>
      </c>
      <c r="F405">
        <v>67.5</v>
      </c>
      <c r="G405">
        <v>7</v>
      </c>
    </row>
    <row r="406" spans="3:7" x14ac:dyDescent="0.3">
      <c r="C406">
        <f t="shared" si="32"/>
        <v>70.5</v>
      </c>
      <c r="D406" s="44">
        <f t="shared" si="33"/>
        <v>21</v>
      </c>
      <c r="F406">
        <v>70.5</v>
      </c>
      <c r="G406">
        <v>7</v>
      </c>
    </row>
    <row r="407" spans="3:7" x14ac:dyDescent="0.3">
      <c r="C407">
        <f t="shared" si="32"/>
        <v>61.5</v>
      </c>
      <c r="D407" s="44">
        <f t="shared" si="33"/>
        <v>5</v>
      </c>
      <c r="F407">
        <v>1.5</v>
      </c>
      <c r="G407">
        <v>9</v>
      </c>
    </row>
    <row r="408" spans="3:7" x14ac:dyDescent="0.3">
      <c r="C408">
        <f t="shared" si="32"/>
        <v>52.5</v>
      </c>
      <c r="D408" s="44">
        <f t="shared" si="33"/>
        <v>7</v>
      </c>
      <c r="F408">
        <v>4.5</v>
      </c>
      <c r="G408">
        <v>9</v>
      </c>
    </row>
    <row r="409" spans="3:7" x14ac:dyDescent="0.3">
      <c r="C409">
        <f t="shared" si="32"/>
        <v>25.5</v>
      </c>
      <c r="D409" s="44">
        <f t="shared" si="33"/>
        <v>1</v>
      </c>
      <c r="F409">
        <v>7.5</v>
      </c>
      <c r="G409">
        <v>9</v>
      </c>
    </row>
    <row r="410" spans="3:7" x14ac:dyDescent="0.3">
      <c r="C410">
        <f t="shared" si="32"/>
        <v>34.5</v>
      </c>
      <c r="D410" s="44">
        <f t="shared" si="33"/>
        <v>17</v>
      </c>
      <c r="F410">
        <v>10.5</v>
      </c>
      <c r="G410">
        <v>9</v>
      </c>
    </row>
    <row r="411" spans="3:7" x14ac:dyDescent="0.3">
      <c r="C411">
        <f t="shared" si="32"/>
        <v>4.5</v>
      </c>
      <c r="D411" s="44">
        <f t="shared" si="33"/>
        <v>7</v>
      </c>
      <c r="F411">
        <v>13.5</v>
      </c>
      <c r="G411">
        <v>9</v>
      </c>
    </row>
    <row r="412" spans="3:7" x14ac:dyDescent="0.3">
      <c r="C412">
        <f t="shared" si="32"/>
        <v>70.5</v>
      </c>
      <c r="D412" s="44">
        <f t="shared" si="33"/>
        <v>9</v>
      </c>
      <c r="F412">
        <v>16.5</v>
      </c>
      <c r="G412">
        <v>9</v>
      </c>
    </row>
    <row r="413" spans="3:7" x14ac:dyDescent="0.3">
      <c r="C413">
        <f t="shared" si="32"/>
        <v>1.5</v>
      </c>
      <c r="D413" s="44">
        <f t="shared" si="33"/>
        <v>11</v>
      </c>
      <c r="F413">
        <v>19.5</v>
      </c>
      <c r="G413">
        <v>9</v>
      </c>
    </row>
    <row r="414" spans="3:7" x14ac:dyDescent="0.3">
      <c r="C414">
        <f t="shared" si="32"/>
        <v>67.5</v>
      </c>
      <c r="D414" s="44">
        <f t="shared" si="33"/>
        <v>3</v>
      </c>
      <c r="F414">
        <v>22.5</v>
      </c>
      <c r="G414">
        <v>9</v>
      </c>
    </row>
    <row r="415" spans="3:7" x14ac:dyDescent="0.3">
      <c r="C415">
        <f t="shared" si="32"/>
        <v>64.5</v>
      </c>
      <c r="D415" s="44">
        <f t="shared" si="33"/>
        <v>1</v>
      </c>
      <c r="F415">
        <v>25.5</v>
      </c>
      <c r="G415">
        <v>9</v>
      </c>
    </row>
    <row r="416" spans="3:7" x14ac:dyDescent="0.3">
      <c r="C416">
        <f t="shared" si="32"/>
        <v>58.5</v>
      </c>
      <c r="D416" s="44">
        <f t="shared" si="33"/>
        <v>15</v>
      </c>
      <c r="F416">
        <v>28.5</v>
      </c>
      <c r="G416">
        <v>9</v>
      </c>
    </row>
    <row r="417" spans="3:18" x14ac:dyDescent="0.3">
      <c r="C417">
        <f t="shared" si="32"/>
        <v>28.5</v>
      </c>
      <c r="D417" s="44">
        <f t="shared" si="33"/>
        <v>17</v>
      </c>
      <c r="F417">
        <v>31.5</v>
      </c>
      <c r="G417">
        <v>9</v>
      </c>
    </row>
    <row r="418" spans="3:18" x14ac:dyDescent="0.3">
      <c r="C418">
        <f t="shared" si="32"/>
        <v>22.5</v>
      </c>
      <c r="D418" s="44">
        <f t="shared" si="33"/>
        <v>3</v>
      </c>
      <c r="F418">
        <v>34.5</v>
      </c>
      <c r="G418">
        <v>9</v>
      </c>
    </row>
    <row r="419" spans="3:18" x14ac:dyDescent="0.3">
      <c r="C419">
        <f t="shared" si="32"/>
        <v>28.5</v>
      </c>
      <c r="D419" s="44">
        <f t="shared" si="33"/>
        <v>9</v>
      </c>
      <c r="F419">
        <v>37.5</v>
      </c>
      <c r="G419">
        <v>9</v>
      </c>
    </row>
    <row r="420" spans="3:18" x14ac:dyDescent="0.3">
      <c r="C420">
        <f t="shared" si="32"/>
        <v>40.5</v>
      </c>
      <c r="D420" s="44">
        <f t="shared" si="33"/>
        <v>15</v>
      </c>
      <c r="F420">
        <v>40.5</v>
      </c>
      <c r="G420">
        <v>9</v>
      </c>
    </row>
    <row r="421" spans="3:18" x14ac:dyDescent="0.3">
      <c r="C421">
        <f t="shared" si="32"/>
        <v>67.5</v>
      </c>
      <c r="D421" s="44">
        <f t="shared" si="33"/>
        <v>19</v>
      </c>
      <c r="F421">
        <v>43.5</v>
      </c>
      <c r="G421">
        <v>9</v>
      </c>
    </row>
    <row r="422" spans="3:18" x14ac:dyDescent="0.3">
      <c r="C422">
        <f t="shared" si="32"/>
        <v>34.5</v>
      </c>
      <c r="D422" s="44">
        <f t="shared" si="33"/>
        <v>5</v>
      </c>
      <c r="F422">
        <v>46.5</v>
      </c>
      <c r="G422">
        <v>9</v>
      </c>
    </row>
    <row r="423" spans="3:18" x14ac:dyDescent="0.3">
      <c r="C423">
        <f t="shared" si="32"/>
        <v>52.5</v>
      </c>
      <c r="D423" s="44">
        <f t="shared" si="33"/>
        <v>1</v>
      </c>
      <c r="F423">
        <v>49.5</v>
      </c>
      <c r="G423">
        <v>9</v>
      </c>
    </row>
    <row r="424" spans="3:18" x14ac:dyDescent="0.3">
      <c r="C424">
        <f t="shared" si="32"/>
        <v>13.5</v>
      </c>
      <c r="D424" s="44">
        <f t="shared" si="33"/>
        <v>7</v>
      </c>
      <c r="F424">
        <v>52.5</v>
      </c>
      <c r="G424">
        <v>9</v>
      </c>
    </row>
    <row r="425" spans="3:18" x14ac:dyDescent="0.3">
      <c r="C425">
        <f t="shared" si="32"/>
        <v>46.5</v>
      </c>
      <c r="D425" s="44">
        <f t="shared" si="33"/>
        <v>3</v>
      </c>
      <c r="F425">
        <v>55.5</v>
      </c>
      <c r="G425">
        <v>9</v>
      </c>
    </row>
    <row r="426" spans="3:18" x14ac:dyDescent="0.3">
      <c r="C426">
        <f t="shared" si="32"/>
        <v>28.5</v>
      </c>
      <c r="D426" s="44">
        <f t="shared" si="33"/>
        <v>11</v>
      </c>
      <c r="F426">
        <v>58.5</v>
      </c>
      <c r="G426">
        <v>9</v>
      </c>
    </row>
    <row r="427" spans="3:18" x14ac:dyDescent="0.3">
      <c r="C427">
        <f t="shared" si="32"/>
        <v>19.5</v>
      </c>
      <c r="D427" s="44">
        <f t="shared" si="33"/>
        <v>5</v>
      </c>
      <c r="F427">
        <v>61.5</v>
      </c>
      <c r="G427">
        <v>9</v>
      </c>
      <c r="R427">
        <f>R394+1</f>
        <v>26</v>
      </c>
    </row>
    <row r="428" spans="3:18" x14ac:dyDescent="0.3">
      <c r="C428">
        <f t="shared" si="32"/>
        <v>58.5</v>
      </c>
      <c r="D428" s="44">
        <f t="shared" si="33"/>
        <v>13</v>
      </c>
      <c r="F428">
        <v>64.5</v>
      </c>
      <c r="G428">
        <v>9</v>
      </c>
    </row>
    <row r="429" spans="3:18" x14ac:dyDescent="0.3">
      <c r="C429">
        <f t="shared" si="32"/>
        <v>52.5</v>
      </c>
      <c r="D429" s="44">
        <f t="shared" si="33"/>
        <v>15</v>
      </c>
      <c r="F429">
        <v>67.5</v>
      </c>
      <c r="G429">
        <v>9</v>
      </c>
    </row>
    <row r="430" spans="3:18" x14ac:dyDescent="0.3">
      <c r="C430">
        <f t="shared" si="32"/>
        <v>70.5</v>
      </c>
      <c r="D430" s="44">
        <f t="shared" si="33"/>
        <v>3</v>
      </c>
      <c r="F430">
        <v>70.5</v>
      </c>
      <c r="G430">
        <v>9</v>
      </c>
    </row>
    <row r="431" spans="3:18" x14ac:dyDescent="0.3">
      <c r="C431">
        <f t="shared" si="32"/>
        <v>52.5</v>
      </c>
      <c r="D431" s="44">
        <f t="shared" si="33"/>
        <v>11</v>
      </c>
      <c r="F431">
        <v>1.5</v>
      </c>
      <c r="G431">
        <v>11</v>
      </c>
    </row>
    <row r="432" spans="3:18" x14ac:dyDescent="0.3">
      <c r="C432">
        <f t="shared" si="32"/>
        <v>13.5</v>
      </c>
      <c r="D432" s="44">
        <f t="shared" si="33"/>
        <v>21</v>
      </c>
      <c r="F432">
        <v>4.5</v>
      </c>
      <c r="G432">
        <v>11</v>
      </c>
    </row>
    <row r="433" spans="3:7" x14ac:dyDescent="0.3">
      <c r="C433">
        <f t="shared" si="32"/>
        <v>40.5</v>
      </c>
      <c r="D433" s="44">
        <f t="shared" si="33"/>
        <v>11</v>
      </c>
      <c r="F433">
        <v>7.5</v>
      </c>
      <c r="G433">
        <v>11</v>
      </c>
    </row>
    <row r="434" spans="3:7" x14ac:dyDescent="0.3">
      <c r="C434">
        <f t="shared" si="32"/>
        <v>31.5</v>
      </c>
      <c r="D434" s="44">
        <f t="shared" si="33"/>
        <v>1</v>
      </c>
      <c r="F434">
        <v>10.5</v>
      </c>
      <c r="G434">
        <v>11</v>
      </c>
    </row>
    <row r="435" spans="3:7" x14ac:dyDescent="0.3">
      <c r="C435">
        <f t="shared" si="32"/>
        <v>22.5</v>
      </c>
      <c r="D435" s="44">
        <f t="shared" si="33"/>
        <v>9</v>
      </c>
      <c r="F435">
        <v>13.5</v>
      </c>
      <c r="G435">
        <v>11</v>
      </c>
    </row>
    <row r="436" spans="3:7" x14ac:dyDescent="0.3">
      <c r="C436">
        <f t="shared" si="32"/>
        <v>43.5</v>
      </c>
      <c r="D436" s="44">
        <f t="shared" si="33"/>
        <v>9</v>
      </c>
      <c r="F436">
        <v>16.5</v>
      </c>
      <c r="G436">
        <v>11</v>
      </c>
    </row>
    <row r="437" spans="3:7" x14ac:dyDescent="0.3">
      <c r="C437">
        <f t="shared" si="32"/>
        <v>31.5</v>
      </c>
      <c r="D437" s="44">
        <f t="shared" si="33"/>
        <v>13</v>
      </c>
      <c r="F437">
        <v>19.5</v>
      </c>
      <c r="G437">
        <v>11</v>
      </c>
    </row>
    <row r="438" spans="3:7" x14ac:dyDescent="0.3">
      <c r="C438">
        <f t="shared" si="32"/>
        <v>7.5</v>
      </c>
      <c r="D438" s="44">
        <f t="shared" si="33"/>
        <v>3</v>
      </c>
      <c r="F438">
        <v>22.5</v>
      </c>
      <c r="G438">
        <v>11</v>
      </c>
    </row>
    <row r="439" spans="3:7" x14ac:dyDescent="0.3">
      <c r="C439">
        <f t="shared" si="32"/>
        <v>61.5</v>
      </c>
      <c r="D439" s="44">
        <f t="shared" si="33"/>
        <v>13</v>
      </c>
      <c r="F439">
        <v>25.5</v>
      </c>
      <c r="G439">
        <v>11</v>
      </c>
    </row>
    <row r="440" spans="3:7" x14ac:dyDescent="0.3">
      <c r="C440">
        <f t="shared" ref="C440:C503" si="34">IF(Q170&lt;&gt;"","",F170)</f>
        <v>49.5</v>
      </c>
      <c r="D440" s="44">
        <f t="shared" ref="D440:D503" si="35">IF(Q170&lt;&gt;"","",G170)</f>
        <v>1</v>
      </c>
      <c r="F440">
        <v>28.5</v>
      </c>
      <c r="G440">
        <v>11</v>
      </c>
    </row>
    <row r="441" spans="3:7" x14ac:dyDescent="0.3">
      <c r="C441">
        <f t="shared" si="34"/>
        <v>7.5</v>
      </c>
      <c r="D441" s="44">
        <f t="shared" si="35"/>
        <v>7</v>
      </c>
      <c r="F441">
        <v>31.5</v>
      </c>
      <c r="G441">
        <v>11</v>
      </c>
    </row>
    <row r="442" spans="3:7" x14ac:dyDescent="0.3">
      <c r="C442">
        <f t="shared" si="34"/>
        <v>40.5</v>
      </c>
      <c r="D442" s="44">
        <f t="shared" si="35"/>
        <v>3</v>
      </c>
      <c r="F442">
        <v>34.5</v>
      </c>
      <c r="G442">
        <v>11</v>
      </c>
    </row>
    <row r="443" spans="3:7" x14ac:dyDescent="0.3">
      <c r="C443">
        <f t="shared" si="34"/>
        <v>28.5</v>
      </c>
      <c r="D443" s="44">
        <f t="shared" si="35"/>
        <v>5</v>
      </c>
      <c r="F443">
        <v>37.5</v>
      </c>
      <c r="G443">
        <v>11</v>
      </c>
    </row>
    <row r="444" spans="3:7" x14ac:dyDescent="0.3">
      <c r="C444">
        <f t="shared" si="34"/>
        <v>19.5</v>
      </c>
      <c r="D444" s="44">
        <f t="shared" si="35"/>
        <v>19</v>
      </c>
      <c r="F444">
        <v>40.5</v>
      </c>
      <c r="G444">
        <v>11</v>
      </c>
    </row>
    <row r="445" spans="3:7" x14ac:dyDescent="0.3">
      <c r="C445">
        <f t="shared" si="34"/>
        <v>52.5</v>
      </c>
      <c r="D445" s="44">
        <f t="shared" si="35"/>
        <v>13</v>
      </c>
      <c r="F445">
        <v>43.5</v>
      </c>
      <c r="G445">
        <v>11</v>
      </c>
    </row>
    <row r="446" spans="3:7" x14ac:dyDescent="0.3">
      <c r="C446">
        <f t="shared" si="34"/>
        <v>28.5</v>
      </c>
      <c r="D446" s="44">
        <f t="shared" si="35"/>
        <v>21</v>
      </c>
      <c r="F446">
        <v>46.5</v>
      </c>
      <c r="G446">
        <v>11</v>
      </c>
    </row>
    <row r="447" spans="3:7" x14ac:dyDescent="0.3">
      <c r="C447">
        <f t="shared" si="34"/>
        <v>31.5</v>
      </c>
      <c r="D447" s="44">
        <f t="shared" si="35"/>
        <v>9</v>
      </c>
      <c r="F447">
        <v>49.5</v>
      </c>
      <c r="G447">
        <v>11</v>
      </c>
    </row>
    <row r="448" spans="3:7" x14ac:dyDescent="0.3">
      <c r="C448">
        <f t="shared" si="34"/>
        <v>28.5</v>
      </c>
      <c r="D448" s="44">
        <f t="shared" si="35"/>
        <v>13</v>
      </c>
      <c r="F448">
        <v>52.5</v>
      </c>
      <c r="G448">
        <v>11</v>
      </c>
    </row>
    <row r="449" spans="3:18" x14ac:dyDescent="0.3">
      <c r="C449">
        <f t="shared" si="34"/>
        <v>43.5</v>
      </c>
      <c r="D449" s="44">
        <f t="shared" si="35"/>
        <v>15</v>
      </c>
      <c r="F449">
        <v>55.5</v>
      </c>
      <c r="G449">
        <v>11</v>
      </c>
    </row>
    <row r="450" spans="3:18" x14ac:dyDescent="0.3">
      <c r="C450">
        <f t="shared" si="34"/>
        <v>64.5</v>
      </c>
      <c r="D450" s="44">
        <f t="shared" si="35"/>
        <v>19</v>
      </c>
      <c r="F450">
        <v>58.5</v>
      </c>
      <c r="G450">
        <v>11</v>
      </c>
    </row>
    <row r="451" spans="3:18" x14ac:dyDescent="0.3">
      <c r="C451">
        <f t="shared" si="34"/>
        <v>31.5</v>
      </c>
      <c r="D451" s="44">
        <f t="shared" si="35"/>
        <v>7</v>
      </c>
      <c r="F451">
        <v>61.5</v>
      </c>
      <c r="G451">
        <v>11</v>
      </c>
    </row>
    <row r="452" spans="3:18" x14ac:dyDescent="0.3">
      <c r="C452">
        <f t="shared" si="34"/>
        <v>64.5</v>
      </c>
      <c r="D452" s="44">
        <f t="shared" si="35"/>
        <v>21</v>
      </c>
      <c r="F452">
        <v>64.5</v>
      </c>
      <c r="G452">
        <v>11</v>
      </c>
    </row>
    <row r="453" spans="3:18" x14ac:dyDescent="0.3">
      <c r="C453">
        <f t="shared" si="34"/>
        <v>28.5</v>
      </c>
      <c r="D453" s="44">
        <f t="shared" si="35"/>
        <v>3</v>
      </c>
      <c r="F453">
        <v>67.5</v>
      </c>
      <c r="G453">
        <v>11</v>
      </c>
    </row>
    <row r="454" spans="3:18" x14ac:dyDescent="0.3">
      <c r="C454">
        <f t="shared" si="34"/>
        <v>55.5</v>
      </c>
      <c r="D454" s="44">
        <f t="shared" si="35"/>
        <v>7</v>
      </c>
      <c r="F454">
        <v>70.5</v>
      </c>
      <c r="G454">
        <v>11</v>
      </c>
    </row>
    <row r="455" spans="3:18" x14ac:dyDescent="0.3">
      <c r="C455">
        <f t="shared" si="34"/>
        <v>13.5</v>
      </c>
      <c r="D455" s="44">
        <f t="shared" si="35"/>
        <v>9</v>
      </c>
      <c r="F455">
        <v>1.5</v>
      </c>
      <c r="G455">
        <v>13</v>
      </c>
    </row>
    <row r="456" spans="3:18" x14ac:dyDescent="0.3">
      <c r="C456">
        <f t="shared" si="34"/>
        <v>46.5</v>
      </c>
      <c r="D456" s="44">
        <f t="shared" si="35"/>
        <v>1</v>
      </c>
      <c r="F456">
        <v>4.5</v>
      </c>
      <c r="G456">
        <v>13</v>
      </c>
    </row>
    <row r="457" spans="3:18" x14ac:dyDescent="0.3">
      <c r="C457">
        <f t="shared" si="34"/>
        <v>55.5</v>
      </c>
      <c r="D457" s="44">
        <f t="shared" si="35"/>
        <v>3</v>
      </c>
      <c r="F457">
        <v>7.5</v>
      </c>
      <c r="G457">
        <v>13</v>
      </c>
    </row>
    <row r="458" spans="3:18" x14ac:dyDescent="0.3">
      <c r="C458">
        <f t="shared" si="34"/>
        <v>10.5</v>
      </c>
      <c r="D458" s="44">
        <f t="shared" si="35"/>
        <v>11</v>
      </c>
      <c r="F458">
        <v>10.5</v>
      </c>
      <c r="G458">
        <v>13</v>
      </c>
    </row>
    <row r="459" spans="3:18" x14ac:dyDescent="0.3">
      <c r="C459">
        <f t="shared" si="34"/>
        <v>55.5</v>
      </c>
      <c r="D459" s="44">
        <f t="shared" si="35"/>
        <v>5</v>
      </c>
      <c r="F459">
        <v>13.5</v>
      </c>
      <c r="G459">
        <v>13</v>
      </c>
    </row>
    <row r="460" spans="3:18" x14ac:dyDescent="0.3">
      <c r="C460">
        <f t="shared" si="34"/>
        <v>46.5</v>
      </c>
      <c r="D460" s="44">
        <f t="shared" si="35"/>
        <v>21</v>
      </c>
      <c r="F460">
        <v>16.5</v>
      </c>
      <c r="G460">
        <v>13</v>
      </c>
      <c r="R460">
        <f>R427+1</f>
        <v>27</v>
      </c>
    </row>
    <row r="461" spans="3:18" x14ac:dyDescent="0.3">
      <c r="C461">
        <f t="shared" si="34"/>
        <v>58.5</v>
      </c>
      <c r="D461" s="44">
        <f t="shared" si="35"/>
        <v>9</v>
      </c>
      <c r="F461">
        <v>19.5</v>
      </c>
      <c r="G461">
        <v>13</v>
      </c>
    </row>
    <row r="462" spans="3:18" x14ac:dyDescent="0.3">
      <c r="C462">
        <f t="shared" si="34"/>
        <v>43.5</v>
      </c>
      <c r="D462" s="44">
        <f t="shared" si="35"/>
        <v>3</v>
      </c>
      <c r="F462">
        <v>22.5</v>
      </c>
      <c r="G462">
        <v>13</v>
      </c>
    </row>
    <row r="463" spans="3:18" x14ac:dyDescent="0.3">
      <c r="C463">
        <f t="shared" si="34"/>
        <v>19.5</v>
      </c>
      <c r="D463" s="44">
        <f t="shared" si="35"/>
        <v>7</v>
      </c>
      <c r="F463">
        <v>25.5</v>
      </c>
      <c r="G463">
        <v>13</v>
      </c>
    </row>
    <row r="464" spans="3:18" x14ac:dyDescent="0.3">
      <c r="C464">
        <f t="shared" si="34"/>
        <v>49.5</v>
      </c>
      <c r="D464" s="44">
        <f t="shared" si="35"/>
        <v>9</v>
      </c>
      <c r="F464">
        <v>28.5</v>
      </c>
      <c r="G464">
        <v>13</v>
      </c>
    </row>
    <row r="465" spans="3:7" x14ac:dyDescent="0.3">
      <c r="C465">
        <f t="shared" si="34"/>
        <v>16.5</v>
      </c>
      <c r="D465" s="44">
        <f t="shared" si="35"/>
        <v>11</v>
      </c>
      <c r="F465">
        <v>31.5</v>
      </c>
      <c r="G465">
        <v>13</v>
      </c>
    </row>
    <row r="466" spans="3:7" x14ac:dyDescent="0.3">
      <c r="C466">
        <f t="shared" si="34"/>
        <v>64.5</v>
      </c>
      <c r="D466" s="44">
        <f t="shared" si="35"/>
        <v>13</v>
      </c>
      <c r="F466">
        <v>34.5</v>
      </c>
      <c r="G466">
        <v>13</v>
      </c>
    </row>
    <row r="467" spans="3:7" x14ac:dyDescent="0.3">
      <c r="C467">
        <f t="shared" si="34"/>
        <v>7.5</v>
      </c>
      <c r="D467" s="44">
        <f t="shared" si="35"/>
        <v>19</v>
      </c>
      <c r="F467">
        <v>37.5</v>
      </c>
      <c r="G467">
        <v>13</v>
      </c>
    </row>
    <row r="468" spans="3:7" x14ac:dyDescent="0.3">
      <c r="C468">
        <f t="shared" si="34"/>
        <v>55.5</v>
      </c>
      <c r="D468" s="44">
        <f t="shared" si="35"/>
        <v>21</v>
      </c>
      <c r="F468">
        <v>40.5</v>
      </c>
      <c r="G468">
        <v>13</v>
      </c>
    </row>
    <row r="469" spans="3:7" x14ac:dyDescent="0.3">
      <c r="C469">
        <f t="shared" si="34"/>
        <v>52.5</v>
      </c>
      <c r="D469" s="44">
        <f t="shared" si="35"/>
        <v>9</v>
      </c>
      <c r="F469">
        <v>43.5</v>
      </c>
      <c r="G469">
        <v>13</v>
      </c>
    </row>
    <row r="470" spans="3:7" x14ac:dyDescent="0.3">
      <c r="C470">
        <f t="shared" si="34"/>
        <v>55.5</v>
      </c>
      <c r="D470" s="44">
        <f t="shared" si="35"/>
        <v>11</v>
      </c>
      <c r="F470">
        <v>46.5</v>
      </c>
      <c r="G470">
        <v>13</v>
      </c>
    </row>
    <row r="471" spans="3:7" x14ac:dyDescent="0.3">
      <c r="C471">
        <f t="shared" si="34"/>
        <v>1.5</v>
      </c>
      <c r="D471" s="44">
        <f t="shared" si="35"/>
        <v>7</v>
      </c>
      <c r="F471">
        <v>49.5</v>
      </c>
      <c r="G471">
        <v>13</v>
      </c>
    </row>
    <row r="472" spans="3:7" x14ac:dyDescent="0.3">
      <c r="C472">
        <f t="shared" si="34"/>
        <v>31.5</v>
      </c>
      <c r="D472" s="44">
        <f t="shared" si="35"/>
        <v>11</v>
      </c>
      <c r="F472">
        <v>52.5</v>
      </c>
      <c r="G472">
        <v>13</v>
      </c>
    </row>
    <row r="473" spans="3:7" x14ac:dyDescent="0.3">
      <c r="C473">
        <f t="shared" si="34"/>
        <v>4.5</v>
      </c>
      <c r="D473" s="44">
        <f t="shared" si="35"/>
        <v>11</v>
      </c>
      <c r="F473">
        <v>58.5</v>
      </c>
      <c r="G473">
        <v>13</v>
      </c>
    </row>
    <row r="474" spans="3:7" x14ac:dyDescent="0.3">
      <c r="C474">
        <f t="shared" si="34"/>
        <v>52.5</v>
      </c>
      <c r="D474" s="44">
        <f t="shared" si="35"/>
        <v>3</v>
      </c>
      <c r="F474">
        <v>61.5</v>
      </c>
      <c r="G474">
        <v>13</v>
      </c>
    </row>
    <row r="475" spans="3:7" x14ac:dyDescent="0.3">
      <c r="C475">
        <f t="shared" si="34"/>
        <v>46.5</v>
      </c>
      <c r="D475" s="44">
        <f t="shared" si="35"/>
        <v>9</v>
      </c>
      <c r="F475">
        <v>64.5</v>
      </c>
      <c r="G475">
        <v>13</v>
      </c>
    </row>
    <row r="476" spans="3:7" x14ac:dyDescent="0.3">
      <c r="C476">
        <f t="shared" si="34"/>
        <v>46.5</v>
      </c>
      <c r="D476" s="44">
        <f t="shared" si="35"/>
        <v>13</v>
      </c>
      <c r="F476">
        <v>67.5</v>
      </c>
      <c r="G476">
        <v>13</v>
      </c>
    </row>
    <row r="477" spans="3:7" x14ac:dyDescent="0.3">
      <c r="C477">
        <f t="shared" si="34"/>
        <v>25.5</v>
      </c>
      <c r="D477" s="44">
        <f t="shared" si="35"/>
        <v>17</v>
      </c>
      <c r="F477">
        <v>70.5</v>
      </c>
      <c r="G477">
        <v>13</v>
      </c>
    </row>
    <row r="478" spans="3:7" x14ac:dyDescent="0.3">
      <c r="C478">
        <f t="shared" si="34"/>
        <v>7.5</v>
      </c>
      <c r="D478" s="44">
        <f t="shared" si="35"/>
        <v>13</v>
      </c>
      <c r="F478">
        <v>4.5</v>
      </c>
      <c r="G478">
        <v>15</v>
      </c>
    </row>
    <row r="479" spans="3:7" x14ac:dyDescent="0.3">
      <c r="C479">
        <f t="shared" si="34"/>
        <v>43.5</v>
      </c>
      <c r="D479" s="44">
        <f t="shared" si="35"/>
        <v>17</v>
      </c>
      <c r="F479">
        <v>7.5</v>
      </c>
      <c r="G479">
        <v>15</v>
      </c>
    </row>
    <row r="480" spans="3:7" x14ac:dyDescent="0.3">
      <c r="C480">
        <f t="shared" si="34"/>
        <v>1.5</v>
      </c>
      <c r="D480" s="44">
        <f t="shared" si="35"/>
        <v>21</v>
      </c>
      <c r="F480">
        <v>10.5</v>
      </c>
      <c r="G480">
        <v>15</v>
      </c>
    </row>
    <row r="481" spans="3:18" x14ac:dyDescent="0.3">
      <c r="C481">
        <f t="shared" si="34"/>
        <v>34.5</v>
      </c>
      <c r="D481" s="44">
        <f t="shared" si="35"/>
        <v>1</v>
      </c>
      <c r="F481">
        <v>13.5</v>
      </c>
      <c r="G481">
        <v>15</v>
      </c>
    </row>
    <row r="482" spans="3:18" x14ac:dyDescent="0.3">
      <c r="C482">
        <f t="shared" si="34"/>
        <v>40.5</v>
      </c>
      <c r="D482" s="44">
        <f t="shared" si="35"/>
        <v>5</v>
      </c>
      <c r="F482">
        <v>19.5</v>
      </c>
      <c r="G482">
        <v>15</v>
      </c>
    </row>
    <row r="483" spans="3:18" x14ac:dyDescent="0.3">
      <c r="C483">
        <f t="shared" si="34"/>
        <v>40.5</v>
      </c>
      <c r="D483" s="44">
        <f t="shared" si="35"/>
        <v>7</v>
      </c>
      <c r="F483">
        <v>22.5</v>
      </c>
      <c r="G483">
        <v>15</v>
      </c>
    </row>
    <row r="484" spans="3:18" x14ac:dyDescent="0.3">
      <c r="C484">
        <f t="shared" si="34"/>
        <v>25.5</v>
      </c>
      <c r="D484" s="44">
        <f t="shared" si="35"/>
        <v>13</v>
      </c>
      <c r="F484">
        <v>25.5</v>
      </c>
      <c r="G484">
        <v>15</v>
      </c>
    </row>
    <row r="485" spans="3:18" x14ac:dyDescent="0.3">
      <c r="C485">
        <f t="shared" si="34"/>
        <v>46.5</v>
      </c>
      <c r="D485" s="44">
        <f t="shared" si="35"/>
        <v>7</v>
      </c>
      <c r="F485">
        <v>28.5</v>
      </c>
      <c r="G485">
        <v>15</v>
      </c>
    </row>
    <row r="486" spans="3:18" x14ac:dyDescent="0.3">
      <c r="C486">
        <f t="shared" si="34"/>
        <v>61.5</v>
      </c>
      <c r="D486" s="44">
        <f t="shared" si="35"/>
        <v>7</v>
      </c>
      <c r="F486">
        <v>31.5</v>
      </c>
      <c r="G486">
        <v>15</v>
      </c>
    </row>
    <row r="487" spans="3:18" x14ac:dyDescent="0.3">
      <c r="C487">
        <f t="shared" si="34"/>
        <v>19.5</v>
      </c>
      <c r="D487" s="44">
        <f t="shared" si="35"/>
        <v>9</v>
      </c>
      <c r="F487">
        <v>34.5</v>
      </c>
      <c r="G487">
        <v>15</v>
      </c>
    </row>
    <row r="488" spans="3:18" x14ac:dyDescent="0.3">
      <c r="C488">
        <f t="shared" si="34"/>
        <v>34.5</v>
      </c>
      <c r="D488" s="44">
        <f t="shared" si="35"/>
        <v>9</v>
      </c>
      <c r="F488">
        <v>37.5</v>
      </c>
      <c r="G488">
        <v>15</v>
      </c>
    </row>
    <row r="489" spans="3:18" x14ac:dyDescent="0.3">
      <c r="C489">
        <f t="shared" si="34"/>
        <v>37.5</v>
      </c>
      <c r="D489" s="44">
        <f t="shared" si="35"/>
        <v>9</v>
      </c>
      <c r="F489">
        <v>40.5</v>
      </c>
      <c r="G489">
        <v>15</v>
      </c>
    </row>
    <row r="490" spans="3:18" x14ac:dyDescent="0.3">
      <c r="C490">
        <f t="shared" si="34"/>
        <v>22.5</v>
      </c>
      <c r="D490" s="44">
        <f t="shared" si="35"/>
        <v>13</v>
      </c>
      <c r="F490">
        <v>43.5</v>
      </c>
      <c r="G490">
        <v>15</v>
      </c>
    </row>
    <row r="491" spans="3:18" x14ac:dyDescent="0.3">
      <c r="C491">
        <f t="shared" si="34"/>
        <v>61.5</v>
      </c>
      <c r="D491" s="44">
        <f t="shared" si="35"/>
        <v>1</v>
      </c>
      <c r="F491">
        <v>46.5</v>
      </c>
      <c r="G491">
        <v>15</v>
      </c>
    </row>
    <row r="492" spans="3:18" x14ac:dyDescent="0.3">
      <c r="C492">
        <f t="shared" si="34"/>
        <v>1.5</v>
      </c>
      <c r="D492" s="44">
        <f t="shared" si="35"/>
        <v>19</v>
      </c>
      <c r="F492">
        <v>49.5</v>
      </c>
      <c r="G492">
        <v>15</v>
      </c>
    </row>
    <row r="493" spans="3:18" x14ac:dyDescent="0.3">
      <c r="C493">
        <f t="shared" si="34"/>
        <v>16.5</v>
      </c>
      <c r="D493" s="44">
        <f t="shared" si="35"/>
        <v>1</v>
      </c>
      <c r="F493">
        <v>52.5</v>
      </c>
      <c r="G493">
        <v>15</v>
      </c>
      <c r="R493">
        <f>R460+1</f>
        <v>28</v>
      </c>
    </row>
    <row r="494" spans="3:18" x14ac:dyDescent="0.3">
      <c r="C494">
        <f t="shared" si="34"/>
        <v>10.5</v>
      </c>
      <c r="D494" s="44">
        <f t="shared" si="35"/>
        <v>15</v>
      </c>
      <c r="F494">
        <v>55.5</v>
      </c>
      <c r="G494">
        <v>15</v>
      </c>
    </row>
    <row r="495" spans="3:18" x14ac:dyDescent="0.3">
      <c r="C495">
        <f t="shared" si="34"/>
        <v>52.5</v>
      </c>
      <c r="D495" s="44">
        <f t="shared" si="35"/>
        <v>19</v>
      </c>
      <c r="F495">
        <v>58.5</v>
      </c>
      <c r="G495">
        <v>15</v>
      </c>
    </row>
    <row r="496" spans="3:18" x14ac:dyDescent="0.3">
      <c r="C496">
        <f t="shared" si="34"/>
        <v>58.5</v>
      </c>
      <c r="D496" s="44">
        <f t="shared" si="35"/>
        <v>3</v>
      </c>
      <c r="F496">
        <v>61.5</v>
      </c>
      <c r="G496">
        <v>15</v>
      </c>
    </row>
    <row r="497" spans="3:7" x14ac:dyDescent="0.3">
      <c r="C497">
        <f t="shared" si="34"/>
        <v>37.5</v>
      </c>
      <c r="D497" s="44">
        <f t="shared" si="35"/>
        <v>11</v>
      </c>
      <c r="F497">
        <v>64.5</v>
      </c>
      <c r="G497">
        <v>15</v>
      </c>
    </row>
    <row r="498" spans="3:7" x14ac:dyDescent="0.3">
      <c r="C498" t="str">
        <f t="shared" si="34"/>
        <v/>
      </c>
      <c r="D498" s="44" t="str">
        <f t="shared" si="35"/>
        <v/>
      </c>
      <c r="F498">
        <v>67.5</v>
      </c>
      <c r="G498">
        <v>15</v>
      </c>
    </row>
    <row r="499" spans="3:7" x14ac:dyDescent="0.3">
      <c r="C499">
        <f t="shared" si="34"/>
        <v>64.5</v>
      </c>
      <c r="D499" s="44">
        <f t="shared" si="35"/>
        <v>7</v>
      </c>
      <c r="F499">
        <v>70.5</v>
      </c>
      <c r="G499">
        <v>15</v>
      </c>
    </row>
    <row r="500" spans="3:7" x14ac:dyDescent="0.3">
      <c r="C500">
        <f t="shared" si="34"/>
        <v>25.5</v>
      </c>
      <c r="D500" s="44">
        <f t="shared" si="35"/>
        <v>5</v>
      </c>
      <c r="F500">
        <v>1.5</v>
      </c>
      <c r="G500">
        <v>17</v>
      </c>
    </row>
    <row r="501" spans="3:7" x14ac:dyDescent="0.3">
      <c r="C501">
        <f t="shared" si="34"/>
        <v>16.5</v>
      </c>
      <c r="D501" s="44">
        <f t="shared" si="35"/>
        <v>19</v>
      </c>
      <c r="F501">
        <v>4.5</v>
      </c>
      <c r="G501">
        <v>17</v>
      </c>
    </row>
    <row r="502" spans="3:7" x14ac:dyDescent="0.3">
      <c r="C502">
        <f t="shared" si="34"/>
        <v>7.5</v>
      </c>
      <c r="D502" s="44">
        <f t="shared" si="35"/>
        <v>21</v>
      </c>
      <c r="F502">
        <v>7.5</v>
      </c>
      <c r="G502">
        <v>17</v>
      </c>
    </row>
    <row r="503" spans="3:7" x14ac:dyDescent="0.3">
      <c r="C503">
        <f t="shared" si="34"/>
        <v>70.5</v>
      </c>
      <c r="D503" s="44">
        <f t="shared" si="35"/>
        <v>5</v>
      </c>
      <c r="F503">
        <v>10.5</v>
      </c>
      <c r="G503">
        <v>17</v>
      </c>
    </row>
    <row r="504" spans="3:7" x14ac:dyDescent="0.3">
      <c r="C504">
        <f t="shared" ref="C504:C567" si="36">IF(Q234&lt;&gt;"","",F234)</f>
        <v>49.5</v>
      </c>
      <c r="D504" s="44">
        <f t="shared" ref="D504:D567" si="37">IF(Q234&lt;&gt;"","",G234)</f>
        <v>7</v>
      </c>
      <c r="F504">
        <v>13.5</v>
      </c>
      <c r="G504">
        <v>17</v>
      </c>
    </row>
    <row r="505" spans="3:7" x14ac:dyDescent="0.3">
      <c r="C505">
        <f t="shared" si="36"/>
        <v>34.5</v>
      </c>
      <c r="D505" s="44">
        <f t="shared" si="37"/>
        <v>15</v>
      </c>
      <c r="F505">
        <v>16.5</v>
      </c>
      <c r="G505">
        <v>17</v>
      </c>
    </row>
    <row r="506" spans="3:7" x14ac:dyDescent="0.3">
      <c r="C506">
        <f t="shared" si="36"/>
        <v>58.5</v>
      </c>
      <c r="D506" s="44">
        <f t="shared" si="37"/>
        <v>11</v>
      </c>
      <c r="F506">
        <v>19.5</v>
      </c>
      <c r="G506">
        <v>17</v>
      </c>
    </row>
    <row r="507" spans="3:7" x14ac:dyDescent="0.3">
      <c r="C507">
        <f t="shared" si="36"/>
        <v>37.5</v>
      </c>
      <c r="D507" s="44">
        <f t="shared" si="37"/>
        <v>13</v>
      </c>
      <c r="F507">
        <v>22.5</v>
      </c>
      <c r="G507">
        <v>17</v>
      </c>
    </row>
    <row r="508" spans="3:7" x14ac:dyDescent="0.3">
      <c r="C508">
        <f t="shared" si="36"/>
        <v>43.5</v>
      </c>
      <c r="D508" s="44">
        <f t="shared" si="37"/>
        <v>11</v>
      </c>
      <c r="F508">
        <v>25.5</v>
      </c>
      <c r="G508">
        <v>17</v>
      </c>
    </row>
    <row r="509" spans="3:7" x14ac:dyDescent="0.3">
      <c r="C509">
        <f t="shared" si="36"/>
        <v>22.5</v>
      </c>
      <c r="D509" s="44">
        <f t="shared" si="37"/>
        <v>21</v>
      </c>
      <c r="F509">
        <v>28.5</v>
      </c>
      <c r="G509">
        <v>17</v>
      </c>
    </row>
    <row r="510" spans="3:7" x14ac:dyDescent="0.3">
      <c r="C510">
        <f t="shared" si="36"/>
        <v>19.5</v>
      </c>
      <c r="D510" s="44">
        <f t="shared" si="37"/>
        <v>3</v>
      </c>
      <c r="F510">
        <v>31.5</v>
      </c>
      <c r="G510">
        <v>17</v>
      </c>
    </row>
    <row r="511" spans="3:7" x14ac:dyDescent="0.3">
      <c r="C511">
        <f t="shared" si="36"/>
        <v>58.5</v>
      </c>
      <c r="D511" s="44">
        <f t="shared" si="37"/>
        <v>7</v>
      </c>
      <c r="F511">
        <v>34.5</v>
      </c>
      <c r="G511">
        <v>17</v>
      </c>
    </row>
    <row r="512" spans="3:7" x14ac:dyDescent="0.3">
      <c r="C512">
        <f t="shared" si="36"/>
        <v>19.5</v>
      </c>
      <c r="D512" s="44">
        <f t="shared" si="37"/>
        <v>11</v>
      </c>
      <c r="F512">
        <v>37.5</v>
      </c>
      <c r="G512">
        <v>17</v>
      </c>
    </row>
    <row r="513" spans="3:18" x14ac:dyDescent="0.3">
      <c r="C513">
        <f t="shared" si="36"/>
        <v>64.5</v>
      </c>
      <c r="D513" s="44">
        <f t="shared" si="37"/>
        <v>15</v>
      </c>
      <c r="F513">
        <v>40.5</v>
      </c>
      <c r="G513">
        <v>17</v>
      </c>
    </row>
    <row r="514" spans="3:18" x14ac:dyDescent="0.3">
      <c r="C514">
        <f t="shared" si="36"/>
        <v>1.5</v>
      </c>
      <c r="D514" s="44">
        <f t="shared" si="37"/>
        <v>1</v>
      </c>
      <c r="F514">
        <v>43.5</v>
      </c>
      <c r="G514">
        <v>17</v>
      </c>
    </row>
    <row r="515" spans="3:18" x14ac:dyDescent="0.3">
      <c r="C515">
        <f t="shared" si="36"/>
        <v>25.5</v>
      </c>
      <c r="D515" s="44">
        <f t="shared" si="37"/>
        <v>11</v>
      </c>
      <c r="F515">
        <v>46.5</v>
      </c>
      <c r="G515">
        <v>17</v>
      </c>
    </row>
    <row r="516" spans="3:18" x14ac:dyDescent="0.3">
      <c r="C516">
        <f t="shared" si="36"/>
        <v>25.5</v>
      </c>
      <c r="D516" s="44">
        <f t="shared" si="37"/>
        <v>15</v>
      </c>
      <c r="F516">
        <v>49.5</v>
      </c>
      <c r="G516">
        <v>17</v>
      </c>
    </row>
    <row r="517" spans="3:18" x14ac:dyDescent="0.3">
      <c r="C517">
        <f t="shared" si="36"/>
        <v>25.5</v>
      </c>
      <c r="D517" s="44">
        <f t="shared" si="37"/>
        <v>21</v>
      </c>
      <c r="F517">
        <v>52.5</v>
      </c>
      <c r="G517">
        <v>17</v>
      </c>
    </row>
    <row r="518" spans="3:18" x14ac:dyDescent="0.3">
      <c r="C518">
        <f t="shared" si="36"/>
        <v>58.5</v>
      </c>
      <c r="D518" s="44">
        <f t="shared" si="37"/>
        <v>1</v>
      </c>
      <c r="F518">
        <v>55.5</v>
      </c>
      <c r="G518">
        <v>17</v>
      </c>
    </row>
    <row r="519" spans="3:18" x14ac:dyDescent="0.3">
      <c r="C519">
        <f t="shared" si="36"/>
        <v>55.5</v>
      </c>
      <c r="D519" s="44">
        <f t="shared" si="37"/>
        <v>9</v>
      </c>
      <c r="F519">
        <v>58.5</v>
      </c>
      <c r="G519">
        <v>17</v>
      </c>
    </row>
    <row r="520" spans="3:18" x14ac:dyDescent="0.3">
      <c r="C520">
        <f t="shared" si="36"/>
        <v>7.5</v>
      </c>
      <c r="D520" s="44">
        <f t="shared" si="37"/>
        <v>9</v>
      </c>
      <c r="F520">
        <v>61.5</v>
      </c>
      <c r="G520">
        <v>17</v>
      </c>
    </row>
    <row r="521" spans="3:18" x14ac:dyDescent="0.3">
      <c r="C521">
        <f t="shared" si="36"/>
        <v>49.5</v>
      </c>
      <c r="D521" s="44">
        <f t="shared" si="37"/>
        <v>13</v>
      </c>
      <c r="F521">
        <v>64.5</v>
      </c>
      <c r="G521">
        <v>17</v>
      </c>
    </row>
    <row r="522" spans="3:18" x14ac:dyDescent="0.3">
      <c r="C522">
        <f t="shared" si="36"/>
        <v>16.5</v>
      </c>
      <c r="D522" s="44">
        <f t="shared" si="37"/>
        <v>3</v>
      </c>
      <c r="F522">
        <v>67.5</v>
      </c>
      <c r="G522">
        <v>17</v>
      </c>
    </row>
    <row r="523" spans="3:18" x14ac:dyDescent="0.3">
      <c r="C523">
        <f t="shared" si="36"/>
        <v>1.5</v>
      </c>
      <c r="D523" s="44">
        <f t="shared" si="37"/>
        <v>3</v>
      </c>
      <c r="F523">
        <v>70.5</v>
      </c>
      <c r="G523">
        <v>17</v>
      </c>
    </row>
    <row r="524" spans="3:18" x14ac:dyDescent="0.3">
      <c r="C524">
        <f t="shared" si="36"/>
        <v>22.5</v>
      </c>
      <c r="D524" s="44">
        <f t="shared" si="37"/>
        <v>17</v>
      </c>
      <c r="F524">
        <v>1.5</v>
      </c>
      <c r="G524">
        <v>19</v>
      </c>
    </row>
    <row r="525" spans="3:18" x14ac:dyDescent="0.3">
      <c r="C525">
        <f t="shared" si="36"/>
        <v>49.5</v>
      </c>
      <c r="D525" s="44">
        <f t="shared" si="37"/>
        <v>21</v>
      </c>
      <c r="F525">
        <v>4.5</v>
      </c>
      <c r="G525">
        <v>19</v>
      </c>
    </row>
    <row r="526" spans="3:18" x14ac:dyDescent="0.3">
      <c r="C526">
        <f t="shared" si="36"/>
        <v>7.5</v>
      </c>
      <c r="D526" s="44">
        <f t="shared" si="37"/>
        <v>1</v>
      </c>
      <c r="F526">
        <v>7.5</v>
      </c>
      <c r="G526">
        <v>19</v>
      </c>
      <c r="R526">
        <f>R493+1</f>
        <v>29</v>
      </c>
    </row>
    <row r="527" spans="3:18" x14ac:dyDescent="0.3">
      <c r="C527">
        <f t="shared" si="36"/>
        <v>4.5</v>
      </c>
      <c r="D527" s="44">
        <f t="shared" si="37"/>
        <v>13</v>
      </c>
      <c r="F527">
        <v>10.5</v>
      </c>
      <c r="G527">
        <v>19</v>
      </c>
    </row>
    <row r="528" spans="3:18" x14ac:dyDescent="0.3">
      <c r="C528">
        <f t="shared" si="36"/>
        <v>19.5</v>
      </c>
      <c r="D528" s="44">
        <f t="shared" si="37"/>
        <v>17</v>
      </c>
      <c r="F528">
        <v>13.5</v>
      </c>
      <c r="G528">
        <v>19</v>
      </c>
    </row>
    <row r="529" spans="3:7" x14ac:dyDescent="0.3">
      <c r="C529">
        <f t="shared" si="36"/>
        <v>70.5</v>
      </c>
      <c r="D529" s="44">
        <f t="shared" si="37"/>
        <v>7</v>
      </c>
      <c r="F529">
        <v>16.5</v>
      </c>
      <c r="G529">
        <v>19</v>
      </c>
    </row>
    <row r="530" spans="3:7" x14ac:dyDescent="0.3">
      <c r="C530">
        <f t="shared" si="36"/>
        <v>61.5</v>
      </c>
      <c r="D530" s="44">
        <f t="shared" si="37"/>
        <v>15</v>
      </c>
      <c r="F530">
        <v>19.5</v>
      </c>
      <c r="G530">
        <v>19</v>
      </c>
    </row>
    <row r="531" spans="3:7" x14ac:dyDescent="0.3">
      <c r="C531">
        <f t="shared" si="36"/>
        <v>43.5</v>
      </c>
      <c r="D531" s="44">
        <f t="shared" si="37"/>
        <v>21</v>
      </c>
      <c r="F531">
        <v>22.5</v>
      </c>
      <c r="G531">
        <v>19</v>
      </c>
    </row>
    <row r="532" spans="3:7" x14ac:dyDescent="0.3">
      <c r="C532">
        <f t="shared" si="36"/>
        <v>70.5</v>
      </c>
      <c r="D532" s="44">
        <f t="shared" si="37"/>
        <v>1</v>
      </c>
      <c r="F532">
        <v>25.5</v>
      </c>
      <c r="G532">
        <v>19</v>
      </c>
    </row>
    <row r="533" spans="3:7" x14ac:dyDescent="0.3">
      <c r="C533">
        <f t="shared" si="36"/>
        <v>40.5</v>
      </c>
      <c r="D533" s="44">
        <f t="shared" si="37"/>
        <v>9</v>
      </c>
      <c r="F533">
        <v>28.5</v>
      </c>
      <c r="G533">
        <v>19</v>
      </c>
    </row>
    <row r="534" spans="3:7" x14ac:dyDescent="0.3">
      <c r="C534">
        <f t="shared" si="36"/>
        <v>37.5</v>
      </c>
      <c r="D534" s="44">
        <f t="shared" si="37"/>
        <v>1</v>
      </c>
      <c r="F534">
        <v>31.5</v>
      </c>
      <c r="G534">
        <v>19</v>
      </c>
    </row>
    <row r="535" spans="3:7" x14ac:dyDescent="0.3">
      <c r="C535">
        <f t="shared" si="36"/>
        <v>55.5</v>
      </c>
      <c r="D535" s="44">
        <f t="shared" si="37"/>
        <v>15</v>
      </c>
      <c r="F535">
        <v>34.5</v>
      </c>
      <c r="G535">
        <v>19</v>
      </c>
    </row>
    <row r="536" spans="3:7" x14ac:dyDescent="0.3">
      <c r="C536">
        <f t="shared" si="36"/>
        <v>13.5</v>
      </c>
      <c r="D536" s="44">
        <f t="shared" si="37"/>
        <v>19</v>
      </c>
      <c r="F536">
        <v>37.5</v>
      </c>
      <c r="G536">
        <v>19</v>
      </c>
    </row>
    <row r="537" spans="3:7" x14ac:dyDescent="0.3">
      <c r="C537">
        <f t="shared" si="36"/>
        <v>67.5</v>
      </c>
      <c r="D537" s="44">
        <f t="shared" si="37"/>
        <v>9</v>
      </c>
      <c r="F537">
        <v>40.5</v>
      </c>
      <c r="G537">
        <v>19</v>
      </c>
    </row>
    <row r="538" spans="3:7" x14ac:dyDescent="0.3">
      <c r="C538">
        <f t="shared" si="36"/>
        <v>37.5</v>
      </c>
      <c r="D538" s="44">
        <f t="shared" si="37"/>
        <v>15</v>
      </c>
      <c r="F538">
        <v>43.5</v>
      </c>
      <c r="G538">
        <v>19</v>
      </c>
    </row>
    <row r="539" spans="3:7" x14ac:dyDescent="0.3">
      <c r="C539">
        <f t="shared" si="36"/>
        <v>4.5</v>
      </c>
      <c r="D539" s="44">
        <f t="shared" si="37"/>
        <v>19</v>
      </c>
      <c r="F539">
        <v>46.5</v>
      </c>
      <c r="G539">
        <v>19</v>
      </c>
    </row>
    <row r="540" spans="3:7" x14ac:dyDescent="0.3">
      <c r="C540">
        <f t="shared" si="36"/>
        <v>19.5</v>
      </c>
      <c r="D540" s="44">
        <f t="shared" si="37"/>
        <v>21</v>
      </c>
      <c r="F540">
        <v>49.5</v>
      </c>
      <c r="G540">
        <v>19</v>
      </c>
    </row>
    <row r="541" spans="3:7" x14ac:dyDescent="0.3">
      <c r="C541">
        <f t="shared" si="36"/>
        <v>40.5</v>
      </c>
      <c r="D541" s="44">
        <f t="shared" si="37"/>
        <v>1</v>
      </c>
      <c r="F541">
        <v>52.5</v>
      </c>
      <c r="G541">
        <v>19</v>
      </c>
    </row>
    <row r="542" spans="3:7" x14ac:dyDescent="0.3">
      <c r="C542">
        <f t="shared" si="36"/>
        <v>67.5</v>
      </c>
      <c r="D542" s="44">
        <f t="shared" si="37"/>
        <v>1</v>
      </c>
      <c r="F542">
        <v>55.5</v>
      </c>
      <c r="G542">
        <v>19</v>
      </c>
    </row>
    <row r="543" spans="3:7" x14ac:dyDescent="0.3">
      <c r="C543">
        <f t="shared" si="36"/>
        <v>70.5</v>
      </c>
      <c r="D543" s="44">
        <f t="shared" si="37"/>
        <v>17</v>
      </c>
      <c r="F543">
        <v>58.5</v>
      </c>
      <c r="G543">
        <v>19</v>
      </c>
    </row>
    <row r="544" spans="3:7" x14ac:dyDescent="0.3">
      <c r="C544">
        <f t="shared" si="36"/>
        <v>55.5</v>
      </c>
      <c r="D544" s="44">
        <f t="shared" si="37"/>
        <v>19</v>
      </c>
      <c r="F544">
        <v>61.5</v>
      </c>
      <c r="G544">
        <v>19</v>
      </c>
    </row>
    <row r="545" spans="3:18" x14ac:dyDescent="0.3">
      <c r="C545">
        <f t="shared" si="36"/>
        <v>40.5</v>
      </c>
      <c r="D545" s="44">
        <f t="shared" si="37"/>
        <v>19</v>
      </c>
      <c r="F545">
        <v>64.5</v>
      </c>
      <c r="G545">
        <v>19</v>
      </c>
    </row>
    <row r="546" spans="3:18" x14ac:dyDescent="0.3">
      <c r="C546">
        <f t="shared" si="36"/>
        <v>64.5</v>
      </c>
      <c r="D546" s="44">
        <f t="shared" si="37"/>
        <v>9</v>
      </c>
      <c r="F546">
        <v>67.5</v>
      </c>
      <c r="G546">
        <v>19</v>
      </c>
    </row>
    <row r="547" spans="3:18" x14ac:dyDescent="0.3">
      <c r="C547">
        <f t="shared" si="36"/>
        <v>10.5</v>
      </c>
      <c r="D547" s="44">
        <f t="shared" si="37"/>
        <v>1</v>
      </c>
      <c r="F547">
        <v>70.5</v>
      </c>
      <c r="G547">
        <v>19</v>
      </c>
    </row>
    <row r="548" spans="3:18" x14ac:dyDescent="0.3">
      <c r="C548">
        <f t="shared" si="36"/>
        <v>67.5</v>
      </c>
      <c r="D548" s="44">
        <f t="shared" si="37"/>
        <v>11</v>
      </c>
      <c r="F548">
        <v>1.5</v>
      </c>
      <c r="G548">
        <v>21</v>
      </c>
    </row>
    <row r="549" spans="3:18" x14ac:dyDescent="0.3">
      <c r="C549">
        <f t="shared" si="36"/>
        <v>13.5</v>
      </c>
      <c r="D549" s="44">
        <f t="shared" si="37"/>
        <v>15</v>
      </c>
      <c r="F549">
        <v>4.5</v>
      </c>
      <c r="G549">
        <v>21</v>
      </c>
    </row>
    <row r="550" spans="3:18" x14ac:dyDescent="0.3">
      <c r="C550">
        <f t="shared" si="36"/>
        <v>70.5</v>
      </c>
      <c r="D550" s="44">
        <f t="shared" si="37"/>
        <v>15</v>
      </c>
      <c r="F550">
        <v>7.5</v>
      </c>
      <c r="G550">
        <v>21</v>
      </c>
    </row>
    <row r="551" spans="3:18" x14ac:dyDescent="0.3">
      <c r="C551">
        <f t="shared" si="36"/>
        <v>58.5</v>
      </c>
      <c r="D551" s="44">
        <f t="shared" si="37"/>
        <v>19</v>
      </c>
      <c r="F551">
        <v>10.5</v>
      </c>
      <c r="G551">
        <v>21</v>
      </c>
    </row>
    <row r="552" spans="3:18" x14ac:dyDescent="0.3">
      <c r="C552">
        <f t="shared" si="36"/>
        <v>46.5</v>
      </c>
      <c r="D552" s="44">
        <f t="shared" si="37"/>
        <v>19</v>
      </c>
      <c r="F552">
        <v>13.5</v>
      </c>
      <c r="G552">
        <v>21</v>
      </c>
    </row>
    <row r="553" spans="3:18" x14ac:dyDescent="0.3">
      <c r="C553">
        <f t="shared" si="36"/>
        <v>46.5</v>
      </c>
      <c r="D553" s="44">
        <f t="shared" si="37"/>
        <v>17</v>
      </c>
      <c r="F553">
        <v>16.5</v>
      </c>
      <c r="G553">
        <v>21</v>
      </c>
    </row>
    <row r="554" spans="3:18" x14ac:dyDescent="0.3">
      <c r="C554">
        <f t="shared" si="36"/>
        <v>61.5</v>
      </c>
      <c r="D554" s="44">
        <f t="shared" si="37"/>
        <v>17</v>
      </c>
      <c r="F554">
        <v>19.5</v>
      </c>
      <c r="G554">
        <v>21</v>
      </c>
    </row>
    <row r="555" spans="3:18" x14ac:dyDescent="0.3">
      <c r="C555">
        <f t="shared" si="36"/>
        <v>34.5</v>
      </c>
      <c r="D555" s="44">
        <f t="shared" si="37"/>
        <v>21</v>
      </c>
      <c r="F555">
        <v>22.5</v>
      </c>
      <c r="G555">
        <v>21</v>
      </c>
    </row>
    <row r="556" spans="3:18" x14ac:dyDescent="0.3">
      <c r="C556">
        <f t="shared" si="36"/>
        <v>4.5</v>
      </c>
      <c r="D556" s="44">
        <f t="shared" si="37"/>
        <v>17</v>
      </c>
      <c r="F556">
        <v>25.5</v>
      </c>
      <c r="G556">
        <v>21</v>
      </c>
    </row>
    <row r="557" spans="3:18" x14ac:dyDescent="0.3">
      <c r="C557">
        <f t="shared" si="36"/>
        <v>22.5</v>
      </c>
      <c r="D557" s="44">
        <f t="shared" si="37"/>
        <v>19</v>
      </c>
      <c r="F557">
        <v>28.5</v>
      </c>
      <c r="G557">
        <v>21</v>
      </c>
    </row>
    <row r="558" spans="3:18" x14ac:dyDescent="0.3">
      <c r="C558">
        <f t="shared" si="36"/>
        <v>10.5</v>
      </c>
      <c r="D558" s="44">
        <f t="shared" si="37"/>
        <v>21</v>
      </c>
      <c r="F558">
        <v>31.5</v>
      </c>
      <c r="G558">
        <v>21</v>
      </c>
    </row>
    <row r="559" spans="3:18" x14ac:dyDescent="0.3">
      <c r="C559">
        <f t="shared" si="36"/>
        <v>37.5</v>
      </c>
      <c r="D559" s="44">
        <f t="shared" si="37"/>
        <v>21</v>
      </c>
      <c r="F559">
        <v>34.5</v>
      </c>
      <c r="G559">
        <v>21</v>
      </c>
      <c r="R559">
        <f>R526+1</f>
        <v>30</v>
      </c>
    </row>
    <row r="560" spans="3:18" x14ac:dyDescent="0.3">
      <c r="C560">
        <f t="shared" si="36"/>
        <v>61.5</v>
      </c>
      <c r="D560" s="44">
        <f t="shared" si="37"/>
        <v>11</v>
      </c>
      <c r="F560">
        <v>37.5</v>
      </c>
      <c r="G560">
        <v>21</v>
      </c>
    </row>
    <row r="561" spans="3:7" x14ac:dyDescent="0.3">
      <c r="C561">
        <f t="shared" si="36"/>
        <v>28.5</v>
      </c>
      <c r="D561" s="44">
        <f t="shared" si="37"/>
        <v>15</v>
      </c>
      <c r="F561">
        <v>40.5</v>
      </c>
      <c r="G561">
        <v>21</v>
      </c>
    </row>
    <row r="562" spans="3:7" x14ac:dyDescent="0.3">
      <c r="C562">
        <f t="shared" si="36"/>
        <v>46.5</v>
      </c>
      <c r="D562" s="44">
        <f t="shared" si="37"/>
        <v>11</v>
      </c>
      <c r="F562">
        <v>43.5</v>
      </c>
      <c r="G562">
        <v>21</v>
      </c>
    </row>
    <row r="563" spans="3:7" x14ac:dyDescent="0.3">
      <c r="C563">
        <f t="shared" si="36"/>
        <v>55.5</v>
      </c>
      <c r="D563" s="44">
        <f t="shared" si="37"/>
        <v>17</v>
      </c>
      <c r="F563">
        <v>46.5</v>
      </c>
      <c r="G563">
        <v>21</v>
      </c>
    </row>
    <row r="564" spans="3:7" x14ac:dyDescent="0.3">
      <c r="C564">
        <f t="shared" si="36"/>
        <v>37.5</v>
      </c>
      <c r="D564" s="44">
        <f t="shared" si="37"/>
        <v>19</v>
      </c>
      <c r="F564">
        <v>49.5</v>
      </c>
      <c r="G564">
        <v>21</v>
      </c>
    </row>
    <row r="565" spans="3:7" x14ac:dyDescent="0.3">
      <c r="C565">
        <f t="shared" si="36"/>
        <v>67.5</v>
      </c>
      <c r="D565" s="44">
        <f t="shared" si="37"/>
        <v>15</v>
      </c>
      <c r="F565">
        <v>52.5</v>
      </c>
      <c r="G565">
        <v>21</v>
      </c>
    </row>
    <row r="566" spans="3:7" x14ac:dyDescent="0.3">
      <c r="C566">
        <f t="shared" si="36"/>
        <v>28.5</v>
      </c>
      <c r="D566" s="44">
        <f t="shared" si="37"/>
        <v>19</v>
      </c>
      <c r="F566">
        <v>55.5</v>
      </c>
      <c r="G566">
        <v>21</v>
      </c>
    </row>
    <row r="567" spans="3:7" x14ac:dyDescent="0.3">
      <c r="C567">
        <f t="shared" si="36"/>
        <v>31.5</v>
      </c>
      <c r="D567" s="44">
        <f t="shared" si="37"/>
        <v>17</v>
      </c>
      <c r="F567">
        <v>58.5</v>
      </c>
      <c r="G567">
        <v>21</v>
      </c>
    </row>
    <row r="568" spans="3:7" x14ac:dyDescent="0.3">
      <c r="C568">
        <f t="shared" ref="C568:C575" si="38">IF(Q298&lt;&gt;"","",F298)</f>
        <v>52.5</v>
      </c>
      <c r="D568" s="44">
        <f t="shared" ref="D568:D575" si="39">IF(Q298&lt;&gt;"","",G298)</f>
        <v>17</v>
      </c>
      <c r="F568">
        <v>61.5</v>
      </c>
      <c r="G568">
        <v>21</v>
      </c>
    </row>
    <row r="569" spans="3:7" x14ac:dyDescent="0.3">
      <c r="C569">
        <f t="shared" si="38"/>
        <v>52.5</v>
      </c>
      <c r="D569" s="44">
        <f t="shared" si="39"/>
        <v>21</v>
      </c>
      <c r="F569">
        <v>64.5</v>
      </c>
      <c r="G569">
        <v>21</v>
      </c>
    </row>
    <row r="570" spans="3:7" x14ac:dyDescent="0.3">
      <c r="C570">
        <f t="shared" si="38"/>
        <v>70.5</v>
      </c>
      <c r="D570" s="44">
        <f t="shared" si="39"/>
        <v>13</v>
      </c>
      <c r="F570">
        <v>67.5</v>
      </c>
      <c r="G570">
        <v>21</v>
      </c>
    </row>
    <row r="571" spans="3:7" x14ac:dyDescent="0.3">
      <c r="C571">
        <f t="shared" si="38"/>
        <v>16.5</v>
      </c>
      <c r="D571" s="44">
        <f t="shared" si="39"/>
        <v>21</v>
      </c>
      <c r="F571">
        <v>70.5</v>
      </c>
      <c r="G571">
        <v>21</v>
      </c>
    </row>
    <row r="572" spans="3:7" x14ac:dyDescent="0.3">
      <c r="C572">
        <f t="shared" si="38"/>
        <v>67.5</v>
      </c>
      <c r="D572" s="44">
        <f t="shared" si="39"/>
        <v>21</v>
      </c>
      <c r="F572" t="s">
        <v>73</v>
      </c>
      <c r="G572" t="s">
        <v>73</v>
      </c>
    </row>
    <row r="573" spans="3:7" x14ac:dyDescent="0.3">
      <c r="C573">
        <f t="shared" si="38"/>
        <v>58.5</v>
      </c>
      <c r="D573" s="44">
        <f t="shared" si="39"/>
        <v>17</v>
      </c>
      <c r="F573" t="s">
        <v>73</v>
      </c>
      <c r="G573" t="s">
        <v>73</v>
      </c>
    </row>
    <row r="574" spans="3:7" x14ac:dyDescent="0.3">
      <c r="C574">
        <f t="shared" si="38"/>
        <v>7.5</v>
      </c>
      <c r="D574" s="44">
        <f t="shared" si="39"/>
        <v>17</v>
      </c>
      <c r="F574" t="s">
        <v>73</v>
      </c>
      <c r="G574" t="s">
        <v>73</v>
      </c>
    </row>
    <row r="575" spans="3:7" x14ac:dyDescent="0.3">
      <c r="C575">
        <f t="shared" si="38"/>
        <v>40.5</v>
      </c>
      <c r="D575" s="44">
        <f t="shared" si="39"/>
        <v>17</v>
      </c>
      <c r="F575" t="s">
        <v>73</v>
      </c>
      <c r="G575" t="s">
        <v>73</v>
      </c>
    </row>
    <row r="592" spans="18:18" x14ac:dyDescent="0.3">
      <c r="R592">
        <f>R559+1</f>
        <v>31</v>
      </c>
    </row>
  </sheetData>
  <autoFilter ref="B41:X305"/>
  <sortState ref="B42:Q305">
    <sortCondition ref="K42:K305"/>
  </sortState>
  <mergeCells count="6">
    <mergeCell ref="L37:N37"/>
    <mergeCell ref="B2:O3"/>
    <mergeCell ref="G30:O30"/>
    <mergeCell ref="G31:O31"/>
    <mergeCell ref="G32:O32"/>
    <mergeCell ref="G33:O33"/>
  </mergeCells>
  <pageMargins left="0.25" right="0.25" top="0.75" bottom="0.75" header="0.3" footer="0.3"/>
  <pageSetup paperSize="9" orientation="landscape" r:id="rId1"/>
  <drawing r:id="rId2"/>
  <legacyDrawing r:id="rId3"/>
  <oleObjects>
    <mc:AlternateContent xmlns:mc="http://schemas.openxmlformats.org/markup-compatibility/2006">
      <mc:Choice Requires="x14">
        <oleObject progId="Equation.3" shapeId="4098" r:id="rId4">
          <objectPr defaultSize="0" autoPict="0" r:id="rId5">
            <anchor moveWithCells="1" sizeWithCells="1">
              <from>
                <xdr:col>7</xdr:col>
                <xdr:colOff>0</xdr:colOff>
                <xdr:row>3</xdr:row>
                <xdr:rowOff>99060</xdr:rowOff>
              </from>
              <to>
                <xdr:col>7</xdr:col>
                <xdr:colOff>0</xdr:colOff>
                <xdr:row>7</xdr:row>
                <xdr:rowOff>30480</xdr:rowOff>
              </to>
            </anchor>
          </objectPr>
        </oleObject>
      </mc:Choice>
      <mc:Fallback>
        <oleObject progId="Equation.3" shapeId="4098" r:id="rId4"/>
      </mc:Fallback>
    </mc:AlternateContent>
    <mc:AlternateContent xmlns:mc="http://schemas.openxmlformats.org/markup-compatibility/2006">
      <mc:Choice Requires="x14">
        <oleObject progId="Equation.3" shapeId="4099" r:id="rId6">
          <objectPr defaultSize="0" autoPict="0" r:id="rId7">
            <anchor moveWithCells="1" sizeWithCells="1">
              <from>
                <xdr:col>14</xdr:col>
                <xdr:colOff>350520</xdr:colOff>
                <xdr:row>23</xdr:row>
                <xdr:rowOff>137160</xdr:rowOff>
              </from>
              <to>
                <xdr:col>15</xdr:col>
                <xdr:colOff>480060</xdr:colOff>
                <xdr:row>26</xdr:row>
                <xdr:rowOff>175260</xdr:rowOff>
              </to>
            </anchor>
          </objectPr>
        </oleObject>
      </mc:Choice>
      <mc:Fallback>
        <oleObject progId="Equation.3" shapeId="4099" r:id="rId6"/>
      </mc:Fallback>
    </mc:AlternateContent>
    <mc:AlternateContent xmlns:mc="http://schemas.openxmlformats.org/markup-compatibility/2006">
      <mc:Choice Requires="x14">
        <oleObject progId="Equation.3" shapeId="4100" r:id="rId8">
          <objectPr defaultSize="0" autoPict="0" r:id="rId9">
            <anchor moveWithCells="1" sizeWithCells="1">
              <from>
                <xdr:col>6</xdr:col>
                <xdr:colOff>30480</xdr:colOff>
                <xdr:row>21</xdr:row>
                <xdr:rowOff>30480</xdr:rowOff>
              </from>
              <to>
                <xdr:col>14</xdr:col>
                <xdr:colOff>190500</xdr:colOff>
                <xdr:row>26</xdr:row>
                <xdr:rowOff>60960</xdr:rowOff>
              </to>
            </anchor>
          </objectPr>
        </oleObject>
      </mc:Choice>
      <mc:Fallback>
        <oleObject progId="Equation.3" shapeId="4100" r:id="rId8"/>
      </mc:Fallback>
    </mc:AlternateContent>
  </oleObjec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361"/>
  <sheetViews>
    <sheetView topLeftCell="A376" zoomScale="112" zoomScaleNormal="112" workbookViewId="0">
      <selection activeCell="O181" sqref="O181"/>
    </sheetView>
  </sheetViews>
  <sheetFormatPr defaultRowHeight="14.4" x14ac:dyDescent="0.3"/>
  <cols>
    <col min="1" max="1" width="3" customWidth="1"/>
    <col min="2" max="2" width="9" customWidth="1"/>
    <col min="3" max="3" width="10.109375" bestFit="1" customWidth="1"/>
    <col min="4" max="4" width="12.6640625" bestFit="1" customWidth="1"/>
    <col min="5" max="5" width="12.33203125" bestFit="1" customWidth="1"/>
    <col min="6" max="6" width="13.5546875" bestFit="1" customWidth="1"/>
    <col min="9" max="9" width="8.88671875" style="27"/>
    <col min="10" max="10" width="2.88671875" style="15" customWidth="1"/>
    <col min="15" max="15" width="8.88671875" style="15"/>
    <col min="16" max="16" width="14.77734375" style="211" customWidth="1"/>
    <col min="17" max="17" width="16.109375" customWidth="1"/>
    <col min="18" max="19" width="7.5546875" customWidth="1"/>
    <col min="20" max="20" width="7.5546875" style="27" customWidth="1"/>
    <col min="21" max="21" width="7.5546875" customWidth="1"/>
    <col min="22" max="23" width="7.5546875" style="27" customWidth="1"/>
    <col min="24" max="32" width="7.5546875" customWidth="1"/>
    <col min="33" max="39" width="3" customWidth="1"/>
    <col min="40" max="40" width="5" customWidth="1"/>
    <col min="41" max="41" width="10.88671875" bestFit="1" customWidth="1"/>
  </cols>
  <sheetData>
    <row r="1" spans="2:36" ht="14.25" customHeight="1" x14ac:dyDescent="0.3">
      <c r="B1" s="412" t="s">
        <v>302</v>
      </c>
      <c r="C1" s="412"/>
      <c r="D1" s="412"/>
      <c r="E1" s="412"/>
      <c r="F1" s="412"/>
      <c r="G1" s="412"/>
      <c r="H1" s="412"/>
      <c r="I1" s="412"/>
      <c r="J1" s="412"/>
      <c r="K1" s="412"/>
      <c r="L1" s="412"/>
      <c r="M1" s="412"/>
      <c r="N1" s="412"/>
      <c r="O1" s="412"/>
      <c r="P1" s="412"/>
      <c r="AG1" s="15"/>
      <c r="AH1" s="15"/>
      <c r="AI1" s="15"/>
      <c r="AJ1" s="15"/>
    </row>
    <row r="2" spans="2:36" x14ac:dyDescent="0.3">
      <c r="B2" s="412"/>
      <c r="C2" s="412"/>
      <c r="D2" s="412"/>
      <c r="E2" s="412"/>
      <c r="F2" s="412"/>
      <c r="G2" s="412"/>
      <c r="H2" s="412"/>
      <c r="I2" s="412"/>
      <c r="J2" s="412"/>
      <c r="K2" s="412"/>
      <c r="L2" s="412"/>
      <c r="M2" s="412"/>
      <c r="N2" s="412"/>
      <c r="O2" s="412"/>
      <c r="P2" s="412"/>
      <c r="Q2" s="21"/>
      <c r="R2" s="21"/>
      <c r="S2" s="21"/>
      <c r="T2" s="21"/>
      <c r="U2" s="21"/>
      <c r="V2" s="21"/>
      <c r="W2" s="21"/>
      <c r="X2" s="21"/>
      <c r="Y2" s="21"/>
      <c r="Z2" s="21"/>
      <c r="AA2" s="21"/>
      <c r="AB2" s="21"/>
      <c r="AC2" s="21"/>
      <c r="AD2" s="21"/>
      <c r="AE2" s="21"/>
      <c r="AF2" s="21"/>
      <c r="AG2" s="21"/>
      <c r="AH2" s="21"/>
      <c r="AI2" s="21"/>
      <c r="AJ2" s="21"/>
    </row>
    <row r="3" spans="2:36" x14ac:dyDescent="0.3">
      <c r="B3" s="412"/>
      <c r="C3" s="412"/>
      <c r="D3" s="412"/>
      <c r="E3" s="412"/>
      <c r="F3" s="412"/>
      <c r="G3" s="412"/>
      <c r="H3" s="412"/>
      <c r="I3" s="412"/>
      <c r="J3" s="412"/>
      <c r="K3" s="412"/>
      <c r="L3" s="412"/>
      <c r="M3" s="412"/>
      <c r="N3" s="412"/>
      <c r="O3" s="412"/>
      <c r="P3" s="412"/>
      <c r="Q3" s="21"/>
      <c r="R3" s="21"/>
      <c r="S3" s="21"/>
      <c r="T3" s="21"/>
      <c r="U3" s="21"/>
      <c r="V3" s="21"/>
      <c r="W3" s="21"/>
      <c r="X3" s="21"/>
      <c r="Y3" s="21"/>
      <c r="Z3" s="21"/>
      <c r="AA3" s="21"/>
      <c r="AB3" s="21"/>
      <c r="AC3" s="21"/>
      <c r="AD3" s="21"/>
      <c r="AE3" s="21"/>
      <c r="AF3" s="21"/>
      <c r="AG3" s="21"/>
      <c r="AH3" s="21"/>
      <c r="AI3" s="21"/>
      <c r="AJ3" s="21"/>
    </row>
    <row r="4" spans="2:36" x14ac:dyDescent="0.3">
      <c r="B4" s="368"/>
      <c r="C4" s="368"/>
      <c r="D4" s="368"/>
      <c r="E4" s="368"/>
      <c r="F4" s="368"/>
      <c r="G4" s="368"/>
      <c r="H4" s="368"/>
      <c r="I4" s="374"/>
      <c r="J4" s="230"/>
      <c r="K4" s="368"/>
      <c r="L4" s="368"/>
      <c r="M4" s="368"/>
      <c r="N4" s="368"/>
      <c r="O4" s="230"/>
      <c r="P4" s="232"/>
      <c r="Q4" s="21"/>
      <c r="R4" s="21"/>
      <c r="S4" s="21"/>
      <c r="T4" s="21"/>
      <c r="U4" s="21"/>
      <c r="V4" s="21"/>
      <c r="W4" s="21"/>
      <c r="X4" s="21"/>
      <c r="Y4" s="21"/>
      <c r="Z4" s="21"/>
      <c r="AA4" s="21"/>
      <c r="AB4" s="21"/>
      <c r="AC4" s="21"/>
      <c r="AD4" s="21"/>
      <c r="AE4" s="21"/>
      <c r="AF4" s="21"/>
      <c r="AG4" s="21"/>
      <c r="AH4" s="21"/>
      <c r="AI4" s="21"/>
      <c r="AJ4" s="21"/>
    </row>
    <row r="5" spans="2:36" x14ac:dyDescent="0.3">
      <c r="B5" s="368"/>
      <c r="C5" s="368"/>
      <c r="D5" s="368"/>
      <c r="E5" s="368"/>
      <c r="F5" s="368"/>
      <c r="G5" s="368"/>
      <c r="H5" s="368"/>
      <c r="I5" s="374"/>
      <c r="J5" s="230"/>
      <c r="K5" s="368"/>
      <c r="L5" s="368"/>
      <c r="M5" s="368"/>
      <c r="N5" s="368"/>
      <c r="O5" s="230"/>
      <c r="P5" s="232"/>
      <c r="Q5" s="21"/>
      <c r="R5" s="21"/>
      <c r="S5" s="21"/>
      <c r="T5" s="21"/>
      <c r="U5" s="21"/>
      <c r="V5" s="21"/>
      <c r="W5" s="21"/>
      <c r="X5" s="21"/>
      <c r="Y5" s="21"/>
      <c r="Z5" s="21"/>
      <c r="AA5" s="21"/>
      <c r="AB5" s="21"/>
      <c r="AC5" s="21"/>
      <c r="AD5" s="21"/>
      <c r="AE5" s="21"/>
      <c r="AF5" s="21"/>
      <c r="AG5" s="21"/>
      <c r="AH5" s="21"/>
      <c r="AI5" s="21"/>
      <c r="AJ5" s="21"/>
    </row>
    <row r="6" spans="2:36" x14ac:dyDescent="0.3">
      <c r="B6" s="412" t="s">
        <v>231</v>
      </c>
      <c r="C6" s="412"/>
      <c r="D6" s="412"/>
      <c r="E6" s="412"/>
      <c r="F6" s="412"/>
      <c r="G6" s="412"/>
      <c r="H6" s="412"/>
      <c r="I6" s="412"/>
      <c r="J6" s="412"/>
      <c r="K6" s="412"/>
      <c r="L6" s="412"/>
      <c r="M6" s="412"/>
      <c r="N6" s="412"/>
      <c r="O6" s="412"/>
      <c r="P6" s="412"/>
      <c r="Q6" s="21"/>
      <c r="R6" s="21"/>
      <c r="S6" s="21"/>
      <c r="T6" s="21"/>
      <c r="U6" s="21"/>
      <c r="V6" s="21"/>
      <c r="W6" s="21"/>
      <c r="X6" s="21"/>
      <c r="Y6" s="21"/>
      <c r="Z6" s="21"/>
      <c r="AA6" s="21"/>
      <c r="AB6" s="21"/>
      <c r="AC6" s="21"/>
      <c r="AD6" s="21"/>
      <c r="AE6" s="21"/>
      <c r="AF6" s="21"/>
      <c r="AG6" s="21"/>
      <c r="AH6" s="21"/>
      <c r="AI6" s="21"/>
      <c r="AJ6" s="21"/>
    </row>
    <row r="7" spans="2:36" x14ac:dyDescent="0.3">
      <c r="B7" s="368"/>
      <c r="C7" s="368"/>
      <c r="D7" s="368"/>
      <c r="E7" s="368"/>
      <c r="F7" s="368"/>
      <c r="G7" s="368"/>
      <c r="H7" s="368"/>
      <c r="I7" s="374"/>
      <c r="J7" s="368"/>
      <c r="K7" s="368"/>
      <c r="L7" s="368"/>
      <c r="M7" s="368"/>
      <c r="N7" s="368"/>
      <c r="O7" s="230"/>
      <c r="P7" s="232"/>
      <c r="Q7" s="21"/>
      <c r="R7" s="21"/>
      <c r="S7" s="21"/>
      <c r="T7" s="21"/>
      <c r="U7" s="21"/>
      <c r="V7" s="21"/>
      <c r="W7" s="21"/>
      <c r="X7" s="21"/>
      <c r="Y7" s="21"/>
      <c r="Z7" s="21"/>
      <c r="AA7" s="21"/>
      <c r="AB7" s="21"/>
      <c r="AC7" s="21"/>
      <c r="AD7" s="21"/>
      <c r="AE7" s="21"/>
      <c r="AF7" s="21"/>
      <c r="AG7" s="21"/>
      <c r="AH7" s="21"/>
      <c r="AI7" s="21"/>
      <c r="AJ7" s="21"/>
    </row>
    <row r="8" spans="2:36" x14ac:dyDescent="0.3">
      <c r="B8" s="368"/>
      <c r="C8" s="368"/>
      <c r="D8" s="368"/>
      <c r="E8" s="368"/>
      <c r="F8" s="368"/>
      <c r="G8" s="368"/>
      <c r="H8" s="368"/>
      <c r="I8" s="374"/>
      <c r="J8" s="230"/>
      <c r="K8" s="413"/>
      <c r="L8" s="413"/>
      <c r="M8" s="230"/>
      <c r="N8" s="230"/>
      <c r="O8" s="230"/>
      <c r="P8" s="388"/>
      <c r="Q8" s="21"/>
      <c r="R8" s="21"/>
      <c r="S8" s="21"/>
      <c r="T8" s="21"/>
      <c r="U8" s="21"/>
      <c r="V8" s="21"/>
      <c r="W8" s="21"/>
      <c r="X8" s="21"/>
      <c r="Y8" s="21"/>
      <c r="Z8" s="21"/>
      <c r="AA8" s="21"/>
      <c r="AB8" s="21"/>
      <c r="AC8" s="21"/>
      <c r="AD8" s="21"/>
      <c r="AE8" s="21"/>
      <c r="AF8" s="21"/>
      <c r="AG8" s="21"/>
      <c r="AH8" s="21"/>
      <c r="AI8" s="21"/>
      <c r="AJ8" s="21"/>
    </row>
    <row r="9" spans="2:36" x14ac:dyDescent="0.3">
      <c r="B9" s="368"/>
      <c r="C9" s="368"/>
      <c r="D9" s="368"/>
      <c r="E9" s="368"/>
      <c r="F9" s="368"/>
      <c r="G9" s="368"/>
      <c r="H9" s="368"/>
      <c r="I9" s="374"/>
      <c r="J9" s="230"/>
      <c r="K9" s="230"/>
      <c r="L9" s="230"/>
      <c r="M9" s="230"/>
      <c r="N9" s="230"/>
      <c r="O9" s="230"/>
      <c r="P9" s="388"/>
      <c r="Q9" s="21"/>
      <c r="R9" s="21"/>
      <c r="S9" s="21"/>
      <c r="T9" s="21"/>
      <c r="U9" s="21"/>
      <c r="V9" s="21"/>
      <c r="W9" s="21"/>
      <c r="X9" s="21"/>
      <c r="Y9" s="21"/>
      <c r="Z9" s="21"/>
      <c r="AA9" s="21"/>
      <c r="AB9" s="21"/>
      <c r="AC9" s="21"/>
      <c r="AD9" s="21"/>
      <c r="AE9" s="21"/>
      <c r="AF9" s="21"/>
      <c r="AG9" s="21"/>
      <c r="AH9" s="21"/>
      <c r="AI9" s="21"/>
      <c r="AJ9" s="21"/>
    </row>
    <row r="10" spans="2:36" ht="15.75" customHeight="1" x14ac:dyDescent="0.3">
      <c r="B10" s="144" t="s">
        <v>127</v>
      </c>
      <c r="C10" s="145" t="s">
        <v>120</v>
      </c>
      <c r="D10" s="145" t="s">
        <v>128</v>
      </c>
      <c r="E10" s="145" t="s">
        <v>129</v>
      </c>
      <c r="F10" s="145" t="s">
        <v>134</v>
      </c>
      <c r="G10" s="145" t="s">
        <v>130</v>
      </c>
      <c r="H10" s="145" t="s">
        <v>303</v>
      </c>
      <c r="I10" s="375" t="s">
        <v>54</v>
      </c>
      <c r="J10" s="231"/>
      <c r="K10" s="389"/>
      <c r="L10" s="389"/>
      <c r="M10" s="15"/>
      <c r="N10" s="15"/>
      <c r="P10" s="390"/>
      <c r="Q10" s="21"/>
      <c r="R10" s="21"/>
      <c r="S10" s="21"/>
      <c r="T10" s="21"/>
      <c r="U10" s="21"/>
      <c r="V10" s="21"/>
      <c r="W10" s="21"/>
      <c r="X10" s="21"/>
      <c r="Y10" s="21"/>
      <c r="Z10" s="21"/>
      <c r="AA10" s="21"/>
      <c r="AB10" s="21"/>
      <c r="AC10" s="21"/>
      <c r="AD10" s="21"/>
      <c r="AE10" s="21"/>
      <c r="AF10" s="21"/>
      <c r="AG10" s="21"/>
      <c r="AH10" s="21"/>
      <c r="AI10" s="21"/>
      <c r="AJ10" s="21"/>
    </row>
    <row r="11" spans="2:36" x14ac:dyDescent="0.3">
      <c r="B11" s="146">
        <v>6631</v>
      </c>
      <c r="C11" s="369">
        <v>18</v>
      </c>
      <c r="D11" s="369" t="s">
        <v>122</v>
      </c>
      <c r="E11" s="369" t="s">
        <v>124</v>
      </c>
      <c r="F11" s="369" t="s">
        <v>131</v>
      </c>
      <c r="G11" s="369">
        <v>1</v>
      </c>
      <c r="H11" s="369">
        <f>IF(I11="",0,1)</f>
        <v>0</v>
      </c>
      <c r="I11" s="85"/>
      <c r="J11" s="219"/>
      <c r="K11" s="17"/>
      <c r="L11" s="17"/>
      <c r="M11" s="15"/>
      <c r="N11" s="15"/>
      <c r="O11" s="235"/>
      <c r="P11" s="391"/>
      <c r="Q11" s="21"/>
      <c r="R11" s="21"/>
      <c r="S11" s="21"/>
      <c r="T11" s="21"/>
      <c r="U11" s="21"/>
      <c r="V11" s="21"/>
      <c r="W11" s="21"/>
      <c r="X11" s="21"/>
      <c r="Y11" s="21"/>
      <c r="Z11" s="21"/>
      <c r="AA11" s="21"/>
      <c r="AB11" s="21"/>
      <c r="AC11" s="21"/>
      <c r="AD11" s="21"/>
      <c r="AE11" s="21"/>
      <c r="AF11" s="21"/>
      <c r="AG11" s="21"/>
      <c r="AH11" s="21"/>
      <c r="AI11" s="21"/>
      <c r="AJ11" s="21"/>
    </row>
    <row r="12" spans="2:36" ht="37.5" customHeight="1" x14ac:dyDescent="0.3">
      <c r="B12" s="146">
        <v>6649</v>
      </c>
      <c r="C12" s="369">
        <v>18</v>
      </c>
      <c r="D12" s="369" t="s">
        <v>122</v>
      </c>
      <c r="E12" s="369" t="s">
        <v>136</v>
      </c>
      <c r="F12" s="369" t="s">
        <v>132</v>
      </c>
      <c r="G12" s="369">
        <v>2</v>
      </c>
      <c r="H12" s="369">
        <f t="shared" ref="H12:H75" si="0">IF(I12="",0,1)</f>
        <v>0</v>
      </c>
      <c r="I12" s="85"/>
      <c r="J12" s="219"/>
      <c r="K12" s="17"/>
      <c r="L12" s="17"/>
      <c r="M12" s="15"/>
      <c r="N12" s="15"/>
      <c r="P12" s="390"/>
      <c r="Q12" s="21"/>
      <c r="R12" s="21"/>
      <c r="S12" s="21"/>
      <c r="T12" s="21"/>
      <c r="U12" s="21"/>
      <c r="V12" s="21"/>
      <c r="W12" s="21"/>
      <c r="X12" s="21"/>
      <c r="Y12" s="21"/>
      <c r="Z12" s="21"/>
      <c r="AA12" s="21"/>
      <c r="AB12" s="21"/>
      <c r="AC12" s="21"/>
      <c r="AD12" s="21"/>
      <c r="AE12" s="21"/>
      <c r="AF12" s="21"/>
      <c r="AG12" s="21"/>
      <c r="AH12" s="21"/>
      <c r="AI12" s="21"/>
      <c r="AJ12" s="21"/>
    </row>
    <row r="13" spans="2:36" ht="14.25" customHeight="1" x14ac:dyDescent="0.3">
      <c r="B13" s="369">
        <v>6650</v>
      </c>
      <c r="C13" s="369">
        <v>18</v>
      </c>
      <c r="D13" s="369" t="s">
        <v>122</v>
      </c>
      <c r="E13" s="369" t="s">
        <v>136</v>
      </c>
      <c r="F13" s="369" t="s">
        <v>121</v>
      </c>
      <c r="G13" s="369">
        <v>0</v>
      </c>
      <c r="H13" s="369">
        <f t="shared" si="0"/>
        <v>0</v>
      </c>
      <c r="I13" s="85"/>
      <c r="J13" s="219"/>
      <c r="K13" s="17"/>
      <c r="L13" s="17"/>
      <c r="M13" s="15"/>
      <c r="N13" s="15"/>
      <c r="P13" s="218"/>
      <c r="Q13" s="21"/>
      <c r="R13" s="21"/>
      <c r="S13" s="21"/>
      <c r="T13" s="21"/>
      <c r="U13" s="21"/>
      <c r="V13" s="21"/>
      <c r="W13" s="21"/>
      <c r="X13" s="21"/>
      <c r="Y13" s="21"/>
      <c r="Z13" s="21"/>
      <c r="AA13" s="21"/>
      <c r="AB13" s="21"/>
      <c r="AC13" s="21"/>
      <c r="AD13" s="21"/>
      <c r="AE13" s="21"/>
      <c r="AF13" s="21"/>
      <c r="AG13" s="21"/>
      <c r="AH13" s="21"/>
      <c r="AI13" s="21"/>
      <c r="AJ13" s="21"/>
    </row>
    <row r="14" spans="2:36" x14ac:dyDescent="0.3">
      <c r="B14" s="369">
        <v>6652</v>
      </c>
      <c r="C14" s="369">
        <v>18</v>
      </c>
      <c r="D14" s="369" t="s">
        <v>122</v>
      </c>
      <c r="E14" s="369" t="s">
        <v>136</v>
      </c>
      <c r="F14" s="369" t="s">
        <v>121</v>
      </c>
      <c r="G14" s="369">
        <v>0</v>
      </c>
      <c r="H14" s="369">
        <f t="shared" si="0"/>
        <v>0</v>
      </c>
      <c r="I14" s="85"/>
      <c r="J14" s="219"/>
      <c r="K14" s="17"/>
      <c r="L14" s="17"/>
      <c r="M14" s="15"/>
      <c r="N14" s="15"/>
      <c r="P14" s="218"/>
      <c r="Q14" s="21"/>
      <c r="R14" s="21"/>
      <c r="S14" s="21"/>
      <c r="T14" s="21"/>
      <c r="U14" s="21"/>
      <c r="V14" s="21"/>
      <c r="W14" s="21"/>
      <c r="X14" s="21"/>
      <c r="Y14" s="21"/>
      <c r="Z14" s="21"/>
      <c r="AA14" s="21"/>
      <c r="AB14" s="21"/>
      <c r="AC14" s="21"/>
      <c r="AD14" s="21"/>
      <c r="AE14" s="21"/>
      <c r="AF14" s="21"/>
      <c r="AG14" s="21"/>
      <c r="AH14" s="21"/>
      <c r="AI14" s="21"/>
      <c r="AJ14" s="21"/>
    </row>
    <row r="15" spans="2:36" x14ac:dyDescent="0.3">
      <c r="B15" s="369">
        <v>6655</v>
      </c>
      <c r="C15" s="369">
        <v>18</v>
      </c>
      <c r="D15" s="369" t="s">
        <v>123</v>
      </c>
      <c r="E15" s="369" t="s">
        <v>124</v>
      </c>
      <c r="F15" s="369" t="s">
        <v>131</v>
      </c>
      <c r="G15" s="369">
        <v>9999</v>
      </c>
      <c r="H15" s="369">
        <f t="shared" si="0"/>
        <v>0</v>
      </c>
      <c r="I15" s="85"/>
      <c r="J15" s="219"/>
      <c r="K15" s="17"/>
      <c r="L15" s="17"/>
      <c r="M15" s="15"/>
      <c r="N15" s="15"/>
      <c r="P15" s="218"/>
      <c r="Q15" s="21"/>
      <c r="R15" s="21"/>
      <c r="S15" s="21"/>
      <c r="T15" s="21"/>
      <c r="U15" s="21"/>
      <c r="V15" s="21"/>
      <c r="W15" s="21"/>
      <c r="X15" s="21"/>
      <c r="Y15" s="21"/>
      <c r="Z15" s="21"/>
      <c r="AA15" s="21"/>
      <c r="AB15" s="21"/>
      <c r="AC15" s="21"/>
      <c r="AD15" s="21"/>
      <c r="AE15" s="21"/>
      <c r="AF15" s="21"/>
      <c r="AG15" s="21"/>
      <c r="AH15" s="21"/>
      <c r="AI15" s="21"/>
      <c r="AJ15" s="21"/>
    </row>
    <row r="16" spans="2:36" x14ac:dyDescent="0.3">
      <c r="B16" s="369">
        <v>6785</v>
      </c>
      <c r="C16" s="369">
        <v>18</v>
      </c>
      <c r="D16" s="369" t="s">
        <v>122</v>
      </c>
      <c r="E16" s="369" t="s">
        <v>136</v>
      </c>
      <c r="F16" s="369" t="s">
        <v>132</v>
      </c>
      <c r="G16" s="369">
        <v>1</v>
      </c>
      <c r="H16" s="369">
        <f t="shared" si="0"/>
        <v>0</v>
      </c>
      <c r="I16" s="85"/>
      <c r="J16" s="219"/>
      <c r="K16" s="17"/>
      <c r="L16" s="17"/>
      <c r="M16" s="15"/>
      <c r="N16" s="15"/>
      <c r="P16" s="218"/>
      <c r="Q16" s="21"/>
      <c r="R16" s="21"/>
      <c r="S16" s="21"/>
      <c r="T16" s="21"/>
      <c r="U16" s="21"/>
      <c r="V16" s="21"/>
      <c r="W16" s="21"/>
      <c r="X16" s="21"/>
      <c r="Y16" s="21"/>
      <c r="Z16" s="21"/>
      <c r="AA16" s="21"/>
      <c r="AB16" s="21"/>
      <c r="AC16" s="21"/>
      <c r="AD16" s="21"/>
      <c r="AE16" s="21"/>
      <c r="AF16" s="21"/>
      <c r="AG16" s="21"/>
      <c r="AH16" s="21"/>
      <c r="AI16" s="21"/>
      <c r="AJ16" s="21"/>
    </row>
    <row r="17" spans="2:36" x14ac:dyDescent="0.3">
      <c r="B17" s="369">
        <v>6786</v>
      </c>
      <c r="C17" s="369">
        <v>18</v>
      </c>
      <c r="D17" s="369" t="s">
        <v>122</v>
      </c>
      <c r="E17" s="369" t="s">
        <v>124</v>
      </c>
      <c r="F17" s="369" t="s">
        <v>132</v>
      </c>
      <c r="G17" s="369">
        <v>11</v>
      </c>
      <c r="H17" s="369">
        <f t="shared" si="0"/>
        <v>1</v>
      </c>
      <c r="I17" s="85">
        <v>6.2</v>
      </c>
      <c r="J17" s="219"/>
      <c r="K17" s="17"/>
      <c r="L17" s="17"/>
      <c r="M17" s="15"/>
      <c r="N17" s="15"/>
      <c r="P17" s="218"/>
      <c r="Q17" s="21"/>
      <c r="R17" s="21"/>
      <c r="S17" s="21"/>
      <c r="T17" s="21"/>
      <c r="U17" s="21"/>
      <c r="V17" s="21"/>
      <c r="W17" s="21"/>
      <c r="X17" s="21"/>
      <c r="Y17" s="21"/>
      <c r="Z17" s="21"/>
      <c r="AA17" s="21"/>
      <c r="AB17" s="21"/>
      <c r="AC17" s="21"/>
      <c r="AD17" s="21"/>
      <c r="AE17" s="21"/>
      <c r="AF17" s="21"/>
      <c r="AG17" s="21"/>
      <c r="AH17" s="21"/>
      <c r="AI17" s="21"/>
      <c r="AJ17" s="21"/>
    </row>
    <row r="18" spans="2:36" x14ac:dyDescent="0.3">
      <c r="B18" s="369">
        <v>6788</v>
      </c>
      <c r="C18" s="369">
        <v>18</v>
      </c>
      <c r="D18" s="369" t="s">
        <v>122</v>
      </c>
      <c r="E18" s="369" t="s">
        <v>124</v>
      </c>
      <c r="F18" s="369" t="s">
        <v>132</v>
      </c>
      <c r="G18" s="369">
        <v>1</v>
      </c>
      <c r="H18" s="369">
        <f t="shared" si="0"/>
        <v>0</v>
      </c>
      <c r="I18" s="85"/>
      <c r="J18" s="219"/>
      <c r="K18" s="17"/>
      <c r="L18" s="17"/>
      <c r="M18" s="15"/>
      <c r="N18" s="15"/>
      <c r="P18" s="218"/>
      <c r="Q18" s="21"/>
      <c r="R18" s="21"/>
      <c r="S18" s="21"/>
      <c r="T18" s="21"/>
      <c r="U18" s="21"/>
      <c r="V18" s="21"/>
      <c r="W18" s="21"/>
      <c r="X18" s="21"/>
      <c r="Y18" s="21"/>
      <c r="Z18" s="21"/>
      <c r="AA18" s="21"/>
      <c r="AB18" s="21"/>
      <c r="AC18" s="21"/>
      <c r="AD18" s="21"/>
      <c r="AE18" s="21"/>
      <c r="AF18" s="21"/>
      <c r="AG18" s="21"/>
      <c r="AH18" s="21"/>
      <c r="AI18" s="21"/>
      <c r="AJ18" s="21"/>
    </row>
    <row r="19" spans="2:36" x14ac:dyDescent="0.3">
      <c r="B19" s="369">
        <v>6805</v>
      </c>
      <c r="C19" s="369">
        <v>18</v>
      </c>
      <c r="D19" s="369" t="s">
        <v>122</v>
      </c>
      <c r="E19" s="369" t="s">
        <v>124</v>
      </c>
      <c r="F19" s="369" t="s">
        <v>132</v>
      </c>
      <c r="G19" s="369">
        <v>2</v>
      </c>
      <c r="H19" s="369">
        <f t="shared" si="0"/>
        <v>1</v>
      </c>
      <c r="I19" s="85">
        <v>16.399999999999999</v>
      </c>
      <c r="J19" s="219"/>
      <c r="K19" s="17"/>
      <c r="L19" s="17"/>
      <c r="M19" s="15"/>
      <c r="N19" s="15"/>
      <c r="P19" s="218"/>
      <c r="Q19" s="21"/>
      <c r="R19" s="21"/>
      <c r="S19" s="21"/>
      <c r="T19" s="21"/>
      <c r="U19" s="21"/>
      <c r="V19" s="21"/>
      <c r="W19" s="21"/>
      <c r="X19" s="21"/>
      <c r="Y19" s="21"/>
      <c r="Z19" s="21"/>
      <c r="AA19" s="21"/>
      <c r="AB19" s="21"/>
      <c r="AC19" s="21"/>
      <c r="AD19" s="21"/>
      <c r="AE19" s="21"/>
      <c r="AF19" s="21"/>
      <c r="AG19" s="21"/>
      <c r="AH19" s="21"/>
      <c r="AI19" s="21"/>
      <c r="AJ19" s="21"/>
    </row>
    <row r="20" spans="2:36" x14ac:dyDescent="0.3">
      <c r="B20" s="369">
        <v>6806</v>
      </c>
      <c r="C20" s="369">
        <v>18</v>
      </c>
      <c r="D20" s="369" t="s">
        <v>122</v>
      </c>
      <c r="E20" s="369" t="s">
        <v>124</v>
      </c>
      <c r="F20" s="369" t="s">
        <v>132</v>
      </c>
      <c r="G20" s="369">
        <v>11</v>
      </c>
      <c r="H20" s="369">
        <f t="shared" si="0"/>
        <v>1</v>
      </c>
      <c r="I20" s="85">
        <v>6.3</v>
      </c>
      <c r="J20" s="219"/>
      <c r="K20" s="17"/>
      <c r="L20" s="17"/>
      <c r="M20" s="15"/>
      <c r="N20" s="15"/>
      <c r="P20" s="218"/>
      <c r="Q20" s="21"/>
      <c r="R20" s="21"/>
      <c r="S20" s="21"/>
      <c r="T20" s="21"/>
      <c r="U20" s="21"/>
      <c r="V20" s="21"/>
      <c r="W20" s="21"/>
      <c r="X20" s="21"/>
      <c r="Y20" s="21"/>
      <c r="Z20" s="21"/>
      <c r="AA20" s="21"/>
      <c r="AB20" s="21"/>
      <c r="AC20" s="21"/>
      <c r="AD20" s="21"/>
      <c r="AE20" s="21"/>
      <c r="AF20" s="21"/>
      <c r="AG20" s="21"/>
      <c r="AH20" s="21"/>
      <c r="AI20" s="21"/>
      <c r="AJ20" s="21"/>
    </row>
    <row r="21" spans="2:36" x14ac:dyDescent="0.3">
      <c r="B21" s="369">
        <v>6807</v>
      </c>
      <c r="C21" s="369">
        <v>18</v>
      </c>
      <c r="D21" s="369" t="s">
        <v>122</v>
      </c>
      <c r="E21" s="369" t="s">
        <v>135</v>
      </c>
      <c r="F21" s="369" t="s">
        <v>132</v>
      </c>
      <c r="G21" s="369">
        <v>1</v>
      </c>
      <c r="H21" s="369">
        <f t="shared" si="0"/>
        <v>0</v>
      </c>
      <c r="I21" s="85"/>
      <c r="J21" s="219"/>
      <c r="K21" s="17"/>
      <c r="L21" s="17"/>
      <c r="M21" s="15"/>
      <c r="N21" s="15"/>
      <c r="P21" s="218"/>
      <c r="Q21" s="21"/>
      <c r="R21" s="21"/>
      <c r="S21" s="21"/>
      <c r="T21" s="21"/>
      <c r="U21" s="21"/>
      <c r="V21" s="21"/>
      <c r="W21" s="21"/>
      <c r="X21" s="21"/>
      <c r="Y21" s="21"/>
      <c r="Z21" s="21"/>
      <c r="AA21" s="21"/>
      <c r="AB21" s="21"/>
      <c r="AC21" s="21"/>
      <c r="AD21" s="21"/>
      <c r="AE21" s="21"/>
      <c r="AF21" s="21"/>
      <c r="AG21" s="21"/>
      <c r="AH21" s="21"/>
      <c r="AI21" s="21"/>
      <c r="AJ21" s="21"/>
    </row>
    <row r="22" spans="2:36" x14ac:dyDescent="0.3">
      <c r="B22" s="369">
        <v>6817</v>
      </c>
      <c r="C22" s="369">
        <v>18</v>
      </c>
      <c r="D22" s="369" t="s">
        <v>122</v>
      </c>
      <c r="E22" s="369" t="s">
        <v>124</v>
      </c>
      <c r="F22" s="369" t="s">
        <v>131</v>
      </c>
      <c r="G22" s="369">
        <v>1</v>
      </c>
      <c r="H22" s="369">
        <f t="shared" si="0"/>
        <v>0</v>
      </c>
      <c r="I22" s="85"/>
      <c r="J22" s="219"/>
      <c r="K22" s="17"/>
      <c r="L22" s="17"/>
      <c r="M22" s="15"/>
      <c r="N22" s="15"/>
      <c r="P22" s="218"/>
      <c r="Q22" s="21"/>
      <c r="R22" s="21"/>
      <c r="S22" s="21"/>
      <c r="T22" s="21"/>
      <c r="U22" s="21"/>
      <c r="V22" s="21"/>
      <c r="W22" s="21"/>
      <c r="X22" s="21"/>
      <c r="Y22" s="21"/>
      <c r="Z22" s="21"/>
      <c r="AA22" s="21"/>
      <c r="AB22" s="21"/>
      <c r="AC22" s="21"/>
      <c r="AD22" s="21"/>
      <c r="AE22" s="21"/>
      <c r="AF22" s="21"/>
      <c r="AG22" s="21"/>
      <c r="AH22" s="21"/>
      <c r="AI22" s="21"/>
      <c r="AJ22" s="21"/>
    </row>
    <row r="23" spans="2:36" x14ac:dyDescent="0.3">
      <c r="B23" s="369">
        <v>6818</v>
      </c>
      <c r="C23" s="369">
        <v>18</v>
      </c>
      <c r="D23" s="369" t="s">
        <v>122</v>
      </c>
      <c r="E23" s="369" t="s">
        <v>124</v>
      </c>
      <c r="F23" s="369" t="s">
        <v>132</v>
      </c>
      <c r="G23" s="369">
        <v>4</v>
      </c>
      <c r="H23" s="369">
        <f t="shared" si="0"/>
        <v>1</v>
      </c>
      <c r="I23" s="85">
        <v>14.6</v>
      </c>
      <c r="J23" s="219"/>
      <c r="K23" s="17"/>
      <c r="L23" s="17"/>
      <c r="M23" s="15"/>
      <c r="N23" s="15"/>
      <c r="P23" s="218"/>
      <c r="Q23" s="21"/>
      <c r="R23" s="21"/>
      <c r="S23" s="21"/>
      <c r="T23" s="21"/>
      <c r="U23" s="21"/>
      <c r="V23" s="21"/>
      <c r="W23" s="21"/>
      <c r="X23" s="21"/>
      <c r="Y23" s="21"/>
      <c r="Z23" s="21"/>
      <c r="AA23" s="21"/>
      <c r="AB23" s="21"/>
      <c r="AC23" s="21"/>
      <c r="AD23" s="21"/>
      <c r="AE23" s="21"/>
      <c r="AF23" s="21"/>
      <c r="AG23" s="21"/>
      <c r="AH23" s="21"/>
      <c r="AI23" s="21"/>
      <c r="AJ23" s="21"/>
    </row>
    <row r="24" spans="2:36" x14ac:dyDescent="0.3">
      <c r="B24" s="369">
        <v>6819</v>
      </c>
      <c r="C24" s="369">
        <v>18</v>
      </c>
      <c r="D24" s="369" t="s">
        <v>123</v>
      </c>
      <c r="E24" s="369" t="s">
        <v>124</v>
      </c>
      <c r="F24" s="369" t="s">
        <v>132</v>
      </c>
      <c r="G24" s="369">
        <v>9999</v>
      </c>
      <c r="H24" s="369">
        <f t="shared" si="0"/>
        <v>0</v>
      </c>
      <c r="I24" s="85"/>
      <c r="J24" s="219"/>
      <c r="K24" s="17"/>
      <c r="L24" s="17"/>
      <c r="M24" s="15"/>
      <c r="N24" s="15"/>
      <c r="P24" s="218"/>
      <c r="Q24" s="21"/>
      <c r="R24" s="21"/>
      <c r="S24" s="21"/>
      <c r="T24" s="21"/>
      <c r="U24" s="21"/>
      <c r="V24" s="21"/>
      <c r="W24" s="21"/>
      <c r="X24" s="21"/>
      <c r="Y24" s="21"/>
      <c r="Z24" s="21"/>
      <c r="AA24" s="21"/>
      <c r="AB24" s="21"/>
      <c r="AC24" s="21"/>
      <c r="AD24" s="21"/>
      <c r="AE24" s="21"/>
      <c r="AF24" s="21"/>
      <c r="AG24" s="21"/>
      <c r="AH24" s="21"/>
      <c r="AI24" s="21"/>
      <c r="AJ24" s="21"/>
    </row>
    <row r="25" spans="2:36" x14ac:dyDescent="0.3">
      <c r="B25" s="369">
        <v>6821</v>
      </c>
      <c r="C25" s="369">
        <v>18</v>
      </c>
      <c r="D25" s="369" t="s">
        <v>122</v>
      </c>
      <c r="E25" s="369" t="s">
        <v>125</v>
      </c>
      <c r="F25" s="369" t="s">
        <v>132</v>
      </c>
      <c r="G25" s="369">
        <v>0</v>
      </c>
      <c r="H25" s="369">
        <f t="shared" si="0"/>
        <v>0</v>
      </c>
      <c r="I25" s="85"/>
      <c r="J25" s="219"/>
      <c r="K25" s="17"/>
      <c r="L25" s="17"/>
      <c r="M25" s="15"/>
      <c r="N25" s="15"/>
      <c r="P25" s="234"/>
      <c r="Q25" s="21"/>
      <c r="R25" s="21"/>
      <c r="S25" s="21"/>
      <c r="T25" s="21"/>
      <c r="U25" s="21"/>
      <c r="V25" s="21"/>
      <c r="W25" s="21"/>
      <c r="X25" s="21"/>
      <c r="Y25" s="21"/>
      <c r="Z25" s="21"/>
      <c r="AA25" s="21"/>
      <c r="AB25" s="21"/>
      <c r="AC25" s="21"/>
      <c r="AD25" s="21"/>
      <c r="AE25" s="21"/>
      <c r="AF25" s="21"/>
      <c r="AG25" s="21"/>
      <c r="AH25" s="21"/>
      <c r="AI25" s="21"/>
      <c r="AJ25" s="21"/>
    </row>
    <row r="26" spans="2:36" x14ac:dyDescent="0.3">
      <c r="B26" s="369">
        <v>6822</v>
      </c>
      <c r="C26" s="369">
        <v>18</v>
      </c>
      <c r="D26" s="369" t="s">
        <v>122</v>
      </c>
      <c r="E26" s="369" t="s">
        <v>124</v>
      </c>
      <c r="F26" s="369" t="s">
        <v>132</v>
      </c>
      <c r="G26" s="369">
        <v>8</v>
      </c>
      <c r="H26" s="369">
        <f t="shared" si="0"/>
        <v>1</v>
      </c>
      <c r="I26" s="85">
        <v>11.9</v>
      </c>
      <c r="J26" s="219"/>
      <c r="K26" s="17"/>
      <c r="L26" s="17"/>
      <c r="M26" s="15"/>
      <c r="N26" s="15"/>
      <c r="P26" s="234"/>
      <c r="Q26" s="21"/>
      <c r="R26" s="21"/>
      <c r="S26" s="21"/>
      <c r="T26" s="21"/>
      <c r="U26" s="21"/>
      <c r="V26" s="21"/>
      <c r="W26" s="21"/>
      <c r="X26" s="21"/>
      <c r="Y26" s="21"/>
      <c r="Z26" s="21"/>
      <c r="AA26" s="21"/>
      <c r="AB26" s="21"/>
      <c r="AC26" s="21"/>
      <c r="AD26" s="21"/>
      <c r="AE26" s="21"/>
      <c r="AF26" s="21"/>
      <c r="AG26" s="21"/>
      <c r="AH26" s="21"/>
      <c r="AI26" s="21"/>
      <c r="AJ26" s="21"/>
    </row>
    <row r="27" spans="2:36" x14ac:dyDescent="0.3">
      <c r="B27" s="369">
        <v>6823</v>
      </c>
      <c r="C27" s="369">
        <v>18</v>
      </c>
      <c r="D27" s="369" t="s">
        <v>122</v>
      </c>
      <c r="E27" s="369" t="s">
        <v>124</v>
      </c>
      <c r="F27" s="369" t="s">
        <v>132</v>
      </c>
      <c r="G27" s="369">
        <v>1</v>
      </c>
      <c r="H27" s="369">
        <f t="shared" si="0"/>
        <v>0</v>
      </c>
      <c r="I27" s="85"/>
      <c r="J27" s="219"/>
      <c r="K27" s="17"/>
      <c r="L27" s="17"/>
      <c r="M27" s="15"/>
      <c r="N27" s="15"/>
      <c r="P27" s="234"/>
      <c r="Q27" s="21"/>
      <c r="R27" s="21"/>
      <c r="S27" s="21"/>
      <c r="T27" s="21"/>
      <c r="U27" s="21"/>
      <c r="V27" s="21"/>
      <c r="W27" s="21"/>
      <c r="X27" s="21"/>
      <c r="Y27" s="21"/>
      <c r="Z27" s="21"/>
      <c r="AA27" s="21"/>
      <c r="AB27" s="21"/>
      <c r="AC27" s="21"/>
      <c r="AD27" s="21"/>
      <c r="AE27" s="21"/>
      <c r="AF27" s="21"/>
      <c r="AG27" s="21"/>
      <c r="AH27" s="21"/>
      <c r="AI27" s="21"/>
      <c r="AJ27" s="21"/>
    </row>
    <row r="28" spans="2:36" x14ac:dyDescent="0.3">
      <c r="B28" s="369">
        <v>6827</v>
      </c>
      <c r="C28" s="369">
        <v>18</v>
      </c>
      <c r="D28" s="369" t="s">
        <v>123</v>
      </c>
      <c r="E28" s="369" t="s">
        <v>124</v>
      </c>
      <c r="F28" s="369" t="s">
        <v>132</v>
      </c>
      <c r="G28" s="369">
        <v>9999</v>
      </c>
      <c r="H28" s="369">
        <f t="shared" si="0"/>
        <v>0</v>
      </c>
      <c r="I28" s="85"/>
      <c r="J28" s="219"/>
      <c r="K28" s="17"/>
      <c r="L28" s="17"/>
      <c r="M28" s="15"/>
      <c r="N28" s="15"/>
      <c r="P28" s="234"/>
      <c r="Q28" s="21"/>
      <c r="R28" s="21"/>
      <c r="S28" s="21"/>
      <c r="T28" s="21"/>
      <c r="U28" s="21"/>
      <c r="V28" s="21"/>
      <c r="W28" s="21"/>
      <c r="X28" s="21"/>
      <c r="Y28" s="21"/>
      <c r="Z28" s="21"/>
      <c r="AA28" s="21"/>
      <c r="AB28" s="21"/>
      <c r="AC28" s="21"/>
      <c r="AD28" s="21"/>
      <c r="AE28" s="21"/>
      <c r="AF28" s="21"/>
      <c r="AG28" s="21"/>
      <c r="AH28" s="21"/>
      <c r="AI28" s="21"/>
      <c r="AJ28" s="21"/>
    </row>
    <row r="29" spans="2:36" x14ac:dyDescent="0.3">
      <c r="B29" s="369">
        <v>6830</v>
      </c>
      <c r="C29" s="369">
        <v>18</v>
      </c>
      <c r="D29" s="369" t="s">
        <v>122</v>
      </c>
      <c r="E29" s="369" t="s">
        <v>125</v>
      </c>
      <c r="F29" s="369" t="s">
        <v>132</v>
      </c>
      <c r="G29" s="369">
        <v>0</v>
      </c>
      <c r="H29" s="369">
        <f t="shared" si="0"/>
        <v>0</v>
      </c>
      <c r="I29" s="85"/>
      <c r="J29" s="219"/>
      <c r="K29" s="17"/>
      <c r="L29" s="17"/>
      <c r="M29" s="15"/>
      <c r="N29" s="15"/>
      <c r="P29" s="234"/>
      <c r="Q29" s="21"/>
      <c r="R29" s="21"/>
      <c r="S29" s="21"/>
      <c r="T29" s="21"/>
      <c r="U29" s="21"/>
      <c r="V29" s="21"/>
      <c r="W29" s="21"/>
      <c r="X29" s="21"/>
      <c r="Y29" s="21"/>
      <c r="Z29" s="21"/>
      <c r="AA29" s="21"/>
      <c r="AB29" s="21"/>
      <c r="AC29" s="21"/>
      <c r="AD29" s="21"/>
      <c r="AE29" s="21"/>
      <c r="AF29" s="21"/>
      <c r="AG29" s="21"/>
      <c r="AH29" s="21"/>
      <c r="AI29" s="21"/>
      <c r="AJ29" s="21"/>
    </row>
    <row r="30" spans="2:36" x14ac:dyDescent="0.3">
      <c r="B30" s="369">
        <v>6839</v>
      </c>
      <c r="C30" s="369">
        <v>18</v>
      </c>
      <c r="D30" s="369" t="s">
        <v>122</v>
      </c>
      <c r="E30" s="369" t="s">
        <v>125</v>
      </c>
      <c r="F30" s="369" t="s">
        <v>132</v>
      </c>
      <c r="G30" s="369">
        <v>0</v>
      </c>
      <c r="H30" s="369">
        <f t="shared" si="0"/>
        <v>0</v>
      </c>
      <c r="I30" s="85"/>
      <c r="J30" s="219"/>
      <c r="K30" s="17"/>
      <c r="L30" s="17"/>
      <c r="M30" s="15"/>
      <c r="N30" s="15"/>
      <c r="P30" s="234"/>
      <c r="Q30" s="21"/>
      <c r="R30" s="21"/>
      <c r="S30" s="21"/>
      <c r="T30" s="21"/>
      <c r="U30" s="21"/>
      <c r="V30" s="21"/>
      <c r="W30" s="21"/>
      <c r="X30" s="21"/>
      <c r="Y30" s="21"/>
      <c r="Z30" s="21"/>
      <c r="AA30" s="21"/>
      <c r="AB30" s="21"/>
      <c r="AC30" s="21"/>
      <c r="AD30" s="21"/>
      <c r="AE30" s="21"/>
      <c r="AF30" s="21"/>
      <c r="AG30" s="21"/>
      <c r="AH30" s="21"/>
      <c r="AI30" s="21"/>
      <c r="AJ30" s="21"/>
    </row>
    <row r="31" spans="2:36" x14ac:dyDescent="0.3">
      <c r="B31" s="369">
        <v>6845</v>
      </c>
      <c r="C31" s="369">
        <v>18</v>
      </c>
      <c r="D31" s="369" t="s">
        <v>122</v>
      </c>
      <c r="E31" s="369" t="s">
        <v>135</v>
      </c>
      <c r="F31" s="369" t="s">
        <v>132</v>
      </c>
      <c r="G31" s="369">
        <v>0</v>
      </c>
      <c r="H31" s="369">
        <f t="shared" si="0"/>
        <v>0</v>
      </c>
      <c r="I31" s="85"/>
      <c r="J31" s="219"/>
      <c r="K31" s="17"/>
      <c r="L31" s="17"/>
      <c r="M31" s="15"/>
      <c r="N31" s="15"/>
      <c r="P31" s="234"/>
      <c r="Q31" s="21"/>
      <c r="R31" s="21"/>
      <c r="S31" s="21"/>
      <c r="T31" s="21"/>
      <c r="U31" s="21"/>
      <c r="V31" s="21"/>
      <c r="W31" s="21"/>
      <c r="X31" s="21"/>
      <c r="Y31" s="21"/>
      <c r="Z31" s="21"/>
      <c r="AA31" s="21"/>
      <c r="AB31" s="21"/>
      <c r="AC31" s="21"/>
      <c r="AD31" s="21"/>
      <c r="AE31" s="21"/>
      <c r="AF31" s="21"/>
      <c r="AG31" s="21"/>
      <c r="AH31" s="21"/>
      <c r="AI31" s="21"/>
      <c r="AJ31" s="21"/>
    </row>
    <row r="32" spans="2:36" x14ac:dyDescent="0.3">
      <c r="B32" s="369">
        <v>6904</v>
      </c>
      <c r="C32" s="369">
        <v>18</v>
      </c>
      <c r="D32" s="369" t="s">
        <v>122</v>
      </c>
      <c r="E32" s="369" t="s">
        <v>124</v>
      </c>
      <c r="F32" s="369" t="s">
        <v>131</v>
      </c>
      <c r="G32" s="369">
        <v>6</v>
      </c>
      <c r="H32" s="369">
        <f t="shared" si="0"/>
        <v>0</v>
      </c>
      <c r="I32" s="85"/>
      <c r="J32" s="219"/>
      <c r="K32" s="17"/>
      <c r="L32" s="17"/>
      <c r="M32" s="15"/>
      <c r="N32" s="15"/>
      <c r="P32" s="234"/>
      <c r="Q32" s="21"/>
      <c r="R32" s="21"/>
      <c r="S32" s="21"/>
      <c r="T32" s="21"/>
      <c r="U32" s="21"/>
      <c r="V32" s="21"/>
      <c r="W32" s="21"/>
      <c r="X32" s="21"/>
      <c r="Y32" s="21"/>
      <c r="Z32" s="21"/>
      <c r="AA32" s="21"/>
      <c r="AB32" s="21"/>
      <c r="AC32" s="21"/>
      <c r="AD32" s="21"/>
      <c r="AE32" s="21"/>
      <c r="AF32" s="21"/>
      <c r="AG32" s="21"/>
      <c r="AH32" s="21"/>
      <c r="AI32" s="21"/>
      <c r="AJ32" s="21"/>
    </row>
    <row r="33" spans="2:36" x14ac:dyDescent="0.3">
      <c r="B33" s="369">
        <v>6924</v>
      </c>
      <c r="C33" s="369">
        <v>18</v>
      </c>
      <c r="D33" s="369" t="s">
        <v>122</v>
      </c>
      <c r="E33" s="369" t="s">
        <v>135</v>
      </c>
      <c r="F33" s="369" t="s">
        <v>121</v>
      </c>
      <c r="G33" s="369">
        <v>0</v>
      </c>
      <c r="H33" s="369">
        <f t="shared" si="0"/>
        <v>0</v>
      </c>
      <c r="I33" s="85"/>
      <c r="J33" s="219"/>
      <c r="K33" s="17"/>
      <c r="L33" s="17"/>
      <c r="M33" s="15"/>
      <c r="N33" s="15"/>
      <c r="P33" s="234"/>
      <c r="Q33" s="21"/>
      <c r="R33" s="21"/>
      <c r="S33" s="21"/>
      <c r="T33" s="21"/>
      <c r="U33" s="21"/>
      <c r="V33" s="21"/>
      <c r="W33" s="21"/>
      <c r="X33" s="21"/>
      <c r="Y33" s="21"/>
      <c r="Z33" s="21"/>
      <c r="AA33" s="21"/>
      <c r="AB33" s="21"/>
      <c r="AC33" s="21"/>
      <c r="AD33" s="21"/>
      <c r="AE33" s="21"/>
      <c r="AF33" s="21"/>
      <c r="AG33" s="21"/>
      <c r="AH33" s="21"/>
      <c r="AI33" s="21"/>
      <c r="AJ33" s="21"/>
    </row>
    <row r="34" spans="2:36" ht="15" customHeight="1" x14ac:dyDescent="0.3">
      <c r="B34" s="369">
        <v>6997</v>
      </c>
      <c r="C34" s="369">
        <v>18</v>
      </c>
      <c r="D34" s="369" t="s">
        <v>123</v>
      </c>
      <c r="E34" s="369" t="s">
        <v>124</v>
      </c>
      <c r="F34" s="369" t="s">
        <v>131</v>
      </c>
      <c r="G34" s="369">
        <v>9999</v>
      </c>
      <c r="H34" s="369">
        <f t="shared" si="0"/>
        <v>0</v>
      </c>
      <c r="I34" s="85"/>
      <c r="J34" s="219"/>
      <c r="K34" s="17"/>
      <c r="L34" s="17"/>
      <c r="M34" s="15"/>
      <c r="N34" s="15"/>
      <c r="P34" s="234"/>
      <c r="Q34" s="21"/>
      <c r="R34" s="21"/>
      <c r="S34" s="21"/>
      <c r="T34" s="21"/>
      <c r="U34" s="21"/>
      <c r="V34" s="21"/>
      <c r="W34" s="21"/>
      <c r="X34" s="21"/>
      <c r="Y34" s="21"/>
      <c r="Z34" s="21"/>
      <c r="AA34" s="21"/>
      <c r="AB34" s="21"/>
      <c r="AC34" s="21"/>
      <c r="AD34" s="21"/>
      <c r="AE34" s="21"/>
      <c r="AF34" s="21"/>
      <c r="AG34" s="21"/>
      <c r="AH34" s="21"/>
      <c r="AI34" s="21"/>
      <c r="AJ34" s="21"/>
    </row>
    <row r="35" spans="2:36" x14ac:dyDescent="0.3">
      <c r="B35" s="369">
        <v>6998</v>
      </c>
      <c r="C35" s="369">
        <v>18</v>
      </c>
      <c r="D35" s="369" t="s">
        <v>123</v>
      </c>
      <c r="E35" s="369" t="s">
        <v>124</v>
      </c>
      <c r="F35" s="369" t="s">
        <v>132</v>
      </c>
      <c r="G35" s="369">
        <v>9999</v>
      </c>
      <c r="H35" s="369">
        <f t="shared" si="0"/>
        <v>0</v>
      </c>
      <c r="I35" s="85"/>
      <c r="J35" s="219"/>
      <c r="K35" s="17"/>
      <c r="L35" s="17"/>
      <c r="M35" s="15"/>
      <c r="N35" s="15"/>
      <c r="P35" s="234"/>
      <c r="Q35" s="21"/>
      <c r="R35" s="21"/>
      <c r="S35" s="21"/>
      <c r="T35" s="21"/>
      <c r="U35" s="21"/>
      <c r="V35" s="21"/>
      <c r="W35" s="21"/>
      <c r="X35" s="21"/>
      <c r="Y35" s="21"/>
      <c r="Z35" s="21"/>
      <c r="AA35" s="21"/>
      <c r="AB35" s="21"/>
      <c r="AC35" s="21"/>
      <c r="AD35" s="21"/>
      <c r="AE35" s="21"/>
      <c r="AF35" s="21"/>
      <c r="AG35" s="21"/>
      <c r="AH35" s="21"/>
      <c r="AI35" s="21"/>
      <c r="AJ35" s="21"/>
    </row>
    <row r="36" spans="2:36" x14ac:dyDescent="0.3">
      <c r="B36" s="369">
        <v>7001</v>
      </c>
      <c r="C36" s="369">
        <v>18</v>
      </c>
      <c r="D36" s="369" t="s">
        <v>122</v>
      </c>
      <c r="E36" s="369" t="s">
        <v>124</v>
      </c>
      <c r="F36" s="369" t="s">
        <v>121</v>
      </c>
      <c r="G36" s="369">
        <v>0</v>
      </c>
      <c r="H36" s="369">
        <f t="shared" si="0"/>
        <v>0</v>
      </c>
      <c r="I36" s="85"/>
      <c r="J36" s="219"/>
      <c r="K36" s="17"/>
      <c r="L36" s="17"/>
      <c r="M36" s="15"/>
      <c r="N36" s="15"/>
      <c r="P36" s="234"/>
      <c r="Q36" s="21"/>
      <c r="R36" s="21"/>
      <c r="S36" s="21"/>
      <c r="T36" s="21"/>
      <c r="U36" s="21"/>
      <c r="V36" s="21"/>
      <c r="W36" s="21"/>
      <c r="X36" s="21"/>
      <c r="Y36" s="21"/>
      <c r="Z36" s="21"/>
      <c r="AA36" s="21"/>
      <c r="AB36" s="21"/>
      <c r="AC36" s="21"/>
      <c r="AD36" s="21"/>
      <c r="AE36" s="21"/>
      <c r="AF36" s="21"/>
      <c r="AG36" s="21"/>
      <c r="AH36" s="21"/>
      <c r="AI36" s="21"/>
      <c r="AJ36" s="21"/>
    </row>
    <row r="37" spans="2:36" x14ac:dyDescent="0.3">
      <c r="B37" s="369">
        <v>7002</v>
      </c>
      <c r="C37" s="369">
        <v>18</v>
      </c>
      <c r="D37" s="369" t="s">
        <v>123</v>
      </c>
      <c r="E37" s="369" t="s">
        <v>124</v>
      </c>
      <c r="F37" s="369" t="s">
        <v>131</v>
      </c>
      <c r="G37" s="369">
        <v>9999</v>
      </c>
      <c r="H37" s="369">
        <f t="shared" si="0"/>
        <v>0</v>
      </c>
      <c r="I37" s="85"/>
      <c r="J37" s="219"/>
      <c r="K37" s="17"/>
      <c r="L37" s="17"/>
      <c r="M37" s="15"/>
      <c r="N37" s="15"/>
      <c r="P37" s="234"/>
      <c r="Q37" s="21"/>
      <c r="R37" s="21"/>
      <c r="S37" s="21"/>
      <c r="T37" s="21"/>
      <c r="U37" s="21"/>
      <c r="V37" s="21"/>
      <c r="W37" s="21"/>
      <c r="X37" s="21"/>
      <c r="Y37" s="21"/>
      <c r="Z37" s="21"/>
      <c r="AA37" s="21"/>
      <c r="AB37" s="21"/>
      <c r="AC37" s="21"/>
      <c r="AD37" s="21"/>
      <c r="AE37" s="21"/>
      <c r="AF37" s="21"/>
      <c r="AG37" s="21"/>
      <c r="AH37" s="21"/>
      <c r="AI37" s="21"/>
      <c r="AJ37" s="21"/>
    </row>
    <row r="38" spans="2:36" x14ac:dyDescent="0.3">
      <c r="B38" s="369">
        <v>7011</v>
      </c>
      <c r="C38" s="369">
        <v>18</v>
      </c>
      <c r="D38" s="369" t="s">
        <v>122</v>
      </c>
      <c r="E38" s="369" t="s">
        <v>124</v>
      </c>
      <c r="F38" s="369" t="s">
        <v>121</v>
      </c>
      <c r="G38" s="369">
        <v>0</v>
      </c>
      <c r="H38" s="369">
        <f t="shared" si="0"/>
        <v>0</v>
      </c>
      <c r="I38" s="85"/>
      <c r="J38" s="219"/>
      <c r="K38" s="17"/>
      <c r="L38" s="17"/>
      <c r="M38" s="15"/>
      <c r="N38" s="15"/>
      <c r="P38" s="234"/>
      <c r="Q38" s="21"/>
      <c r="R38" s="21"/>
      <c r="S38" s="21"/>
      <c r="T38" s="21"/>
      <c r="U38" s="21"/>
      <c r="V38" s="21"/>
      <c r="W38" s="21"/>
      <c r="X38" s="21"/>
      <c r="Y38" s="21"/>
      <c r="Z38" s="21"/>
      <c r="AA38" s="21"/>
      <c r="AB38" s="21"/>
      <c r="AC38" s="21"/>
      <c r="AD38" s="21"/>
      <c r="AE38" s="21"/>
      <c r="AF38" s="21"/>
      <c r="AG38" s="21"/>
      <c r="AH38" s="21"/>
      <c r="AI38" s="21"/>
      <c r="AJ38" s="21"/>
    </row>
    <row r="39" spans="2:36" x14ac:dyDescent="0.3">
      <c r="B39" s="369">
        <v>7014</v>
      </c>
      <c r="C39" s="369">
        <v>18</v>
      </c>
      <c r="D39" s="369" t="s">
        <v>123</v>
      </c>
      <c r="E39" s="369" t="s">
        <v>124</v>
      </c>
      <c r="F39" s="369" t="s">
        <v>131</v>
      </c>
      <c r="G39" s="369">
        <v>9999</v>
      </c>
      <c r="H39" s="369">
        <f t="shared" si="0"/>
        <v>0</v>
      </c>
      <c r="I39" s="85"/>
      <c r="J39" s="219"/>
      <c r="K39" s="17"/>
      <c r="L39" s="17"/>
      <c r="M39" s="15"/>
      <c r="N39" s="15"/>
      <c r="P39" s="234"/>
      <c r="Q39" s="21"/>
      <c r="R39" s="21"/>
      <c r="S39" s="21"/>
      <c r="T39" s="21"/>
      <c r="U39" s="21"/>
      <c r="V39" s="21"/>
      <c r="W39" s="21"/>
      <c r="X39" s="21"/>
      <c r="Y39" s="21"/>
      <c r="Z39" s="21"/>
      <c r="AA39" s="21"/>
      <c r="AB39" s="21"/>
      <c r="AC39" s="21"/>
      <c r="AD39" s="21"/>
      <c r="AE39" s="21"/>
      <c r="AF39" s="21"/>
      <c r="AG39" s="21"/>
      <c r="AH39" s="21"/>
      <c r="AI39" s="21"/>
      <c r="AJ39" s="21"/>
    </row>
    <row r="40" spans="2:36" x14ac:dyDescent="0.3">
      <c r="B40" s="369">
        <v>7019</v>
      </c>
      <c r="C40" s="369">
        <v>18</v>
      </c>
      <c r="D40" s="369" t="s">
        <v>122</v>
      </c>
      <c r="E40" s="369" t="s">
        <v>124</v>
      </c>
      <c r="F40" s="369" t="s">
        <v>121</v>
      </c>
      <c r="G40" s="369">
        <v>3</v>
      </c>
      <c r="H40" s="369">
        <f t="shared" si="0"/>
        <v>0</v>
      </c>
      <c r="I40" s="85"/>
      <c r="J40" s="219"/>
      <c r="K40" s="17"/>
      <c r="L40" s="17"/>
      <c r="M40" s="15"/>
      <c r="N40" s="15"/>
      <c r="P40" s="234"/>
      <c r="Q40" s="21"/>
      <c r="R40" s="21"/>
      <c r="S40" s="21"/>
      <c r="T40" s="21"/>
      <c r="U40" s="21"/>
      <c r="V40" s="21"/>
      <c r="W40" s="21"/>
      <c r="X40" s="21"/>
      <c r="Y40" s="21"/>
      <c r="Z40" s="21"/>
      <c r="AA40" s="21"/>
      <c r="AB40" s="21"/>
      <c r="AC40" s="21"/>
      <c r="AD40" s="21"/>
      <c r="AE40" s="21"/>
      <c r="AF40" s="21"/>
      <c r="AG40" s="21"/>
      <c r="AH40" s="21"/>
      <c r="AI40" s="21"/>
      <c r="AJ40" s="21"/>
    </row>
    <row r="41" spans="2:36" x14ac:dyDescent="0.3">
      <c r="B41" s="369">
        <v>7020</v>
      </c>
      <c r="C41" s="369">
        <v>18</v>
      </c>
      <c r="D41" s="369" t="s">
        <v>123</v>
      </c>
      <c r="E41" s="369" t="s">
        <v>124</v>
      </c>
      <c r="F41" s="369" t="s">
        <v>131</v>
      </c>
      <c r="G41" s="369">
        <v>9999</v>
      </c>
      <c r="H41" s="369">
        <f t="shared" si="0"/>
        <v>0</v>
      </c>
      <c r="I41" s="85"/>
      <c r="J41" s="219"/>
      <c r="K41" s="17"/>
      <c r="L41" s="17"/>
      <c r="M41" s="15"/>
      <c r="N41" s="15"/>
      <c r="P41" s="234"/>
      <c r="Q41" s="21"/>
      <c r="R41" s="21"/>
      <c r="S41" s="21"/>
      <c r="T41" s="21"/>
      <c r="U41" s="21"/>
      <c r="V41" s="21"/>
      <c r="W41" s="21"/>
      <c r="X41" s="21"/>
      <c r="Y41" s="21"/>
      <c r="Z41" s="21"/>
      <c r="AA41" s="21"/>
      <c r="AB41" s="21"/>
      <c r="AC41" s="21"/>
      <c r="AD41" s="21"/>
      <c r="AE41" s="21"/>
      <c r="AF41" s="21"/>
      <c r="AG41" s="21"/>
      <c r="AH41" s="21"/>
      <c r="AI41" s="21"/>
      <c r="AJ41" s="21"/>
    </row>
    <row r="42" spans="2:36" x14ac:dyDescent="0.3">
      <c r="B42" s="369">
        <v>7027</v>
      </c>
      <c r="C42" s="369">
        <v>18</v>
      </c>
      <c r="D42" s="369" t="s">
        <v>122</v>
      </c>
      <c r="E42" s="369" t="s">
        <v>124</v>
      </c>
      <c r="F42" s="369" t="s">
        <v>131</v>
      </c>
      <c r="G42" s="369">
        <v>0</v>
      </c>
      <c r="H42" s="369">
        <f t="shared" si="0"/>
        <v>0</v>
      </c>
      <c r="I42" s="85"/>
      <c r="J42" s="219"/>
      <c r="K42" s="17"/>
      <c r="L42" s="17"/>
      <c r="M42" s="15"/>
      <c r="N42" s="15"/>
      <c r="P42" s="234"/>
      <c r="Q42" s="21"/>
      <c r="R42" s="21"/>
      <c r="S42" s="21"/>
      <c r="T42" s="21"/>
      <c r="U42" s="21"/>
      <c r="V42" s="21"/>
      <c r="W42" s="21"/>
      <c r="X42" s="21"/>
      <c r="Y42" s="21"/>
      <c r="Z42" s="21"/>
      <c r="AA42" s="21"/>
      <c r="AB42" s="21"/>
      <c r="AC42" s="21"/>
      <c r="AD42" s="21"/>
      <c r="AE42" s="21"/>
      <c r="AF42" s="21"/>
      <c r="AG42" s="21"/>
      <c r="AH42" s="21"/>
      <c r="AI42" s="21"/>
      <c r="AJ42" s="21"/>
    </row>
    <row r="43" spans="2:36" x14ac:dyDescent="0.3">
      <c r="B43" s="369">
        <v>7032</v>
      </c>
      <c r="C43" s="369">
        <v>18</v>
      </c>
      <c r="D43" s="369" t="s">
        <v>122</v>
      </c>
      <c r="E43" s="369" t="s">
        <v>124</v>
      </c>
      <c r="F43" s="369" t="s">
        <v>121</v>
      </c>
      <c r="G43" s="369">
        <v>0</v>
      </c>
      <c r="H43" s="369">
        <f t="shared" si="0"/>
        <v>0</v>
      </c>
      <c r="I43" s="85"/>
      <c r="J43" s="219"/>
      <c r="K43" s="17"/>
      <c r="L43" s="17"/>
      <c r="M43" s="15"/>
      <c r="N43" s="15"/>
      <c r="P43" s="234"/>
      <c r="Q43" s="21"/>
      <c r="R43" s="21"/>
      <c r="S43" s="21"/>
      <c r="T43" s="21"/>
      <c r="U43" s="21"/>
      <c r="V43" s="21"/>
      <c r="W43" s="21"/>
      <c r="X43" s="21"/>
      <c r="Y43" s="21"/>
      <c r="Z43" s="21"/>
      <c r="AA43" s="21"/>
      <c r="AB43" s="21"/>
      <c r="AC43" s="21"/>
      <c r="AD43" s="21"/>
      <c r="AE43" s="21"/>
      <c r="AF43" s="21"/>
      <c r="AG43" s="21"/>
      <c r="AH43" s="21"/>
      <c r="AI43" s="21"/>
      <c r="AJ43" s="21"/>
    </row>
    <row r="44" spans="2:36" x14ac:dyDescent="0.3">
      <c r="B44" s="369">
        <v>7034</v>
      </c>
      <c r="C44" s="369">
        <v>18</v>
      </c>
      <c r="D44" s="369" t="s">
        <v>122</v>
      </c>
      <c r="E44" s="369" t="s">
        <v>125</v>
      </c>
      <c r="F44" s="369" t="s">
        <v>121</v>
      </c>
      <c r="G44" s="369">
        <v>0</v>
      </c>
      <c r="H44" s="369">
        <f t="shared" si="0"/>
        <v>0</v>
      </c>
      <c r="I44" s="85"/>
      <c r="J44" s="219"/>
      <c r="K44" s="17"/>
      <c r="L44" s="17"/>
      <c r="M44" s="15"/>
      <c r="N44" s="15"/>
      <c r="P44" s="234"/>
      <c r="Q44" s="21"/>
      <c r="R44" s="21"/>
      <c r="S44" s="21"/>
      <c r="T44" s="21"/>
      <c r="U44" s="21"/>
      <c r="V44" s="21"/>
      <c r="W44" s="21"/>
      <c r="X44" s="21"/>
      <c r="Y44" s="21"/>
      <c r="Z44" s="21"/>
      <c r="AA44" s="21"/>
      <c r="AB44" s="21"/>
      <c r="AC44" s="21"/>
      <c r="AD44" s="21"/>
      <c r="AE44" s="21"/>
      <c r="AF44" s="21"/>
      <c r="AG44" s="21"/>
      <c r="AH44" s="21"/>
      <c r="AI44" s="21"/>
      <c r="AJ44" s="21"/>
    </row>
    <row r="45" spans="2:36" x14ac:dyDescent="0.3">
      <c r="B45" s="369">
        <v>7037</v>
      </c>
      <c r="C45" s="369">
        <v>18</v>
      </c>
      <c r="D45" s="369" t="s">
        <v>122</v>
      </c>
      <c r="E45" s="369" t="s">
        <v>124</v>
      </c>
      <c r="F45" s="369" t="s">
        <v>121</v>
      </c>
      <c r="G45" s="369">
        <v>3</v>
      </c>
      <c r="H45" s="369">
        <f t="shared" si="0"/>
        <v>0</v>
      </c>
      <c r="I45" s="85"/>
      <c r="J45" s="219"/>
      <c r="K45" s="17"/>
      <c r="L45" s="17"/>
      <c r="M45" s="15"/>
      <c r="N45" s="15"/>
      <c r="P45" s="234"/>
      <c r="Q45" s="21"/>
      <c r="R45" s="21"/>
      <c r="S45" s="21"/>
      <c r="T45" s="21"/>
      <c r="U45" s="21"/>
      <c r="V45" s="21"/>
      <c r="W45" s="21"/>
      <c r="X45" s="21"/>
      <c r="Y45" s="21"/>
      <c r="Z45" s="21"/>
      <c r="AA45" s="21"/>
      <c r="AB45" s="21"/>
      <c r="AC45" s="21"/>
      <c r="AD45" s="21"/>
      <c r="AE45" s="21"/>
      <c r="AF45" s="21"/>
      <c r="AG45" s="21"/>
      <c r="AH45" s="21"/>
      <c r="AI45" s="21"/>
      <c r="AJ45" s="21"/>
    </row>
    <row r="46" spans="2:36" x14ac:dyDescent="0.3">
      <c r="B46" s="369">
        <v>7038</v>
      </c>
      <c r="C46" s="369">
        <v>18</v>
      </c>
      <c r="D46" s="369" t="s">
        <v>123</v>
      </c>
      <c r="E46" s="369" t="s">
        <v>124</v>
      </c>
      <c r="F46" s="369" t="s">
        <v>121</v>
      </c>
      <c r="G46" s="369">
        <v>9999</v>
      </c>
      <c r="H46" s="369">
        <f t="shared" si="0"/>
        <v>0</v>
      </c>
      <c r="I46" s="85"/>
      <c r="J46" s="219"/>
      <c r="K46" s="17"/>
      <c r="L46" s="17"/>
      <c r="M46" s="15"/>
      <c r="N46" s="15"/>
      <c r="P46" s="234"/>
      <c r="Q46" s="21"/>
      <c r="R46" s="21"/>
      <c r="S46" s="21"/>
      <c r="T46" s="21"/>
      <c r="U46" s="21"/>
      <c r="V46" s="21"/>
      <c r="W46" s="21"/>
      <c r="X46" s="21"/>
      <c r="Y46" s="21"/>
      <c r="Z46" s="21"/>
      <c r="AA46" s="21"/>
      <c r="AB46" s="21"/>
      <c r="AC46" s="21"/>
      <c r="AD46" s="21"/>
      <c r="AE46" s="21"/>
      <c r="AF46" s="21"/>
      <c r="AG46" s="21"/>
      <c r="AH46" s="21"/>
      <c r="AI46" s="21"/>
      <c r="AJ46" s="21"/>
    </row>
    <row r="47" spans="2:36" x14ac:dyDescent="0.3">
      <c r="B47" s="369">
        <v>7102</v>
      </c>
      <c r="C47" s="369">
        <v>18</v>
      </c>
      <c r="D47" s="369" t="s">
        <v>122</v>
      </c>
      <c r="E47" s="369" t="s">
        <v>124</v>
      </c>
      <c r="F47" s="369" t="s">
        <v>131</v>
      </c>
      <c r="G47" s="369">
        <v>6</v>
      </c>
      <c r="H47" s="369">
        <f t="shared" si="0"/>
        <v>0</v>
      </c>
      <c r="I47" s="85"/>
      <c r="J47" s="219"/>
      <c r="K47" s="17"/>
      <c r="L47" s="17"/>
      <c r="M47" s="15"/>
      <c r="N47" s="15"/>
      <c r="P47" s="234"/>
      <c r="Q47" s="21"/>
      <c r="R47" s="21"/>
      <c r="S47" s="21"/>
      <c r="T47" s="21"/>
      <c r="U47" s="21"/>
      <c r="V47" s="21"/>
      <c r="W47" s="21"/>
      <c r="X47" s="21"/>
      <c r="Y47" s="21"/>
      <c r="Z47" s="21"/>
      <c r="AA47" s="21"/>
      <c r="AB47" s="21"/>
      <c r="AC47" s="21"/>
      <c r="AD47" s="21"/>
      <c r="AE47" s="21"/>
      <c r="AF47" s="21"/>
      <c r="AG47" s="21"/>
      <c r="AH47" s="21"/>
      <c r="AI47" s="21"/>
      <c r="AJ47" s="21"/>
    </row>
    <row r="48" spans="2:36" x14ac:dyDescent="0.3">
      <c r="B48" s="369">
        <v>7103</v>
      </c>
      <c r="C48" s="369">
        <v>18</v>
      </c>
      <c r="D48" s="369" t="s">
        <v>123</v>
      </c>
      <c r="E48" s="369" t="s">
        <v>124</v>
      </c>
      <c r="F48" s="369" t="s">
        <v>133</v>
      </c>
      <c r="G48" s="369">
        <v>9999</v>
      </c>
      <c r="H48" s="369">
        <f t="shared" si="0"/>
        <v>0</v>
      </c>
      <c r="I48" s="85"/>
      <c r="J48" s="219"/>
      <c r="K48" s="17"/>
      <c r="L48" s="17"/>
      <c r="M48" s="15"/>
      <c r="N48" s="15"/>
      <c r="P48" s="234"/>
      <c r="Q48" s="21"/>
      <c r="R48" s="21"/>
      <c r="S48" s="21"/>
      <c r="T48" s="21"/>
      <c r="U48" s="21"/>
      <c r="V48" s="21"/>
      <c r="W48" s="21"/>
      <c r="X48" s="21"/>
      <c r="Y48" s="21"/>
      <c r="Z48" s="21"/>
      <c r="AA48" s="21"/>
      <c r="AB48" s="21"/>
      <c r="AC48" s="21"/>
      <c r="AD48" s="21"/>
      <c r="AE48" s="21"/>
      <c r="AF48" s="21"/>
      <c r="AG48" s="21"/>
      <c r="AH48" s="21"/>
      <c r="AI48" s="21"/>
      <c r="AJ48" s="21"/>
    </row>
    <row r="49" spans="2:36" x14ac:dyDescent="0.3">
      <c r="B49" s="369">
        <v>7104</v>
      </c>
      <c r="C49" s="369">
        <v>18</v>
      </c>
      <c r="D49" s="369" t="s">
        <v>122</v>
      </c>
      <c r="E49" s="369" t="s">
        <v>124</v>
      </c>
      <c r="F49" s="369" t="s">
        <v>132</v>
      </c>
      <c r="G49" s="369">
        <v>9</v>
      </c>
      <c r="H49" s="369">
        <f t="shared" si="0"/>
        <v>1</v>
      </c>
      <c r="I49" s="85">
        <v>9.6</v>
      </c>
      <c r="J49" s="219"/>
      <c r="K49" s="17"/>
      <c r="L49" s="17"/>
      <c r="M49" s="15"/>
      <c r="N49" s="15"/>
      <c r="P49" s="234"/>
      <c r="Q49" s="21"/>
      <c r="R49" s="21"/>
      <c r="S49" s="21"/>
      <c r="T49" s="21"/>
      <c r="U49" s="21"/>
      <c r="V49" s="21"/>
      <c r="W49" s="21"/>
      <c r="X49" s="21"/>
      <c r="Y49" s="21"/>
      <c r="Z49" s="21"/>
      <c r="AA49" s="21"/>
      <c r="AB49" s="21"/>
      <c r="AC49" s="21"/>
      <c r="AD49" s="21"/>
      <c r="AE49" s="21"/>
      <c r="AF49" s="21"/>
      <c r="AG49" s="21"/>
      <c r="AH49" s="21"/>
      <c r="AI49" s="21"/>
      <c r="AJ49" s="21"/>
    </row>
    <row r="50" spans="2:36" x14ac:dyDescent="0.3">
      <c r="B50" s="369">
        <v>7105</v>
      </c>
      <c r="C50" s="369">
        <v>18</v>
      </c>
      <c r="D50" s="369" t="s">
        <v>123</v>
      </c>
      <c r="E50" s="369" t="s">
        <v>124</v>
      </c>
      <c r="F50" s="369" t="s">
        <v>133</v>
      </c>
      <c r="G50" s="369">
        <v>9999</v>
      </c>
      <c r="H50" s="369">
        <f t="shared" si="0"/>
        <v>0</v>
      </c>
      <c r="I50" s="85"/>
      <c r="J50" s="219"/>
      <c r="K50" s="17"/>
      <c r="L50" s="17"/>
      <c r="M50" s="15"/>
      <c r="N50" s="15"/>
      <c r="P50" s="234"/>
      <c r="Q50" s="21"/>
      <c r="R50" s="21"/>
      <c r="S50" s="21"/>
      <c r="T50" s="21"/>
      <c r="U50" s="21"/>
      <c r="V50" s="21"/>
      <c r="W50" s="21"/>
      <c r="X50" s="21"/>
      <c r="Y50" s="21"/>
      <c r="Z50" s="21"/>
      <c r="AA50" s="21"/>
      <c r="AB50" s="21"/>
      <c r="AC50" s="21"/>
      <c r="AD50" s="21"/>
      <c r="AE50" s="21"/>
      <c r="AF50" s="21"/>
      <c r="AG50" s="21"/>
      <c r="AH50" s="21"/>
      <c r="AI50" s="21"/>
      <c r="AJ50" s="21"/>
    </row>
    <row r="51" spans="2:36" x14ac:dyDescent="0.3">
      <c r="B51" s="369">
        <v>7106</v>
      </c>
      <c r="C51" s="369">
        <v>18</v>
      </c>
      <c r="D51" s="369" t="s">
        <v>123</v>
      </c>
      <c r="E51" s="369" t="s">
        <v>124</v>
      </c>
      <c r="F51" s="369" t="s">
        <v>133</v>
      </c>
      <c r="G51" s="369">
        <v>9999</v>
      </c>
      <c r="H51" s="369">
        <f t="shared" si="0"/>
        <v>0</v>
      </c>
      <c r="I51" s="85"/>
      <c r="J51" s="219"/>
      <c r="K51" s="17"/>
      <c r="L51" s="17"/>
      <c r="M51" s="15"/>
      <c r="N51" s="15"/>
      <c r="P51" s="234"/>
      <c r="Q51" s="21"/>
      <c r="R51" s="21"/>
      <c r="S51" s="21"/>
      <c r="T51" s="21"/>
      <c r="U51" s="21"/>
      <c r="V51" s="21"/>
      <c r="W51" s="21"/>
      <c r="X51" s="21"/>
      <c r="Y51" s="21"/>
      <c r="Z51" s="21"/>
      <c r="AA51" s="21"/>
      <c r="AB51" s="21"/>
      <c r="AC51" s="21"/>
      <c r="AD51" s="21"/>
      <c r="AE51" s="21"/>
      <c r="AF51" s="21"/>
      <c r="AG51" s="21"/>
      <c r="AH51" s="21"/>
      <c r="AI51" s="21"/>
      <c r="AJ51" s="21"/>
    </row>
    <row r="52" spans="2:36" x14ac:dyDescent="0.3">
      <c r="B52" s="369">
        <v>7107</v>
      </c>
      <c r="C52" s="369">
        <v>18</v>
      </c>
      <c r="D52" s="369" t="s">
        <v>123</v>
      </c>
      <c r="E52" s="369" t="s">
        <v>124</v>
      </c>
      <c r="F52" s="369" t="s">
        <v>132</v>
      </c>
      <c r="G52" s="369">
        <v>9999</v>
      </c>
      <c r="H52" s="369">
        <f t="shared" si="0"/>
        <v>0</v>
      </c>
      <c r="I52" s="85"/>
      <c r="J52" s="219"/>
      <c r="K52" s="17"/>
      <c r="L52" s="17"/>
      <c r="M52" s="15"/>
      <c r="N52" s="15"/>
      <c r="P52" s="234"/>
      <c r="Q52" s="21"/>
      <c r="R52" s="21"/>
      <c r="S52" s="21"/>
      <c r="T52" s="21"/>
      <c r="U52" s="21"/>
      <c r="V52" s="21"/>
      <c r="W52" s="21"/>
      <c r="X52" s="21"/>
      <c r="Y52" s="21"/>
      <c r="Z52" s="21"/>
      <c r="AA52" s="21"/>
      <c r="AB52" s="21"/>
      <c r="AC52" s="21"/>
      <c r="AD52" s="21"/>
      <c r="AE52" s="21"/>
      <c r="AF52" s="21"/>
      <c r="AG52" s="21"/>
      <c r="AH52" s="21"/>
      <c r="AI52" s="21"/>
      <c r="AJ52" s="21"/>
    </row>
    <row r="53" spans="2:36" x14ac:dyDescent="0.3">
      <c r="B53" s="369">
        <v>7109</v>
      </c>
      <c r="C53" s="369">
        <v>18</v>
      </c>
      <c r="D53" s="369" t="s">
        <v>122</v>
      </c>
      <c r="E53" s="369" t="s">
        <v>124</v>
      </c>
      <c r="F53" s="369" t="s">
        <v>132</v>
      </c>
      <c r="G53" s="369">
        <v>0</v>
      </c>
      <c r="H53" s="369">
        <f t="shared" si="0"/>
        <v>0</v>
      </c>
      <c r="I53" s="85"/>
      <c r="J53" s="219"/>
      <c r="K53" s="17"/>
      <c r="L53" s="17"/>
      <c r="M53" s="15"/>
      <c r="N53" s="15"/>
      <c r="P53" s="234"/>
      <c r="Q53" s="21"/>
      <c r="R53" s="21"/>
      <c r="S53" s="21"/>
      <c r="T53" s="21"/>
      <c r="U53" s="21"/>
      <c r="V53" s="21"/>
      <c r="W53" s="21"/>
      <c r="X53" s="21"/>
      <c r="Y53" s="21"/>
      <c r="Z53" s="21"/>
      <c r="AA53" s="21"/>
      <c r="AB53" s="21"/>
      <c r="AC53" s="21"/>
      <c r="AD53" s="21"/>
      <c r="AE53" s="21"/>
      <c r="AF53" s="21"/>
      <c r="AG53" s="21"/>
      <c r="AH53" s="21"/>
      <c r="AI53" s="21"/>
      <c r="AJ53" s="21"/>
    </row>
    <row r="54" spans="2:36" x14ac:dyDescent="0.3">
      <c r="B54" s="369">
        <v>7110</v>
      </c>
      <c r="C54" s="369">
        <v>18</v>
      </c>
      <c r="D54" s="369" t="s">
        <v>122</v>
      </c>
      <c r="E54" s="369" t="s">
        <v>124</v>
      </c>
      <c r="F54" s="369" t="s">
        <v>132</v>
      </c>
      <c r="G54" s="369">
        <v>0</v>
      </c>
      <c r="H54" s="369">
        <f t="shared" si="0"/>
        <v>0</v>
      </c>
      <c r="I54" s="85"/>
      <c r="J54" s="219"/>
      <c r="K54" s="17"/>
      <c r="L54" s="17"/>
      <c r="M54" s="15"/>
      <c r="N54" s="15"/>
      <c r="P54" s="234"/>
      <c r="Q54" s="21"/>
      <c r="R54" s="21"/>
      <c r="S54" s="21"/>
      <c r="T54" s="21"/>
      <c r="U54" s="21"/>
      <c r="V54" s="21"/>
      <c r="W54" s="21"/>
      <c r="X54" s="21"/>
      <c r="Y54" s="21"/>
      <c r="Z54" s="21"/>
      <c r="AA54" s="21"/>
      <c r="AB54" s="21"/>
      <c r="AC54" s="21"/>
      <c r="AD54" s="21"/>
      <c r="AE54" s="21"/>
      <c r="AF54" s="21"/>
      <c r="AG54" s="21"/>
      <c r="AH54" s="21"/>
      <c r="AI54" s="21"/>
      <c r="AJ54" s="21"/>
    </row>
    <row r="55" spans="2:36" x14ac:dyDescent="0.3">
      <c r="B55" s="369">
        <v>7111</v>
      </c>
      <c r="C55" s="369">
        <v>18</v>
      </c>
      <c r="D55" s="369" t="s">
        <v>122</v>
      </c>
      <c r="E55" s="369" t="s">
        <v>124</v>
      </c>
      <c r="F55" s="369" t="s">
        <v>132</v>
      </c>
      <c r="G55" s="369">
        <v>5</v>
      </c>
      <c r="H55" s="369">
        <f t="shared" si="0"/>
        <v>1</v>
      </c>
      <c r="I55" s="85">
        <v>12.4</v>
      </c>
      <c r="J55" s="219"/>
      <c r="K55" s="17"/>
      <c r="L55" s="17"/>
      <c r="M55" s="15"/>
      <c r="N55" s="15"/>
      <c r="P55" s="234"/>
      <c r="Q55" s="21"/>
      <c r="R55" s="21"/>
      <c r="S55" s="21"/>
      <c r="T55" s="21"/>
      <c r="U55" s="21"/>
      <c r="V55" s="21"/>
      <c r="W55" s="21"/>
      <c r="X55" s="21"/>
      <c r="Y55" s="21"/>
      <c r="Z55" s="21"/>
      <c r="AA55" s="21"/>
      <c r="AB55" s="21"/>
      <c r="AC55" s="21"/>
      <c r="AD55" s="21"/>
      <c r="AE55" s="21"/>
      <c r="AF55" s="21"/>
      <c r="AG55" s="21"/>
      <c r="AH55" s="21"/>
      <c r="AI55" s="21"/>
      <c r="AJ55" s="21"/>
    </row>
    <row r="56" spans="2:36" x14ac:dyDescent="0.3">
      <c r="B56" s="369">
        <v>7113</v>
      </c>
      <c r="C56" s="369">
        <v>18</v>
      </c>
      <c r="D56" s="369" t="s">
        <v>122</v>
      </c>
      <c r="E56" s="369" t="s">
        <v>124</v>
      </c>
      <c r="F56" s="369" t="s">
        <v>131</v>
      </c>
      <c r="G56" s="369">
        <v>6</v>
      </c>
      <c r="H56" s="369">
        <f t="shared" si="0"/>
        <v>0</v>
      </c>
      <c r="I56" s="85"/>
      <c r="J56" s="219"/>
      <c r="K56" s="17"/>
      <c r="L56" s="17"/>
      <c r="M56" s="15"/>
      <c r="N56" s="15"/>
      <c r="P56" s="234"/>
      <c r="Q56" s="21"/>
      <c r="R56" s="21"/>
      <c r="S56" s="21"/>
      <c r="T56" s="21"/>
      <c r="U56" s="21"/>
      <c r="V56" s="21"/>
      <c r="W56" s="21"/>
      <c r="X56" s="21"/>
      <c r="Y56" s="21"/>
      <c r="Z56" s="21"/>
      <c r="AA56" s="21"/>
      <c r="AB56" s="21"/>
      <c r="AC56" s="21"/>
      <c r="AD56" s="21"/>
      <c r="AE56" s="21"/>
      <c r="AF56" s="21"/>
      <c r="AG56" s="21"/>
      <c r="AH56" s="21"/>
      <c r="AI56" s="21"/>
      <c r="AJ56" s="21"/>
    </row>
    <row r="57" spans="2:36" x14ac:dyDescent="0.3">
      <c r="B57" s="369">
        <v>7115</v>
      </c>
      <c r="C57" s="369">
        <v>18</v>
      </c>
      <c r="D57" s="369" t="s">
        <v>122</v>
      </c>
      <c r="E57" s="369" t="s">
        <v>124</v>
      </c>
      <c r="F57" s="369" t="s">
        <v>131</v>
      </c>
      <c r="G57" s="369">
        <v>3</v>
      </c>
      <c r="H57" s="369">
        <f t="shared" si="0"/>
        <v>1</v>
      </c>
      <c r="I57" s="85">
        <v>19.2</v>
      </c>
      <c r="J57" s="219"/>
      <c r="K57" s="17"/>
      <c r="L57" s="17"/>
      <c r="M57" s="15"/>
      <c r="N57" s="15"/>
      <c r="P57" s="234"/>
      <c r="Q57" s="21"/>
      <c r="R57" s="21"/>
      <c r="S57" s="21"/>
      <c r="T57" s="21"/>
      <c r="U57" s="21"/>
      <c r="V57" s="21"/>
      <c r="W57" s="21"/>
      <c r="X57" s="21"/>
      <c r="Y57" s="21"/>
      <c r="Z57" s="21"/>
      <c r="AA57" s="21"/>
      <c r="AB57" s="21"/>
      <c r="AC57" s="21"/>
      <c r="AD57" s="21"/>
      <c r="AE57" s="21"/>
      <c r="AF57" s="21"/>
      <c r="AG57" s="21"/>
      <c r="AH57" s="21"/>
      <c r="AI57" s="21"/>
      <c r="AJ57" s="21"/>
    </row>
    <row r="58" spans="2:36" x14ac:dyDescent="0.3">
      <c r="B58" s="369">
        <v>7117</v>
      </c>
      <c r="C58" s="369">
        <v>18</v>
      </c>
      <c r="D58" s="369" t="s">
        <v>122</v>
      </c>
      <c r="E58" s="369" t="s">
        <v>124</v>
      </c>
      <c r="F58" s="369" t="s">
        <v>132</v>
      </c>
      <c r="G58" s="369">
        <v>12</v>
      </c>
      <c r="H58" s="369">
        <f t="shared" si="0"/>
        <v>1</v>
      </c>
      <c r="I58" s="85">
        <v>7.4</v>
      </c>
      <c r="J58" s="219"/>
      <c r="K58" s="17"/>
      <c r="L58" s="17"/>
      <c r="M58" s="15"/>
      <c r="N58" s="15"/>
      <c r="P58" s="234"/>
      <c r="Q58" s="21"/>
      <c r="R58" s="21"/>
      <c r="S58" s="21"/>
      <c r="T58" s="21"/>
      <c r="U58" s="21"/>
      <c r="V58" s="21"/>
      <c r="W58" s="21"/>
      <c r="X58" s="21"/>
      <c r="Y58" s="21"/>
      <c r="Z58" s="21"/>
      <c r="AA58" s="21"/>
      <c r="AB58" s="21"/>
      <c r="AC58" s="21"/>
      <c r="AD58" s="21"/>
      <c r="AE58" s="21"/>
      <c r="AF58" s="21"/>
      <c r="AG58" s="21"/>
      <c r="AH58" s="21"/>
      <c r="AI58" s="21"/>
      <c r="AJ58" s="21"/>
    </row>
    <row r="59" spans="2:36" x14ac:dyDescent="0.3">
      <c r="B59" s="369">
        <v>7118</v>
      </c>
      <c r="C59" s="369">
        <v>18</v>
      </c>
      <c r="D59" s="369" t="s">
        <v>122</v>
      </c>
      <c r="E59" s="369" t="s">
        <v>124</v>
      </c>
      <c r="F59" s="369" t="s">
        <v>132</v>
      </c>
      <c r="G59" s="369">
        <v>7</v>
      </c>
      <c r="H59" s="369">
        <f t="shared" si="0"/>
        <v>1</v>
      </c>
      <c r="I59" s="85">
        <v>13.6</v>
      </c>
      <c r="J59" s="219"/>
      <c r="K59" s="17"/>
      <c r="L59" s="17"/>
      <c r="M59" s="15"/>
      <c r="N59" s="15"/>
      <c r="P59" s="234"/>
      <c r="Q59" s="21"/>
      <c r="R59" s="21"/>
      <c r="S59" s="21"/>
      <c r="T59" s="21"/>
      <c r="U59" s="21"/>
      <c r="V59" s="21"/>
      <c r="W59" s="21"/>
      <c r="X59" s="21"/>
      <c r="Y59" s="21"/>
      <c r="Z59" s="21"/>
      <c r="AA59" s="21"/>
      <c r="AB59" s="21"/>
      <c r="AC59" s="21"/>
      <c r="AD59" s="21"/>
      <c r="AE59" s="21"/>
      <c r="AF59" s="21"/>
      <c r="AG59" s="21"/>
      <c r="AH59" s="21"/>
      <c r="AI59" s="21"/>
      <c r="AJ59" s="21"/>
    </row>
    <row r="60" spans="2:36" x14ac:dyDescent="0.3">
      <c r="B60" s="369">
        <v>7119</v>
      </c>
      <c r="C60" s="369">
        <v>18</v>
      </c>
      <c r="D60" s="369" t="s">
        <v>122</v>
      </c>
      <c r="E60" s="369" t="s">
        <v>124</v>
      </c>
      <c r="F60" s="369" t="s">
        <v>132</v>
      </c>
      <c r="G60" s="369">
        <v>0</v>
      </c>
      <c r="H60" s="369">
        <f t="shared" si="0"/>
        <v>0</v>
      </c>
      <c r="I60" s="85"/>
      <c r="J60" s="219"/>
      <c r="K60" s="17"/>
      <c r="L60" s="17"/>
      <c r="M60" s="15"/>
      <c r="N60" s="15"/>
      <c r="P60" s="234"/>
      <c r="Q60" s="21"/>
      <c r="R60" s="21"/>
      <c r="S60" s="21"/>
      <c r="T60" s="21"/>
      <c r="U60" s="21"/>
      <c r="V60" s="21"/>
      <c r="W60" s="21"/>
      <c r="X60" s="21"/>
      <c r="Y60" s="21"/>
      <c r="Z60" s="21"/>
      <c r="AA60" s="21"/>
      <c r="AB60" s="21"/>
      <c r="AC60" s="21"/>
      <c r="AD60" s="21"/>
      <c r="AE60" s="21"/>
      <c r="AF60" s="21"/>
      <c r="AG60" s="21"/>
      <c r="AH60" s="21"/>
      <c r="AI60" s="21"/>
      <c r="AJ60" s="21"/>
    </row>
    <row r="61" spans="2:36" x14ac:dyDescent="0.3">
      <c r="B61" s="369">
        <v>7120</v>
      </c>
      <c r="C61" s="369">
        <v>18</v>
      </c>
      <c r="D61" s="369" t="s">
        <v>122</v>
      </c>
      <c r="E61" s="369" t="s">
        <v>124</v>
      </c>
      <c r="F61" s="369" t="s">
        <v>132</v>
      </c>
      <c r="G61" s="369">
        <v>12</v>
      </c>
      <c r="H61" s="369">
        <f t="shared" si="0"/>
        <v>1</v>
      </c>
      <c r="I61" s="85">
        <v>13.4</v>
      </c>
      <c r="J61" s="219"/>
      <c r="K61" s="17"/>
      <c r="L61" s="17"/>
      <c r="M61" s="15"/>
      <c r="N61" s="15"/>
      <c r="P61" s="234"/>
      <c r="Q61" s="21"/>
      <c r="R61" s="21"/>
      <c r="S61" s="21"/>
      <c r="T61" s="21"/>
      <c r="U61" s="21"/>
      <c r="V61" s="21"/>
      <c r="W61" s="21"/>
      <c r="X61" s="21"/>
      <c r="Y61" s="21"/>
      <c r="Z61" s="21"/>
      <c r="AA61" s="21"/>
      <c r="AB61" s="21"/>
      <c r="AC61" s="21"/>
      <c r="AD61" s="21"/>
      <c r="AE61" s="21"/>
      <c r="AF61" s="21"/>
      <c r="AG61" s="21"/>
      <c r="AH61" s="21"/>
      <c r="AI61" s="21"/>
      <c r="AJ61" s="21"/>
    </row>
    <row r="62" spans="2:36" x14ac:dyDescent="0.3">
      <c r="B62" s="369">
        <v>7121</v>
      </c>
      <c r="C62" s="369">
        <v>18</v>
      </c>
      <c r="D62" s="369" t="s">
        <v>122</v>
      </c>
      <c r="E62" s="369" t="s">
        <v>124</v>
      </c>
      <c r="F62" s="369" t="s">
        <v>132</v>
      </c>
      <c r="G62" s="369">
        <v>11</v>
      </c>
      <c r="H62" s="369">
        <f t="shared" si="0"/>
        <v>1</v>
      </c>
      <c r="I62" s="85">
        <v>22.6</v>
      </c>
      <c r="J62" s="219"/>
      <c r="K62" s="17"/>
      <c r="L62" s="17"/>
      <c r="M62" s="15"/>
      <c r="N62" s="15"/>
      <c r="P62" s="234"/>
      <c r="Q62" s="21"/>
      <c r="R62" s="21"/>
      <c r="S62" s="21"/>
      <c r="T62" s="21"/>
      <c r="U62" s="21"/>
      <c r="V62" s="21"/>
      <c r="W62" s="21"/>
      <c r="X62" s="21"/>
      <c r="Y62" s="21"/>
      <c r="Z62" s="21"/>
      <c r="AA62" s="21"/>
      <c r="AB62" s="21"/>
      <c r="AC62" s="21"/>
      <c r="AD62" s="21"/>
      <c r="AE62" s="21"/>
      <c r="AF62" s="21"/>
      <c r="AG62" s="21"/>
      <c r="AH62" s="21"/>
      <c r="AI62" s="21"/>
      <c r="AJ62" s="21"/>
    </row>
    <row r="63" spans="2:36" x14ac:dyDescent="0.3">
      <c r="B63" s="369">
        <v>7122</v>
      </c>
      <c r="C63" s="369">
        <v>18</v>
      </c>
      <c r="D63" s="369" t="s">
        <v>122</v>
      </c>
      <c r="E63" s="369" t="s">
        <v>124</v>
      </c>
      <c r="F63" s="369" t="s">
        <v>132</v>
      </c>
      <c r="G63" s="369">
        <v>6</v>
      </c>
      <c r="H63" s="369">
        <f t="shared" si="0"/>
        <v>1</v>
      </c>
      <c r="I63" s="85">
        <v>14</v>
      </c>
      <c r="J63" s="219"/>
      <c r="K63" s="17"/>
      <c r="L63" s="17"/>
      <c r="M63" s="15"/>
      <c r="N63" s="15"/>
      <c r="P63" s="234"/>
      <c r="Q63" s="21"/>
      <c r="R63" s="21"/>
      <c r="S63" s="21"/>
      <c r="T63" s="21"/>
      <c r="U63" s="21"/>
      <c r="V63" s="21"/>
      <c r="W63" s="21"/>
      <c r="X63" s="21"/>
      <c r="Y63" s="21"/>
      <c r="Z63" s="21"/>
      <c r="AA63" s="21"/>
      <c r="AB63" s="21"/>
      <c r="AC63" s="21"/>
      <c r="AD63" s="21"/>
      <c r="AE63" s="21"/>
      <c r="AF63" s="21"/>
      <c r="AG63" s="21"/>
      <c r="AH63" s="21"/>
      <c r="AI63" s="21"/>
      <c r="AJ63" s="21"/>
    </row>
    <row r="64" spans="2:36" x14ac:dyDescent="0.3">
      <c r="B64" s="369">
        <v>7128</v>
      </c>
      <c r="C64" s="369">
        <v>18</v>
      </c>
      <c r="D64" s="369" t="s">
        <v>122</v>
      </c>
      <c r="E64" s="369" t="s">
        <v>124</v>
      </c>
      <c r="F64" s="369" t="s">
        <v>132</v>
      </c>
      <c r="G64" s="369">
        <v>3</v>
      </c>
      <c r="H64" s="369">
        <f t="shared" si="0"/>
        <v>0</v>
      </c>
      <c r="I64" s="85"/>
      <c r="J64" s="219"/>
      <c r="K64" s="17"/>
      <c r="L64" s="17"/>
      <c r="M64" s="15"/>
      <c r="N64" s="15"/>
      <c r="P64" s="234"/>
      <c r="Q64" s="21"/>
      <c r="R64" s="21"/>
      <c r="S64" s="21"/>
      <c r="T64" s="21"/>
      <c r="U64" s="21"/>
      <c r="V64" s="21"/>
      <c r="W64" s="21"/>
      <c r="X64" s="21"/>
      <c r="Y64" s="21"/>
      <c r="Z64" s="21"/>
      <c r="AA64" s="21"/>
      <c r="AB64" s="21"/>
      <c r="AC64" s="21"/>
      <c r="AD64" s="21"/>
      <c r="AE64" s="21"/>
      <c r="AF64" s="21"/>
      <c r="AG64" s="21"/>
      <c r="AH64" s="21"/>
      <c r="AI64" s="21"/>
      <c r="AJ64" s="21"/>
    </row>
    <row r="65" spans="2:36" x14ac:dyDescent="0.3">
      <c r="B65" s="369">
        <v>7129</v>
      </c>
      <c r="C65" s="369">
        <v>18</v>
      </c>
      <c r="D65" s="369" t="s">
        <v>122</v>
      </c>
      <c r="E65" s="369" t="s">
        <v>124</v>
      </c>
      <c r="F65" s="369" t="s">
        <v>132</v>
      </c>
      <c r="G65" s="369">
        <v>7</v>
      </c>
      <c r="H65" s="369">
        <f t="shared" si="0"/>
        <v>1</v>
      </c>
      <c r="I65" s="85">
        <v>12.3</v>
      </c>
      <c r="J65" s="219"/>
      <c r="K65" s="17"/>
      <c r="L65" s="17"/>
      <c r="M65" s="15"/>
      <c r="N65" s="15"/>
      <c r="P65" s="234"/>
      <c r="Q65" s="21"/>
      <c r="R65" s="21"/>
      <c r="S65" s="21"/>
      <c r="T65" s="21"/>
      <c r="U65" s="21"/>
      <c r="V65" s="21"/>
      <c r="W65" s="21"/>
      <c r="X65" s="21"/>
      <c r="Y65" s="21"/>
      <c r="Z65" s="21"/>
      <c r="AA65" s="21"/>
      <c r="AB65" s="21"/>
      <c r="AC65" s="21"/>
      <c r="AD65" s="21"/>
      <c r="AE65" s="21"/>
      <c r="AF65" s="21"/>
      <c r="AG65" s="21"/>
      <c r="AH65" s="21"/>
      <c r="AI65" s="21"/>
      <c r="AJ65" s="21"/>
    </row>
    <row r="66" spans="2:36" x14ac:dyDescent="0.3">
      <c r="B66" s="369">
        <v>7130</v>
      </c>
      <c r="C66" s="369">
        <v>18</v>
      </c>
      <c r="D66" s="369" t="s">
        <v>123</v>
      </c>
      <c r="E66" s="369" t="s">
        <v>124</v>
      </c>
      <c r="F66" s="369" t="s">
        <v>133</v>
      </c>
      <c r="G66" s="369">
        <v>9999</v>
      </c>
      <c r="H66" s="369">
        <f t="shared" si="0"/>
        <v>0</v>
      </c>
      <c r="I66" s="85"/>
      <c r="J66" s="219"/>
      <c r="K66" s="17"/>
      <c r="L66" s="17"/>
      <c r="M66" s="15"/>
      <c r="N66" s="15"/>
      <c r="P66" s="234"/>
      <c r="Q66" s="21"/>
      <c r="R66" s="21"/>
      <c r="S66" s="21"/>
      <c r="T66" s="21"/>
      <c r="U66" s="21"/>
      <c r="V66" s="21"/>
      <c r="W66" s="21"/>
      <c r="X66" s="21"/>
      <c r="Y66" s="21"/>
      <c r="Z66" s="21"/>
      <c r="AA66" s="21"/>
      <c r="AB66" s="21"/>
      <c r="AC66" s="21"/>
      <c r="AD66" s="21"/>
      <c r="AE66" s="21"/>
      <c r="AF66" s="21"/>
      <c r="AG66" s="21"/>
      <c r="AH66" s="21"/>
      <c r="AI66" s="21"/>
      <c r="AJ66" s="21"/>
    </row>
    <row r="67" spans="2:36" x14ac:dyDescent="0.3">
      <c r="B67" s="369">
        <v>7132</v>
      </c>
      <c r="C67" s="369">
        <v>18</v>
      </c>
      <c r="D67" s="369" t="s">
        <v>122</v>
      </c>
      <c r="E67" s="369" t="s">
        <v>124</v>
      </c>
      <c r="F67" s="369" t="s">
        <v>133</v>
      </c>
      <c r="G67" s="369">
        <v>15</v>
      </c>
      <c r="H67" s="369">
        <f t="shared" si="0"/>
        <v>1</v>
      </c>
      <c r="I67" s="85">
        <v>20.5</v>
      </c>
      <c r="J67" s="219"/>
      <c r="K67" s="17"/>
      <c r="L67" s="17"/>
      <c r="M67" s="15"/>
      <c r="N67" s="15"/>
      <c r="P67" s="234"/>
      <c r="Q67" s="21"/>
      <c r="R67" s="21"/>
      <c r="S67" s="21"/>
      <c r="T67" s="21"/>
      <c r="U67" s="21"/>
      <c r="V67" s="21"/>
      <c r="W67" s="21"/>
      <c r="X67" s="21"/>
      <c r="Y67" s="21"/>
      <c r="Z67" s="21"/>
      <c r="AA67" s="21"/>
      <c r="AB67" s="21"/>
      <c r="AC67" s="21"/>
      <c r="AD67" s="21"/>
      <c r="AE67" s="21"/>
      <c r="AF67" s="21"/>
      <c r="AG67" s="21"/>
      <c r="AH67" s="21"/>
      <c r="AI67" s="21"/>
      <c r="AJ67" s="21"/>
    </row>
    <row r="68" spans="2:36" x14ac:dyDescent="0.3">
      <c r="B68" s="369">
        <v>7133</v>
      </c>
      <c r="C68" s="369">
        <v>18</v>
      </c>
      <c r="D68" s="369" t="s">
        <v>122</v>
      </c>
      <c r="E68" s="369" t="s">
        <v>124</v>
      </c>
      <c r="F68" s="369" t="s">
        <v>131</v>
      </c>
      <c r="G68" s="369">
        <v>6</v>
      </c>
      <c r="H68" s="369">
        <f t="shared" si="0"/>
        <v>1</v>
      </c>
      <c r="I68" s="85">
        <v>12.2</v>
      </c>
      <c r="J68" s="219"/>
      <c r="K68" s="17"/>
      <c r="L68" s="17"/>
      <c r="M68" s="15"/>
      <c r="N68" s="15"/>
      <c r="P68" s="234"/>
      <c r="Q68" s="21"/>
      <c r="R68" s="21"/>
      <c r="S68" s="21"/>
      <c r="T68" s="21"/>
      <c r="U68" s="21"/>
      <c r="V68" s="21"/>
      <c r="W68" s="21"/>
      <c r="X68" s="21"/>
      <c r="Y68" s="21"/>
      <c r="Z68" s="21"/>
      <c r="AA68" s="21"/>
      <c r="AB68" s="21"/>
      <c r="AC68" s="21"/>
      <c r="AD68" s="21"/>
      <c r="AE68" s="21"/>
      <c r="AF68" s="21"/>
      <c r="AG68" s="21"/>
      <c r="AH68" s="21"/>
      <c r="AI68" s="21"/>
      <c r="AJ68" s="21"/>
    </row>
    <row r="69" spans="2:36" x14ac:dyDescent="0.3">
      <c r="B69" s="369">
        <v>7134</v>
      </c>
      <c r="C69" s="369">
        <v>18</v>
      </c>
      <c r="D69" s="369" t="s">
        <v>122</v>
      </c>
      <c r="E69" s="369" t="s">
        <v>124</v>
      </c>
      <c r="F69" s="369" t="s">
        <v>131</v>
      </c>
      <c r="G69" s="369">
        <v>6</v>
      </c>
      <c r="H69" s="369">
        <f t="shared" si="0"/>
        <v>1</v>
      </c>
      <c r="I69" s="85">
        <v>11.6</v>
      </c>
      <c r="J69" s="219"/>
      <c r="K69" s="17"/>
      <c r="L69" s="17"/>
      <c r="M69" s="15"/>
      <c r="N69" s="15"/>
      <c r="P69" s="234"/>
      <c r="Q69" s="21"/>
      <c r="R69" s="21"/>
      <c r="S69" s="21"/>
      <c r="T69" s="21"/>
      <c r="U69" s="21"/>
      <c r="V69" s="21"/>
      <c r="W69" s="21"/>
      <c r="X69" s="21"/>
      <c r="Y69" s="21"/>
      <c r="Z69" s="21"/>
      <c r="AA69" s="21"/>
      <c r="AB69" s="21"/>
      <c r="AC69" s="21"/>
      <c r="AD69" s="21"/>
      <c r="AE69" s="21"/>
      <c r="AF69" s="21"/>
      <c r="AG69" s="21"/>
      <c r="AH69" s="21"/>
      <c r="AI69" s="21"/>
      <c r="AJ69" s="21"/>
    </row>
    <row r="70" spans="2:36" x14ac:dyDescent="0.3">
      <c r="B70" s="369">
        <v>7136</v>
      </c>
      <c r="C70" s="369">
        <v>18</v>
      </c>
      <c r="D70" s="369" t="s">
        <v>123</v>
      </c>
      <c r="E70" s="369" t="s">
        <v>124</v>
      </c>
      <c r="F70" s="369" t="s">
        <v>133</v>
      </c>
      <c r="G70" s="369">
        <v>9999</v>
      </c>
      <c r="H70" s="369">
        <f t="shared" si="0"/>
        <v>0</v>
      </c>
      <c r="I70" s="85"/>
      <c r="J70" s="219"/>
      <c r="K70" s="17"/>
      <c r="L70" s="17"/>
      <c r="M70" s="15"/>
      <c r="N70" s="15"/>
      <c r="P70" s="234"/>
      <c r="Q70" s="21"/>
      <c r="R70" s="21"/>
      <c r="S70" s="21"/>
      <c r="T70" s="21"/>
      <c r="U70" s="21"/>
      <c r="V70" s="21"/>
      <c r="W70" s="21"/>
      <c r="X70" s="21"/>
      <c r="Y70" s="21"/>
      <c r="Z70" s="21"/>
      <c r="AA70" s="21"/>
      <c r="AB70" s="21"/>
      <c r="AC70" s="21"/>
      <c r="AD70" s="21"/>
      <c r="AE70" s="21"/>
      <c r="AF70" s="21"/>
      <c r="AG70" s="21"/>
      <c r="AH70" s="21"/>
      <c r="AI70" s="21"/>
      <c r="AJ70" s="21"/>
    </row>
    <row r="71" spans="2:36" x14ac:dyDescent="0.3">
      <c r="B71" s="369">
        <v>7145</v>
      </c>
      <c r="C71" s="369">
        <v>18</v>
      </c>
      <c r="D71" s="369" t="s">
        <v>122</v>
      </c>
      <c r="E71" s="369" t="s">
        <v>124</v>
      </c>
      <c r="F71" s="369" t="s">
        <v>131</v>
      </c>
      <c r="G71" s="369">
        <v>5</v>
      </c>
      <c r="H71" s="369">
        <f t="shared" si="0"/>
        <v>0</v>
      </c>
      <c r="I71" s="85"/>
      <c r="J71" s="219"/>
      <c r="K71" s="17"/>
      <c r="L71" s="17"/>
      <c r="M71" s="15"/>
      <c r="N71" s="15"/>
      <c r="P71" s="234"/>
      <c r="Q71" s="21"/>
      <c r="R71" s="21"/>
      <c r="S71" s="21"/>
      <c r="T71" s="21"/>
      <c r="U71" s="21"/>
      <c r="V71" s="21"/>
      <c r="W71" s="21"/>
      <c r="X71" s="21"/>
      <c r="Y71" s="21"/>
      <c r="Z71" s="21"/>
      <c r="AA71" s="21"/>
      <c r="AB71" s="21"/>
      <c r="AC71" s="21"/>
      <c r="AD71" s="21"/>
      <c r="AE71" s="21"/>
      <c r="AF71" s="21"/>
      <c r="AG71" s="21"/>
      <c r="AH71" s="21"/>
      <c r="AI71" s="21"/>
      <c r="AJ71" s="21"/>
    </row>
    <row r="72" spans="2:36" x14ac:dyDescent="0.3">
      <c r="B72" s="369">
        <v>7146</v>
      </c>
      <c r="C72" s="369">
        <v>18</v>
      </c>
      <c r="D72" s="369" t="s">
        <v>122</v>
      </c>
      <c r="E72" s="369" t="s">
        <v>124</v>
      </c>
      <c r="F72" s="369" t="s">
        <v>132</v>
      </c>
      <c r="G72" s="369">
        <v>6</v>
      </c>
      <c r="H72" s="369">
        <f t="shared" si="0"/>
        <v>0</v>
      </c>
      <c r="I72" s="85"/>
      <c r="J72" s="219"/>
      <c r="K72" s="17"/>
      <c r="L72" s="17"/>
      <c r="M72" s="15"/>
      <c r="N72" s="15"/>
      <c r="P72" s="234"/>
      <c r="Q72" s="21"/>
      <c r="R72" s="21"/>
      <c r="S72" s="21"/>
      <c r="T72" s="21"/>
      <c r="U72" s="21"/>
      <c r="V72" s="21"/>
      <c r="W72" s="21"/>
      <c r="X72" s="21"/>
      <c r="Y72" s="21"/>
      <c r="Z72" s="21"/>
      <c r="AA72" s="21"/>
      <c r="AB72" s="21"/>
      <c r="AC72" s="21"/>
      <c r="AD72" s="21"/>
      <c r="AE72" s="21"/>
      <c r="AF72" s="21"/>
      <c r="AG72" s="21"/>
      <c r="AH72" s="21"/>
      <c r="AI72" s="21"/>
      <c r="AJ72" s="21"/>
    </row>
    <row r="73" spans="2:36" x14ac:dyDescent="0.3">
      <c r="B73" s="369">
        <v>7150</v>
      </c>
      <c r="C73" s="369">
        <v>18</v>
      </c>
      <c r="D73" s="369" t="s">
        <v>122</v>
      </c>
      <c r="E73" s="369" t="s">
        <v>124</v>
      </c>
      <c r="F73" s="369" t="s">
        <v>131</v>
      </c>
      <c r="G73" s="369">
        <v>6</v>
      </c>
      <c r="H73" s="369">
        <f t="shared" si="0"/>
        <v>1</v>
      </c>
      <c r="I73" s="85">
        <v>15.2</v>
      </c>
      <c r="J73" s="219"/>
      <c r="K73" s="17"/>
      <c r="L73" s="17"/>
      <c r="M73" s="15"/>
      <c r="N73" s="15"/>
      <c r="P73" s="234"/>
      <c r="Q73" s="21"/>
      <c r="R73" s="21"/>
      <c r="S73" s="21"/>
      <c r="T73" s="21"/>
      <c r="U73" s="21"/>
      <c r="V73" s="21"/>
      <c r="W73" s="21"/>
      <c r="X73" s="21"/>
      <c r="Y73" s="21"/>
      <c r="Z73" s="21"/>
      <c r="AA73" s="21"/>
      <c r="AB73" s="21"/>
      <c r="AC73" s="21"/>
      <c r="AD73" s="21"/>
      <c r="AE73" s="21"/>
      <c r="AF73" s="21"/>
      <c r="AG73" s="21"/>
      <c r="AH73" s="21"/>
      <c r="AI73" s="21"/>
      <c r="AJ73" s="21"/>
    </row>
    <row r="74" spans="2:36" x14ac:dyDescent="0.3">
      <c r="B74" s="369">
        <v>7155</v>
      </c>
      <c r="C74" s="369">
        <v>18</v>
      </c>
      <c r="D74" s="369" t="s">
        <v>122</v>
      </c>
      <c r="E74" s="369" t="s">
        <v>124</v>
      </c>
      <c r="F74" s="369" t="s">
        <v>131</v>
      </c>
      <c r="G74" s="369">
        <v>6</v>
      </c>
      <c r="H74" s="369">
        <f t="shared" si="0"/>
        <v>1</v>
      </c>
      <c r="I74" s="85">
        <v>16.600000000000001</v>
      </c>
      <c r="J74" s="219"/>
      <c r="K74" s="17"/>
      <c r="L74" s="17"/>
      <c r="M74" s="15"/>
      <c r="N74" s="15"/>
      <c r="P74" s="234"/>
      <c r="Q74" s="21"/>
      <c r="R74" s="21"/>
      <c r="S74" s="21"/>
      <c r="T74" s="21"/>
      <c r="U74" s="21"/>
      <c r="V74" s="21"/>
      <c r="W74" s="21"/>
      <c r="X74" s="21"/>
      <c r="Y74" s="21"/>
      <c r="Z74" s="21"/>
      <c r="AA74" s="21"/>
      <c r="AB74" s="21"/>
      <c r="AC74" s="21"/>
      <c r="AD74" s="21"/>
      <c r="AE74" s="21"/>
      <c r="AF74" s="21"/>
      <c r="AG74" s="21"/>
      <c r="AH74" s="21"/>
      <c r="AI74" s="21"/>
      <c r="AJ74" s="21"/>
    </row>
    <row r="75" spans="2:36" x14ac:dyDescent="0.3">
      <c r="B75" s="369">
        <v>7163</v>
      </c>
      <c r="C75" s="369">
        <v>18</v>
      </c>
      <c r="D75" s="369" t="s">
        <v>122</v>
      </c>
      <c r="E75" s="369" t="s">
        <v>124</v>
      </c>
      <c r="F75" s="369" t="s">
        <v>121</v>
      </c>
      <c r="G75" s="369">
        <v>1</v>
      </c>
      <c r="H75" s="369">
        <f t="shared" si="0"/>
        <v>0</v>
      </c>
      <c r="I75" s="85"/>
      <c r="J75" s="219"/>
      <c r="K75" s="17"/>
      <c r="L75" s="17"/>
      <c r="M75" s="15"/>
      <c r="N75" s="15"/>
      <c r="P75" s="234"/>
      <c r="Q75" s="21"/>
      <c r="R75" s="21"/>
      <c r="S75" s="21"/>
      <c r="T75" s="21"/>
      <c r="U75" s="21"/>
      <c r="V75" s="21"/>
      <c r="W75" s="21"/>
      <c r="X75" s="21"/>
      <c r="Y75" s="21"/>
      <c r="Z75" s="21"/>
      <c r="AA75" s="21"/>
      <c r="AB75" s="21"/>
      <c r="AC75" s="21"/>
      <c r="AD75" s="21"/>
      <c r="AE75" s="21"/>
      <c r="AF75" s="21"/>
      <c r="AG75" s="21"/>
      <c r="AH75" s="21"/>
      <c r="AI75" s="21"/>
      <c r="AJ75" s="21"/>
    </row>
    <row r="76" spans="2:36" x14ac:dyDescent="0.3">
      <c r="B76" s="369">
        <v>7194</v>
      </c>
      <c r="C76" s="369">
        <v>18</v>
      </c>
      <c r="D76" s="369" t="s">
        <v>122</v>
      </c>
      <c r="E76" s="369" t="s">
        <v>124</v>
      </c>
      <c r="F76" s="369" t="s">
        <v>131</v>
      </c>
      <c r="G76" s="369">
        <v>2</v>
      </c>
      <c r="H76" s="369">
        <f t="shared" ref="H76:H139" si="1">IF(I76="",0,1)</f>
        <v>0</v>
      </c>
      <c r="I76" s="85"/>
      <c r="J76" s="219"/>
      <c r="K76" s="17"/>
      <c r="L76" s="17"/>
      <c r="M76" s="15"/>
      <c r="N76" s="15"/>
      <c r="P76" s="234"/>
      <c r="Q76" s="21"/>
      <c r="R76" s="21"/>
      <c r="S76" s="21"/>
      <c r="T76" s="21"/>
      <c r="U76" s="21"/>
      <c r="V76" s="21"/>
      <c r="W76" s="21"/>
      <c r="X76" s="21"/>
      <c r="Y76" s="21"/>
      <c r="Z76" s="21"/>
      <c r="AA76" s="21"/>
      <c r="AB76" s="21"/>
      <c r="AC76" s="21"/>
      <c r="AD76" s="21"/>
      <c r="AE76" s="21"/>
      <c r="AF76" s="21"/>
      <c r="AG76" s="21"/>
      <c r="AH76" s="21"/>
      <c r="AI76" s="21"/>
      <c r="AJ76" s="21"/>
    </row>
    <row r="77" spans="2:36" x14ac:dyDescent="0.3">
      <c r="B77" s="369">
        <v>7196</v>
      </c>
      <c r="C77" s="369">
        <v>18</v>
      </c>
      <c r="D77" s="369" t="s">
        <v>123</v>
      </c>
      <c r="E77" s="369" t="s">
        <v>124</v>
      </c>
      <c r="F77" s="369" t="s">
        <v>131</v>
      </c>
      <c r="G77" s="369">
        <v>9999</v>
      </c>
      <c r="H77" s="369">
        <f t="shared" si="1"/>
        <v>0</v>
      </c>
      <c r="I77" s="85"/>
      <c r="J77" s="219"/>
      <c r="K77" s="17"/>
      <c r="L77" s="17"/>
      <c r="M77" s="15"/>
      <c r="N77" s="15"/>
      <c r="P77" s="234"/>
      <c r="Q77" s="21"/>
      <c r="R77" s="21"/>
      <c r="S77" s="21"/>
      <c r="T77" s="21"/>
      <c r="U77" s="21"/>
      <c r="V77" s="21"/>
      <c r="W77" s="21"/>
      <c r="X77" s="21"/>
      <c r="Y77" s="21"/>
      <c r="Z77" s="21"/>
      <c r="AA77" s="21"/>
      <c r="AB77" s="21"/>
      <c r="AC77" s="21"/>
      <c r="AD77" s="21"/>
      <c r="AE77" s="21"/>
      <c r="AF77" s="21"/>
      <c r="AG77" s="21"/>
      <c r="AH77" s="21"/>
      <c r="AI77" s="21"/>
      <c r="AJ77" s="21"/>
    </row>
    <row r="78" spans="2:36" x14ac:dyDescent="0.3">
      <c r="B78" s="369">
        <v>7229</v>
      </c>
      <c r="C78" s="369">
        <v>18</v>
      </c>
      <c r="D78" s="369" t="s">
        <v>122</v>
      </c>
      <c r="E78" s="369" t="s">
        <v>124</v>
      </c>
      <c r="F78" s="369" t="s">
        <v>132</v>
      </c>
      <c r="G78" s="369">
        <v>2</v>
      </c>
      <c r="H78" s="369">
        <f t="shared" si="1"/>
        <v>0</v>
      </c>
      <c r="I78" s="85"/>
      <c r="J78" s="219"/>
      <c r="K78" s="17"/>
      <c r="L78" s="17"/>
      <c r="M78" s="15"/>
      <c r="N78" s="15"/>
      <c r="P78" s="234"/>
      <c r="Q78" s="21"/>
      <c r="R78" s="21"/>
      <c r="S78" s="21"/>
      <c r="T78" s="21"/>
      <c r="U78" s="21"/>
      <c r="V78" s="21"/>
      <c r="W78" s="21"/>
      <c r="X78" s="21"/>
      <c r="Y78" s="21"/>
      <c r="Z78" s="21"/>
      <c r="AA78" s="21"/>
      <c r="AB78" s="21"/>
      <c r="AC78" s="21"/>
      <c r="AD78" s="21"/>
      <c r="AE78" s="21"/>
      <c r="AF78" s="21"/>
      <c r="AG78" s="21"/>
      <c r="AH78" s="21"/>
      <c r="AI78" s="21"/>
      <c r="AJ78" s="21"/>
    </row>
    <row r="79" spans="2:36" x14ac:dyDescent="0.3">
      <c r="B79" s="369">
        <v>7234</v>
      </c>
      <c r="C79" s="369">
        <v>18</v>
      </c>
      <c r="D79" s="369" t="s">
        <v>122</v>
      </c>
      <c r="E79" s="369" t="s">
        <v>124</v>
      </c>
      <c r="F79" s="369" t="s">
        <v>131</v>
      </c>
      <c r="G79" s="369">
        <v>14</v>
      </c>
      <c r="H79" s="369">
        <f t="shared" si="1"/>
        <v>1</v>
      </c>
      <c r="I79" s="85">
        <v>7.8</v>
      </c>
      <c r="J79" s="219"/>
      <c r="K79" s="17"/>
      <c r="L79" s="17"/>
      <c r="M79" s="15"/>
      <c r="N79" s="15"/>
      <c r="P79" s="234"/>
      <c r="Q79" s="21"/>
      <c r="R79" s="21"/>
      <c r="S79" s="21"/>
      <c r="T79" s="21"/>
      <c r="U79" s="21"/>
      <c r="V79" s="21"/>
      <c r="W79" s="21"/>
      <c r="X79" s="21"/>
      <c r="Y79" s="21"/>
      <c r="Z79" s="21"/>
      <c r="AA79" s="21"/>
      <c r="AB79" s="21"/>
      <c r="AC79" s="21"/>
      <c r="AD79" s="21"/>
      <c r="AE79" s="21"/>
      <c r="AF79" s="21"/>
      <c r="AG79" s="21"/>
      <c r="AH79" s="21"/>
      <c r="AI79" s="21"/>
      <c r="AJ79" s="21"/>
    </row>
    <row r="80" spans="2:36" x14ac:dyDescent="0.3">
      <c r="B80" s="369">
        <v>7237</v>
      </c>
      <c r="C80" s="369">
        <v>18</v>
      </c>
      <c r="D80" s="369" t="s">
        <v>122</v>
      </c>
      <c r="E80" s="369" t="s">
        <v>124</v>
      </c>
      <c r="F80" s="369" t="s">
        <v>132</v>
      </c>
      <c r="G80" s="369">
        <v>13</v>
      </c>
      <c r="H80" s="369">
        <f t="shared" si="1"/>
        <v>1</v>
      </c>
      <c r="I80" s="85">
        <v>9.6999999999999993</v>
      </c>
      <c r="J80" s="219"/>
      <c r="K80" s="17"/>
      <c r="L80" s="17"/>
      <c r="M80" s="15"/>
      <c r="N80" s="15"/>
      <c r="P80" s="234"/>
      <c r="Q80" s="21"/>
      <c r="R80" s="21"/>
      <c r="S80" s="21"/>
      <c r="T80" s="21"/>
      <c r="U80" s="21"/>
      <c r="V80" s="21"/>
      <c r="W80" s="21"/>
      <c r="X80" s="21"/>
      <c r="Y80" s="21"/>
      <c r="Z80" s="21"/>
      <c r="AA80" s="21"/>
      <c r="AB80" s="21"/>
      <c r="AC80" s="21"/>
      <c r="AD80" s="21"/>
      <c r="AE80" s="21"/>
      <c r="AF80" s="21"/>
      <c r="AG80" s="21"/>
      <c r="AH80" s="21"/>
      <c r="AI80" s="21"/>
      <c r="AJ80" s="21"/>
    </row>
    <row r="81" spans="2:36" x14ac:dyDescent="0.3">
      <c r="B81" s="369">
        <v>7240</v>
      </c>
      <c r="C81" s="369">
        <v>18</v>
      </c>
      <c r="D81" s="369" t="s">
        <v>122</v>
      </c>
      <c r="E81" s="369" t="s">
        <v>124</v>
      </c>
      <c r="F81" s="369" t="s">
        <v>132</v>
      </c>
      <c r="G81" s="369">
        <v>2</v>
      </c>
      <c r="H81" s="369">
        <f t="shared" si="1"/>
        <v>0</v>
      </c>
      <c r="I81" s="85"/>
      <c r="J81" s="219"/>
      <c r="K81" s="17"/>
      <c r="L81" s="17"/>
      <c r="M81" s="15"/>
      <c r="N81" s="15"/>
      <c r="P81" s="234"/>
      <c r="Q81" s="21"/>
      <c r="R81" s="21"/>
      <c r="S81" s="21"/>
      <c r="T81" s="21"/>
      <c r="U81" s="21"/>
      <c r="V81" s="21"/>
      <c r="W81" s="21"/>
      <c r="X81" s="21"/>
      <c r="Y81" s="21"/>
      <c r="Z81" s="21"/>
      <c r="AA81" s="21"/>
      <c r="AB81" s="21"/>
      <c r="AC81" s="21"/>
      <c r="AD81" s="21"/>
      <c r="AE81" s="21"/>
      <c r="AF81" s="21"/>
      <c r="AG81" s="21"/>
      <c r="AH81" s="21"/>
      <c r="AI81" s="21"/>
      <c r="AJ81" s="21"/>
    </row>
    <row r="82" spans="2:36" x14ac:dyDescent="0.3">
      <c r="B82" s="369">
        <v>7242</v>
      </c>
      <c r="C82" s="369">
        <v>18</v>
      </c>
      <c r="D82" s="369" t="s">
        <v>122</v>
      </c>
      <c r="E82" s="369" t="s">
        <v>124</v>
      </c>
      <c r="F82" s="369" t="s">
        <v>132</v>
      </c>
      <c r="G82" s="369">
        <v>2</v>
      </c>
      <c r="H82" s="369">
        <f t="shared" si="1"/>
        <v>1</v>
      </c>
      <c r="I82" s="85">
        <v>17.100000000000001</v>
      </c>
      <c r="J82" s="219"/>
      <c r="K82" s="17"/>
      <c r="L82" s="17"/>
      <c r="M82" s="15"/>
      <c r="N82" s="15"/>
      <c r="P82" s="234"/>
      <c r="Q82" s="21"/>
      <c r="R82" s="21"/>
      <c r="S82" s="21"/>
      <c r="T82" s="21"/>
      <c r="U82" s="21"/>
      <c r="V82" s="21"/>
      <c r="W82" s="21"/>
      <c r="X82" s="21"/>
      <c r="Y82" s="21"/>
      <c r="Z82" s="21"/>
      <c r="AA82" s="21"/>
      <c r="AB82" s="21"/>
      <c r="AC82" s="21"/>
      <c r="AD82" s="21"/>
      <c r="AE82" s="21"/>
      <c r="AF82" s="21"/>
      <c r="AG82" s="21"/>
      <c r="AH82" s="21"/>
      <c r="AI82" s="21"/>
      <c r="AJ82" s="21"/>
    </row>
    <row r="83" spans="2:36" x14ac:dyDescent="0.3">
      <c r="B83" s="369">
        <v>7263</v>
      </c>
      <c r="C83" s="369">
        <v>18</v>
      </c>
      <c r="D83" s="369" t="s">
        <v>122</v>
      </c>
      <c r="E83" s="369" t="s">
        <v>125</v>
      </c>
      <c r="F83" s="369" t="s">
        <v>131</v>
      </c>
      <c r="G83" s="369">
        <v>0</v>
      </c>
      <c r="H83" s="369">
        <f t="shared" si="1"/>
        <v>0</v>
      </c>
      <c r="I83" s="85"/>
      <c r="J83" s="219"/>
      <c r="K83" s="17"/>
      <c r="L83" s="17"/>
      <c r="M83" s="15"/>
      <c r="N83" s="15"/>
      <c r="P83" s="234"/>
      <c r="Q83" s="21"/>
      <c r="R83" s="21"/>
      <c r="S83" s="21"/>
      <c r="T83" s="21"/>
      <c r="U83" s="21"/>
      <c r="V83" s="21"/>
      <c r="W83" s="21"/>
      <c r="X83" s="21"/>
      <c r="Y83" s="21"/>
      <c r="Z83" s="21"/>
      <c r="AA83" s="21"/>
      <c r="AB83" s="21"/>
      <c r="AC83" s="21"/>
      <c r="AD83" s="21"/>
      <c r="AE83" s="21"/>
      <c r="AF83" s="21"/>
      <c r="AG83" s="21"/>
      <c r="AH83" s="21"/>
      <c r="AI83" s="21"/>
      <c r="AJ83" s="21"/>
    </row>
    <row r="84" spans="2:36" x14ac:dyDescent="0.3">
      <c r="B84" s="369">
        <v>7265</v>
      </c>
      <c r="C84" s="369">
        <v>18</v>
      </c>
      <c r="D84" s="369" t="s">
        <v>122</v>
      </c>
      <c r="E84" s="369" t="s">
        <v>124</v>
      </c>
      <c r="F84" s="369" t="s">
        <v>131</v>
      </c>
      <c r="G84" s="369">
        <v>12</v>
      </c>
      <c r="H84" s="369">
        <f t="shared" si="1"/>
        <v>1</v>
      </c>
      <c r="I84" s="85">
        <v>18</v>
      </c>
      <c r="J84" s="219"/>
      <c r="K84" s="17"/>
      <c r="L84" s="17"/>
      <c r="M84" s="15"/>
      <c r="N84" s="15"/>
      <c r="P84" s="234"/>
      <c r="Q84" s="21"/>
      <c r="R84" s="21"/>
      <c r="S84" s="21"/>
      <c r="T84" s="21"/>
      <c r="U84" s="21"/>
      <c r="V84" s="21"/>
      <c r="W84" s="21"/>
      <c r="X84" s="21"/>
      <c r="Y84" s="21"/>
      <c r="Z84" s="21"/>
      <c r="AA84" s="21"/>
      <c r="AB84" s="21"/>
      <c r="AC84" s="21"/>
      <c r="AD84" s="21"/>
      <c r="AE84" s="21"/>
      <c r="AF84" s="21"/>
      <c r="AG84" s="21"/>
      <c r="AH84" s="21"/>
      <c r="AI84" s="21"/>
      <c r="AJ84" s="21"/>
    </row>
    <row r="85" spans="2:36" x14ac:dyDescent="0.3">
      <c r="B85" s="369">
        <v>7276</v>
      </c>
      <c r="C85" s="369">
        <v>18</v>
      </c>
      <c r="D85" s="369" t="s">
        <v>122</v>
      </c>
      <c r="E85" s="369" t="s">
        <v>124</v>
      </c>
      <c r="F85" s="369" t="s">
        <v>131</v>
      </c>
      <c r="G85" s="369">
        <v>1</v>
      </c>
      <c r="H85" s="369">
        <f t="shared" si="1"/>
        <v>0</v>
      </c>
      <c r="I85" s="85"/>
      <c r="J85" s="219"/>
      <c r="K85" s="17"/>
      <c r="L85" s="17"/>
      <c r="M85" s="15"/>
      <c r="N85" s="15"/>
      <c r="P85" s="234"/>
      <c r="Q85" s="21"/>
      <c r="R85" s="21"/>
      <c r="S85" s="21"/>
      <c r="T85" s="21"/>
      <c r="U85" s="21"/>
      <c r="V85" s="21"/>
      <c r="W85" s="21"/>
      <c r="X85" s="21"/>
      <c r="Y85" s="21"/>
      <c r="Z85" s="21"/>
      <c r="AA85" s="21"/>
      <c r="AB85" s="21"/>
      <c r="AC85" s="21"/>
      <c r="AD85" s="21"/>
      <c r="AE85" s="21"/>
      <c r="AF85" s="21"/>
      <c r="AG85" s="21"/>
      <c r="AH85" s="21"/>
      <c r="AI85" s="21"/>
      <c r="AJ85" s="21"/>
    </row>
    <row r="86" spans="2:36" x14ac:dyDescent="0.3">
      <c r="B86" s="369">
        <v>7278</v>
      </c>
      <c r="C86" s="369">
        <v>18</v>
      </c>
      <c r="D86" s="369" t="s">
        <v>123</v>
      </c>
      <c r="E86" s="369" t="s">
        <v>124</v>
      </c>
      <c r="F86" s="369" t="s">
        <v>121</v>
      </c>
      <c r="G86" s="369">
        <v>9999</v>
      </c>
      <c r="H86" s="369">
        <f t="shared" si="1"/>
        <v>0</v>
      </c>
      <c r="I86" s="85"/>
      <c r="J86" s="219"/>
      <c r="K86" s="17"/>
      <c r="L86" s="17"/>
      <c r="M86" s="15"/>
      <c r="N86" s="15"/>
      <c r="P86" s="234"/>
      <c r="Q86" s="21"/>
      <c r="R86" s="21"/>
      <c r="S86" s="21"/>
      <c r="T86" s="21"/>
      <c r="U86" s="21"/>
      <c r="V86" s="21"/>
      <c r="W86" s="21"/>
      <c r="X86" s="21"/>
      <c r="Y86" s="21"/>
      <c r="Z86" s="21"/>
      <c r="AA86" s="21"/>
      <c r="AB86" s="21"/>
      <c r="AC86" s="21"/>
      <c r="AD86" s="21"/>
      <c r="AE86" s="21"/>
      <c r="AF86" s="21"/>
      <c r="AG86" s="21"/>
      <c r="AH86" s="21"/>
      <c r="AI86" s="21"/>
      <c r="AJ86" s="21"/>
    </row>
    <row r="87" spans="2:36" x14ac:dyDescent="0.3">
      <c r="B87" s="369">
        <v>7279</v>
      </c>
      <c r="C87" s="369">
        <v>18</v>
      </c>
      <c r="D87" s="369" t="s">
        <v>123</v>
      </c>
      <c r="E87" s="369" t="s">
        <v>124</v>
      </c>
      <c r="F87" s="369" t="s">
        <v>131</v>
      </c>
      <c r="G87" s="369">
        <v>9999</v>
      </c>
      <c r="H87" s="369">
        <f t="shared" si="1"/>
        <v>0</v>
      </c>
      <c r="I87" s="85"/>
      <c r="J87" s="219"/>
      <c r="K87" s="17"/>
      <c r="L87" s="17"/>
      <c r="M87" s="15"/>
      <c r="N87" s="15"/>
      <c r="P87" s="234"/>
      <c r="Q87" s="21"/>
      <c r="R87" s="21"/>
      <c r="S87" s="21"/>
      <c r="T87" s="21"/>
      <c r="U87" s="21"/>
      <c r="V87" s="21"/>
      <c r="W87" s="21"/>
      <c r="X87" s="21"/>
      <c r="Y87" s="21"/>
      <c r="Z87" s="21"/>
      <c r="AA87" s="21"/>
      <c r="AB87" s="21"/>
      <c r="AC87" s="21"/>
      <c r="AD87" s="21"/>
      <c r="AE87" s="21"/>
      <c r="AF87" s="21"/>
      <c r="AG87" s="21"/>
      <c r="AH87" s="21"/>
      <c r="AI87" s="21"/>
      <c r="AJ87" s="21"/>
    </row>
    <row r="88" spans="2:36" x14ac:dyDescent="0.3">
      <c r="B88" s="369">
        <v>7282</v>
      </c>
      <c r="C88" s="369">
        <v>18</v>
      </c>
      <c r="D88" s="369" t="s">
        <v>122</v>
      </c>
      <c r="E88" s="369" t="s">
        <v>124</v>
      </c>
      <c r="F88" s="369" t="s">
        <v>121</v>
      </c>
      <c r="G88" s="369">
        <v>0</v>
      </c>
      <c r="H88" s="369">
        <f t="shared" si="1"/>
        <v>0</v>
      </c>
      <c r="I88" s="85"/>
      <c r="J88" s="219"/>
      <c r="K88" s="17"/>
      <c r="L88" s="17"/>
      <c r="M88" s="15"/>
      <c r="N88" s="15"/>
      <c r="P88" s="234"/>
      <c r="Q88" s="21"/>
      <c r="R88" s="21"/>
      <c r="S88" s="21"/>
      <c r="T88" s="21"/>
      <c r="U88" s="21"/>
      <c r="V88" s="21"/>
      <c r="W88" s="21"/>
      <c r="X88" s="21"/>
      <c r="Y88" s="21"/>
      <c r="Z88" s="21"/>
      <c r="AA88" s="21"/>
      <c r="AB88" s="21"/>
      <c r="AC88" s="21"/>
      <c r="AD88" s="21"/>
      <c r="AE88" s="21"/>
      <c r="AF88" s="21"/>
      <c r="AG88" s="21"/>
      <c r="AH88" s="21"/>
      <c r="AI88" s="21"/>
      <c r="AJ88" s="21"/>
    </row>
    <row r="89" spans="2:36" x14ac:dyDescent="0.3">
      <c r="B89" s="369">
        <v>7286</v>
      </c>
      <c r="C89" s="369">
        <v>18</v>
      </c>
      <c r="D89" s="369" t="s">
        <v>123</v>
      </c>
      <c r="E89" s="369" t="s">
        <v>124</v>
      </c>
      <c r="F89" s="369" t="s">
        <v>132</v>
      </c>
      <c r="G89" s="369">
        <v>9999</v>
      </c>
      <c r="H89" s="369">
        <f t="shared" si="1"/>
        <v>0</v>
      </c>
      <c r="I89" s="85"/>
      <c r="J89" s="219"/>
      <c r="K89" s="17"/>
      <c r="L89" s="17"/>
      <c r="M89" s="15"/>
      <c r="N89" s="15"/>
      <c r="P89" s="234"/>
      <c r="Q89" s="21"/>
      <c r="R89" s="21"/>
      <c r="S89" s="21"/>
      <c r="T89" s="21"/>
      <c r="U89" s="21"/>
      <c r="V89" s="21"/>
      <c r="W89" s="21"/>
      <c r="X89" s="21"/>
      <c r="Y89" s="21"/>
      <c r="Z89" s="21"/>
      <c r="AA89" s="21"/>
      <c r="AB89" s="21"/>
      <c r="AC89" s="21"/>
      <c r="AD89" s="21"/>
      <c r="AE89" s="21"/>
      <c r="AF89" s="21"/>
      <c r="AG89" s="21"/>
      <c r="AH89" s="21"/>
      <c r="AI89" s="21"/>
      <c r="AJ89" s="21"/>
    </row>
    <row r="90" spans="2:36" x14ac:dyDescent="0.3">
      <c r="B90" s="369">
        <v>7299</v>
      </c>
      <c r="C90" s="369">
        <v>18</v>
      </c>
      <c r="D90" s="369" t="s">
        <v>123</v>
      </c>
      <c r="E90" s="369" t="s">
        <v>124</v>
      </c>
      <c r="F90" s="369" t="s">
        <v>132</v>
      </c>
      <c r="G90" s="369">
        <v>9999</v>
      </c>
      <c r="H90" s="369">
        <f t="shared" si="1"/>
        <v>0</v>
      </c>
      <c r="I90" s="85"/>
      <c r="J90" s="219"/>
      <c r="K90" s="17"/>
      <c r="L90" s="17"/>
      <c r="M90" s="15"/>
      <c r="N90" s="15"/>
      <c r="P90" s="234"/>
      <c r="Q90" s="21"/>
      <c r="R90" s="21"/>
      <c r="S90" s="21"/>
      <c r="T90" s="21"/>
      <c r="U90" s="21"/>
      <c r="V90" s="21"/>
      <c r="W90" s="21"/>
      <c r="X90" s="21"/>
      <c r="Y90" s="21"/>
      <c r="Z90" s="21"/>
      <c r="AA90" s="21"/>
      <c r="AB90" s="21"/>
      <c r="AC90" s="21"/>
      <c r="AD90" s="21"/>
      <c r="AE90" s="21"/>
      <c r="AF90" s="21"/>
      <c r="AG90" s="21"/>
      <c r="AH90" s="21"/>
      <c r="AI90" s="21"/>
      <c r="AJ90" s="21"/>
    </row>
    <row r="91" spans="2:36" x14ac:dyDescent="0.3">
      <c r="B91" s="369">
        <v>7300</v>
      </c>
      <c r="C91" s="369">
        <v>18</v>
      </c>
      <c r="D91" s="369" t="s">
        <v>123</v>
      </c>
      <c r="E91" s="369" t="s">
        <v>124</v>
      </c>
      <c r="F91" s="369" t="s">
        <v>132</v>
      </c>
      <c r="G91" s="369">
        <v>9999</v>
      </c>
      <c r="H91" s="369">
        <f t="shared" si="1"/>
        <v>0</v>
      </c>
      <c r="I91" s="85"/>
      <c r="J91" s="219"/>
      <c r="K91" s="17"/>
      <c r="L91" s="17"/>
      <c r="M91" s="15"/>
      <c r="N91" s="15"/>
      <c r="P91" s="234"/>
      <c r="Q91" s="21"/>
      <c r="R91" s="21"/>
      <c r="S91" s="21"/>
      <c r="T91" s="21"/>
      <c r="U91" s="21"/>
      <c r="V91" s="21"/>
      <c r="W91" s="21"/>
      <c r="X91" s="21"/>
      <c r="Y91" s="21"/>
      <c r="Z91" s="21"/>
      <c r="AA91" s="21"/>
      <c r="AB91" s="21"/>
      <c r="AC91" s="21"/>
      <c r="AD91" s="21"/>
      <c r="AE91" s="21"/>
      <c r="AF91" s="21"/>
      <c r="AG91" s="21"/>
      <c r="AH91" s="21"/>
      <c r="AI91" s="21"/>
      <c r="AJ91" s="21"/>
    </row>
    <row r="92" spans="2:36" x14ac:dyDescent="0.3">
      <c r="B92" s="369">
        <v>7311</v>
      </c>
      <c r="C92" s="369">
        <v>18</v>
      </c>
      <c r="D92" s="369" t="s">
        <v>122</v>
      </c>
      <c r="E92" s="369" t="s">
        <v>125</v>
      </c>
      <c r="F92" s="369" t="s">
        <v>131</v>
      </c>
      <c r="G92" s="369">
        <v>0</v>
      </c>
      <c r="H92" s="369">
        <f t="shared" si="1"/>
        <v>0</v>
      </c>
      <c r="I92" s="85"/>
      <c r="J92" s="219"/>
      <c r="K92" s="17"/>
      <c r="L92" s="17"/>
      <c r="M92" s="15"/>
      <c r="N92" s="15"/>
      <c r="P92" s="234"/>
      <c r="Q92" s="21"/>
      <c r="R92" s="21"/>
      <c r="S92" s="21"/>
      <c r="T92" s="21"/>
      <c r="U92" s="21"/>
      <c r="V92" s="21"/>
      <c r="W92" s="21"/>
      <c r="X92" s="21"/>
      <c r="Y92" s="21"/>
      <c r="Z92" s="21"/>
      <c r="AA92" s="21"/>
      <c r="AB92" s="21"/>
      <c r="AC92" s="21"/>
      <c r="AD92" s="21"/>
      <c r="AE92" s="21"/>
      <c r="AF92" s="21"/>
      <c r="AG92" s="21"/>
      <c r="AH92" s="21"/>
      <c r="AI92" s="21"/>
      <c r="AJ92" s="21"/>
    </row>
    <row r="93" spans="2:36" x14ac:dyDescent="0.3">
      <c r="B93" s="369">
        <v>7357</v>
      </c>
      <c r="C93" s="369">
        <v>18</v>
      </c>
      <c r="D93" s="369" t="s">
        <v>122</v>
      </c>
      <c r="E93" s="369" t="s">
        <v>124</v>
      </c>
      <c r="F93" s="369" t="s">
        <v>132</v>
      </c>
      <c r="G93" s="369">
        <v>10</v>
      </c>
      <c r="H93" s="369">
        <f t="shared" si="1"/>
        <v>1</v>
      </c>
      <c r="I93" s="85">
        <v>10.8</v>
      </c>
      <c r="J93" s="219"/>
      <c r="K93" s="17"/>
      <c r="L93" s="17"/>
      <c r="M93" s="15"/>
      <c r="N93" s="15"/>
      <c r="P93" s="234"/>
      <c r="Q93" s="21"/>
      <c r="R93" s="21"/>
      <c r="S93" s="21"/>
      <c r="T93" s="21"/>
      <c r="U93" s="21"/>
      <c r="V93" s="21"/>
      <c r="W93" s="21"/>
      <c r="X93" s="21"/>
      <c r="Y93" s="21"/>
      <c r="Z93" s="21"/>
      <c r="AA93" s="21"/>
      <c r="AB93" s="21"/>
      <c r="AC93" s="21"/>
      <c r="AD93" s="21"/>
      <c r="AE93" s="21"/>
      <c r="AF93" s="21"/>
      <c r="AG93" s="21"/>
      <c r="AH93" s="21"/>
      <c r="AI93" s="21"/>
      <c r="AJ93" s="21"/>
    </row>
    <row r="94" spans="2:36" x14ac:dyDescent="0.3">
      <c r="B94" s="369">
        <v>7359</v>
      </c>
      <c r="C94" s="369">
        <v>18</v>
      </c>
      <c r="D94" s="369" t="s">
        <v>122</v>
      </c>
      <c r="E94" s="369" t="s">
        <v>124</v>
      </c>
      <c r="F94" s="369" t="s">
        <v>131</v>
      </c>
      <c r="G94" s="369">
        <v>8</v>
      </c>
      <c r="H94" s="369">
        <f t="shared" si="1"/>
        <v>1</v>
      </c>
      <c r="I94" s="85">
        <v>12.4</v>
      </c>
      <c r="J94" s="219"/>
      <c r="K94" s="17"/>
      <c r="L94" s="17"/>
      <c r="M94" s="15"/>
      <c r="N94" s="15"/>
      <c r="P94" s="234"/>
      <c r="Q94" s="21"/>
      <c r="R94" s="21"/>
      <c r="S94" s="21"/>
      <c r="T94" s="21"/>
      <c r="U94" s="21"/>
      <c r="V94" s="21"/>
      <c r="W94" s="21"/>
      <c r="X94" s="21"/>
      <c r="Y94" s="21"/>
      <c r="Z94" s="21"/>
      <c r="AA94" s="21"/>
      <c r="AB94" s="21"/>
      <c r="AC94" s="21"/>
      <c r="AD94" s="21"/>
      <c r="AE94" s="21"/>
      <c r="AF94" s="21"/>
      <c r="AG94" s="21"/>
      <c r="AH94" s="21"/>
      <c r="AI94" s="21"/>
      <c r="AJ94" s="21"/>
    </row>
    <row r="95" spans="2:36" x14ac:dyDescent="0.3">
      <c r="B95" s="369">
        <v>7375</v>
      </c>
      <c r="C95" s="369">
        <v>18</v>
      </c>
      <c r="D95" s="369" t="s">
        <v>122</v>
      </c>
      <c r="E95" s="369" t="s">
        <v>124</v>
      </c>
      <c r="F95" s="369" t="s">
        <v>132</v>
      </c>
      <c r="G95" s="369">
        <v>6</v>
      </c>
      <c r="H95" s="369">
        <f t="shared" si="1"/>
        <v>1</v>
      </c>
      <c r="I95" s="85">
        <v>13.6</v>
      </c>
      <c r="J95" s="219"/>
      <c r="K95" s="17"/>
      <c r="L95" s="17"/>
      <c r="M95" s="15"/>
      <c r="N95" s="15"/>
      <c r="P95" s="234"/>
      <c r="Q95" s="21"/>
      <c r="R95" s="21"/>
      <c r="S95" s="21"/>
      <c r="T95" s="21"/>
      <c r="U95" s="21"/>
      <c r="V95" s="21"/>
      <c r="W95" s="21"/>
      <c r="X95" s="21"/>
      <c r="Y95" s="21"/>
      <c r="Z95" s="21"/>
      <c r="AA95" s="21"/>
      <c r="AB95" s="21"/>
      <c r="AC95" s="21"/>
      <c r="AD95" s="21"/>
      <c r="AE95" s="21"/>
      <c r="AF95" s="21"/>
      <c r="AG95" s="21"/>
      <c r="AH95" s="21"/>
      <c r="AI95" s="21"/>
      <c r="AJ95" s="21"/>
    </row>
    <row r="96" spans="2:36" x14ac:dyDescent="0.3">
      <c r="B96" s="369">
        <v>7376</v>
      </c>
      <c r="C96" s="369">
        <v>18</v>
      </c>
      <c r="D96" s="369" t="s">
        <v>122</v>
      </c>
      <c r="E96" s="369" t="s">
        <v>124</v>
      </c>
      <c r="F96" s="369" t="s">
        <v>132</v>
      </c>
      <c r="G96" s="369">
        <v>3</v>
      </c>
      <c r="H96" s="369">
        <f t="shared" si="1"/>
        <v>0</v>
      </c>
      <c r="I96" s="85"/>
      <c r="J96" s="219"/>
      <c r="K96" s="17"/>
      <c r="L96" s="17"/>
      <c r="M96" s="15"/>
      <c r="N96" s="15"/>
      <c r="P96" s="234"/>
      <c r="Q96" s="21"/>
      <c r="R96" s="21"/>
      <c r="S96" s="21"/>
      <c r="T96" s="21"/>
      <c r="U96" s="21"/>
      <c r="V96" s="21"/>
      <c r="W96" s="21"/>
      <c r="X96" s="21"/>
      <c r="Y96" s="21"/>
      <c r="Z96" s="21"/>
      <c r="AA96" s="21"/>
      <c r="AB96" s="21"/>
      <c r="AC96" s="21"/>
      <c r="AD96" s="21"/>
      <c r="AE96" s="21"/>
      <c r="AF96" s="21"/>
      <c r="AG96" s="21"/>
      <c r="AH96" s="21"/>
      <c r="AI96" s="21"/>
      <c r="AJ96" s="21"/>
    </row>
    <row r="97" spans="2:36" x14ac:dyDescent="0.3">
      <c r="B97" s="369">
        <v>7377</v>
      </c>
      <c r="C97" s="369">
        <v>18</v>
      </c>
      <c r="D97" s="369" t="s">
        <v>122</v>
      </c>
      <c r="E97" s="369" t="s">
        <v>124</v>
      </c>
      <c r="F97" s="369" t="s">
        <v>132</v>
      </c>
      <c r="G97" s="369">
        <v>6</v>
      </c>
      <c r="H97" s="369">
        <f t="shared" si="1"/>
        <v>1</v>
      </c>
      <c r="I97" s="85">
        <v>14.2</v>
      </c>
      <c r="J97" s="219"/>
      <c r="K97" s="17"/>
      <c r="L97" s="17"/>
      <c r="M97" s="15"/>
      <c r="N97" s="15"/>
      <c r="P97" s="234"/>
      <c r="Q97" s="21"/>
      <c r="R97" s="21"/>
      <c r="S97" s="21"/>
      <c r="T97" s="21"/>
      <c r="U97" s="21"/>
      <c r="V97" s="21"/>
      <c r="W97" s="21"/>
      <c r="X97" s="21"/>
      <c r="Y97" s="21"/>
      <c r="Z97" s="21"/>
      <c r="AA97" s="21"/>
      <c r="AB97" s="21"/>
      <c r="AC97" s="21"/>
      <c r="AD97" s="21"/>
      <c r="AE97" s="21"/>
      <c r="AF97" s="21"/>
      <c r="AG97" s="21"/>
      <c r="AH97" s="21"/>
      <c r="AI97" s="21"/>
      <c r="AJ97" s="21"/>
    </row>
    <row r="98" spans="2:36" x14ac:dyDescent="0.3">
      <c r="B98" s="369">
        <v>7381</v>
      </c>
      <c r="C98" s="369">
        <v>18</v>
      </c>
      <c r="D98" s="369" t="s">
        <v>122</v>
      </c>
      <c r="E98" s="369" t="s">
        <v>124</v>
      </c>
      <c r="F98" s="369" t="s">
        <v>132</v>
      </c>
      <c r="G98" s="369">
        <v>11</v>
      </c>
      <c r="H98" s="369">
        <f t="shared" si="1"/>
        <v>1</v>
      </c>
      <c r="I98" s="85">
        <v>6.1</v>
      </c>
      <c r="J98" s="219"/>
      <c r="K98" s="17"/>
      <c r="L98" s="17"/>
      <c r="M98" s="15"/>
      <c r="N98" s="15"/>
      <c r="P98" s="234"/>
      <c r="Q98" s="21"/>
      <c r="R98" s="21"/>
      <c r="S98" s="21"/>
      <c r="T98" s="21"/>
      <c r="U98" s="21"/>
      <c r="V98" s="21"/>
      <c r="W98" s="21"/>
      <c r="X98" s="21"/>
      <c r="Y98" s="21"/>
      <c r="Z98" s="21"/>
      <c r="AA98" s="21"/>
      <c r="AB98" s="21"/>
      <c r="AC98" s="21"/>
      <c r="AD98" s="21"/>
      <c r="AE98" s="21"/>
      <c r="AF98" s="21"/>
      <c r="AG98" s="21"/>
      <c r="AH98" s="21"/>
      <c r="AI98" s="21"/>
      <c r="AJ98" s="21"/>
    </row>
    <row r="99" spans="2:36" x14ac:dyDescent="0.3">
      <c r="B99" s="369">
        <v>7402</v>
      </c>
      <c r="C99" s="369">
        <v>18</v>
      </c>
      <c r="D99" s="369" t="s">
        <v>122</v>
      </c>
      <c r="E99" s="369" t="s">
        <v>124</v>
      </c>
      <c r="F99" s="369" t="s">
        <v>132</v>
      </c>
      <c r="G99" s="369">
        <v>3</v>
      </c>
      <c r="H99" s="369">
        <f t="shared" si="1"/>
        <v>0</v>
      </c>
      <c r="I99" s="85"/>
      <c r="J99" s="219"/>
      <c r="K99" s="17"/>
      <c r="L99" s="17"/>
      <c r="M99" s="15"/>
      <c r="N99" s="15"/>
      <c r="P99" s="234"/>
      <c r="Q99" s="21"/>
      <c r="R99" s="21"/>
      <c r="S99" s="21"/>
      <c r="T99" s="21"/>
      <c r="U99" s="21"/>
      <c r="V99" s="21"/>
      <c r="W99" s="21"/>
      <c r="X99" s="21"/>
      <c r="Y99" s="21"/>
      <c r="Z99" s="21"/>
      <c r="AA99" s="21"/>
      <c r="AB99" s="21"/>
      <c r="AC99" s="21"/>
      <c r="AD99" s="21"/>
      <c r="AE99" s="21"/>
      <c r="AF99" s="21"/>
      <c r="AG99" s="21"/>
      <c r="AH99" s="21"/>
      <c r="AI99" s="21"/>
      <c r="AJ99" s="21"/>
    </row>
    <row r="100" spans="2:36" x14ac:dyDescent="0.3">
      <c r="B100" s="369">
        <v>7415</v>
      </c>
      <c r="C100" s="369">
        <v>18</v>
      </c>
      <c r="D100" s="369" t="s">
        <v>122</v>
      </c>
      <c r="E100" s="369" t="s">
        <v>124</v>
      </c>
      <c r="F100" s="369" t="s">
        <v>131</v>
      </c>
      <c r="G100" s="369">
        <v>16</v>
      </c>
      <c r="H100" s="369">
        <f t="shared" si="1"/>
        <v>1</v>
      </c>
      <c r="I100" s="85">
        <v>13.2</v>
      </c>
      <c r="J100" s="219"/>
      <c r="K100" s="17"/>
      <c r="L100" s="17"/>
      <c r="M100" s="15"/>
      <c r="N100" s="15"/>
      <c r="P100" s="234"/>
      <c r="Q100" s="21"/>
      <c r="R100" s="21"/>
      <c r="S100" s="21"/>
      <c r="T100" s="21"/>
      <c r="U100" s="21"/>
      <c r="V100" s="21"/>
      <c r="W100" s="21"/>
      <c r="X100" s="21"/>
      <c r="Y100" s="21"/>
      <c r="Z100" s="21"/>
      <c r="AA100" s="21"/>
      <c r="AB100" s="21"/>
      <c r="AC100" s="21"/>
      <c r="AD100" s="21"/>
      <c r="AE100" s="21"/>
      <c r="AF100" s="21"/>
      <c r="AG100" s="21"/>
      <c r="AH100" s="21"/>
      <c r="AI100" s="21"/>
      <c r="AJ100" s="21"/>
    </row>
    <row r="101" spans="2:36" x14ac:dyDescent="0.3">
      <c r="B101" s="369">
        <v>7420</v>
      </c>
      <c r="C101" s="369">
        <v>18</v>
      </c>
      <c r="D101" s="369" t="s">
        <v>122</v>
      </c>
      <c r="E101" s="369" t="s">
        <v>124</v>
      </c>
      <c r="F101" s="369" t="s">
        <v>121</v>
      </c>
      <c r="G101" s="369">
        <v>2</v>
      </c>
      <c r="H101" s="369">
        <f t="shared" si="1"/>
        <v>0</v>
      </c>
      <c r="I101" s="85"/>
      <c r="J101" s="219"/>
      <c r="K101" s="17"/>
      <c r="L101" s="17"/>
      <c r="M101" s="15"/>
      <c r="N101" s="15"/>
      <c r="P101" s="234"/>
      <c r="Q101" s="21"/>
      <c r="R101" s="21"/>
      <c r="S101" s="21"/>
      <c r="T101" s="21"/>
      <c r="U101" s="21"/>
      <c r="V101" s="21"/>
      <c r="W101" s="21"/>
      <c r="X101" s="21"/>
      <c r="Y101" s="21"/>
      <c r="Z101" s="21"/>
      <c r="AA101" s="21"/>
      <c r="AB101" s="21"/>
      <c r="AC101" s="21"/>
      <c r="AD101" s="21"/>
      <c r="AE101" s="21"/>
      <c r="AF101" s="21"/>
      <c r="AG101" s="21"/>
      <c r="AH101" s="21"/>
      <c r="AI101" s="21"/>
      <c r="AJ101" s="21"/>
    </row>
    <row r="102" spans="2:36" x14ac:dyDescent="0.3">
      <c r="B102" s="369">
        <v>7422</v>
      </c>
      <c r="C102" s="369">
        <v>18</v>
      </c>
      <c r="D102" s="369" t="s">
        <v>123</v>
      </c>
      <c r="E102" s="369" t="s">
        <v>124</v>
      </c>
      <c r="F102" s="369" t="s">
        <v>131</v>
      </c>
      <c r="G102" s="369">
        <v>9999</v>
      </c>
      <c r="H102" s="369">
        <f t="shared" si="1"/>
        <v>0</v>
      </c>
      <c r="I102" s="85"/>
      <c r="J102" s="219"/>
      <c r="K102" s="17"/>
      <c r="L102" s="17"/>
      <c r="M102" s="15"/>
      <c r="N102" s="15"/>
      <c r="P102" s="234"/>
      <c r="Q102" s="21"/>
      <c r="R102" s="21"/>
      <c r="S102" s="21"/>
      <c r="T102" s="21"/>
      <c r="U102" s="21"/>
      <c r="V102" s="21"/>
      <c r="W102" s="21"/>
      <c r="X102" s="21"/>
      <c r="Y102" s="21"/>
      <c r="Z102" s="21"/>
      <c r="AA102" s="21"/>
      <c r="AB102" s="21"/>
      <c r="AC102" s="21"/>
      <c r="AD102" s="21"/>
      <c r="AE102" s="21"/>
      <c r="AF102" s="21"/>
      <c r="AG102" s="21"/>
      <c r="AH102" s="21"/>
      <c r="AI102" s="21"/>
      <c r="AJ102" s="21"/>
    </row>
    <row r="103" spans="2:36" x14ac:dyDescent="0.3">
      <c r="B103" s="369">
        <v>7423</v>
      </c>
      <c r="C103" s="369">
        <v>18</v>
      </c>
      <c r="D103" s="369" t="s">
        <v>122</v>
      </c>
      <c r="E103" s="369" t="s">
        <v>136</v>
      </c>
      <c r="F103" s="369" t="s">
        <v>121</v>
      </c>
      <c r="G103" s="369">
        <v>0</v>
      </c>
      <c r="H103" s="369">
        <f t="shared" si="1"/>
        <v>1</v>
      </c>
      <c r="I103" s="85">
        <v>61.1</v>
      </c>
      <c r="J103" s="219"/>
      <c r="K103" s="17"/>
      <c r="L103" s="17"/>
      <c r="M103" s="15"/>
      <c r="N103" s="15"/>
      <c r="P103" s="234"/>
      <c r="Q103" s="21"/>
      <c r="R103" s="21"/>
      <c r="S103" s="21"/>
      <c r="T103" s="21"/>
      <c r="U103" s="21"/>
      <c r="V103" s="21"/>
      <c r="W103" s="21"/>
      <c r="X103" s="21"/>
      <c r="Y103" s="21"/>
      <c r="Z103" s="21"/>
      <c r="AA103" s="21"/>
      <c r="AB103" s="21"/>
      <c r="AC103" s="21"/>
      <c r="AD103" s="21"/>
      <c r="AE103" s="21"/>
      <c r="AF103" s="21"/>
      <c r="AG103" s="21"/>
      <c r="AH103" s="21"/>
      <c r="AI103" s="21"/>
      <c r="AJ103" s="21"/>
    </row>
    <row r="104" spans="2:36" x14ac:dyDescent="0.3">
      <c r="B104" s="369">
        <v>7425</v>
      </c>
      <c r="C104" s="369">
        <v>18</v>
      </c>
      <c r="D104" s="369" t="s">
        <v>122</v>
      </c>
      <c r="E104" s="369" t="s">
        <v>124</v>
      </c>
      <c r="F104" s="369" t="s">
        <v>121</v>
      </c>
      <c r="G104" s="369">
        <v>0</v>
      </c>
      <c r="H104" s="369">
        <f t="shared" si="1"/>
        <v>0</v>
      </c>
      <c r="I104" s="85"/>
      <c r="J104" s="219"/>
      <c r="K104" s="17"/>
      <c r="L104" s="17"/>
      <c r="M104" s="15"/>
      <c r="N104" s="15"/>
      <c r="P104" s="234"/>
      <c r="Q104" s="21"/>
      <c r="R104" s="21"/>
      <c r="S104" s="21"/>
      <c r="T104" s="21"/>
      <c r="U104" s="21"/>
      <c r="V104" s="21"/>
      <c r="W104" s="21"/>
      <c r="X104" s="21"/>
      <c r="Y104" s="21"/>
      <c r="Z104" s="21"/>
      <c r="AA104" s="21"/>
      <c r="AB104" s="21"/>
      <c r="AC104" s="21"/>
      <c r="AD104" s="21"/>
      <c r="AE104" s="21"/>
      <c r="AF104" s="21"/>
      <c r="AG104" s="21"/>
      <c r="AH104" s="21"/>
      <c r="AI104" s="21"/>
      <c r="AJ104" s="21"/>
    </row>
    <row r="105" spans="2:36" x14ac:dyDescent="0.3">
      <c r="B105" s="369">
        <v>7428</v>
      </c>
      <c r="C105" s="369">
        <v>18</v>
      </c>
      <c r="D105" s="369" t="s">
        <v>122</v>
      </c>
      <c r="E105" s="369" t="s">
        <v>124</v>
      </c>
      <c r="F105" s="369" t="s">
        <v>131</v>
      </c>
      <c r="G105" s="369">
        <v>2</v>
      </c>
      <c r="H105" s="369">
        <f t="shared" si="1"/>
        <v>0</v>
      </c>
      <c r="I105" s="85"/>
      <c r="J105" s="219"/>
      <c r="K105" s="17"/>
      <c r="L105" s="17"/>
      <c r="M105" s="15"/>
      <c r="N105" s="15"/>
      <c r="P105" s="234"/>
      <c r="Q105" s="21"/>
      <c r="R105" s="21"/>
      <c r="S105" s="21"/>
      <c r="T105" s="21"/>
      <c r="U105" s="21"/>
      <c r="V105" s="21"/>
      <c r="W105" s="21"/>
      <c r="X105" s="21"/>
      <c r="Y105" s="21"/>
      <c r="Z105" s="21"/>
      <c r="AA105" s="21"/>
      <c r="AB105" s="21"/>
      <c r="AC105" s="21"/>
      <c r="AD105" s="21"/>
      <c r="AE105" s="21"/>
      <c r="AF105" s="21"/>
      <c r="AG105" s="21"/>
      <c r="AH105" s="21"/>
      <c r="AI105" s="21"/>
      <c r="AJ105" s="21"/>
    </row>
    <row r="106" spans="2:36" x14ac:dyDescent="0.3">
      <c r="B106" s="369">
        <v>7431</v>
      </c>
      <c r="C106" s="369">
        <v>18</v>
      </c>
      <c r="D106" s="369" t="s">
        <v>122</v>
      </c>
      <c r="E106" s="369" t="s">
        <v>124</v>
      </c>
      <c r="F106" s="369" t="s">
        <v>121</v>
      </c>
      <c r="G106" s="369">
        <v>0</v>
      </c>
      <c r="H106" s="369">
        <f t="shared" si="1"/>
        <v>0</v>
      </c>
      <c r="I106" s="85"/>
      <c r="J106" s="219"/>
      <c r="K106" s="17"/>
      <c r="L106" s="17"/>
      <c r="M106" s="15"/>
      <c r="N106" s="15"/>
      <c r="P106" s="234"/>
      <c r="Q106" s="21"/>
      <c r="R106" s="21"/>
      <c r="S106" s="21"/>
      <c r="T106" s="21"/>
      <c r="U106" s="21"/>
      <c r="V106" s="21"/>
      <c r="W106" s="21"/>
      <c r="X106" s="21"/>
      <c r="Y106" s="21"/>
      <c r="Z106" s="21"/>
      <c r="AA106" s="21"/>
      <c r="AB106" s="21"/>
      <c r="AC106" s="21"/>
      <c r="AD106" s="21"/>
      <c r="AE106" s="21"/>
      <c r="AF106" s="21"/>
      <c r="AG106" s="21"/>
      <c r="AH106" s="21"/>
      <c r="AI106" s="21"/>
      <c r="AJ106" s="21"/>
    </row>
    <row r="107" spans="2:36" x14ac:dyDescent="0.3">
      <c r="B107" s="369">
        <v>7434</v>
      </c>
      <c r="C107" s="369">
        <v>18</v>
      </c>
      <c r="D107" s="369" t="s">
        <v>122</v>
      </c>
      <c r="E107" s="369" t="s">
        <v>124</v>
      </c>
      <c r="F107" s="369" t="s">
        <v>131</v>
      </c>
      <c r="G107" s="369">
        <v>0</v>
      </c>
      <c r="H107" s="369">
        <f t="shared" si="1"/>
        <v>0</v>
      </c>
      <c r="I107" s="85"/>
      <c r="J107" s="219"/>
      <c r="K107" s="17"/>
      <c r="L107" s="17"/>
      <c r="M107" s="15"/>
      <c r="N107" s="15"/>
      <c r="P107" s="234"/>
      <c r="Q107" s="21"/>
      <c r="R107" s="21"/>
      <c r="S107" s="21"/>
      <c r="T107" s="21"/>
      <c r="U107" s="21"/>
      <c r="V107" s="21"/>
      <c r="W107" s="21"/>
      <c r="X107" s="21"/>
      <c r="Y107" s="21"/>
      <c r="Z107" s="21"/>
      <c r="AA107" s="21"/>
      <c r="AB107" s="21"/>
      <c r="AC107" s="21"/>
      <c r="AD107" s="21"/>
      <c r="AE107" s="21"/>
      <c r="AF107" s="21"/>
      <c r="AG107" s="21"/>
      <c r="AH107" s="21"/>
      <c r="AI107" s="21"/>
      <c r="AJ107" s="21"/>
    </row>
    <row r="108" spans="2:36" x14ac:dyDescent="0.3">
      <c r="B108" s="369">
        <v>7436</v>
      </c>
      <c r="C108" s="369">
        <v>18</v>
      </c>
      <c r="D108" s="369" t="s">
        <v>122</v>
      </c>
      <c r="E108" s="369" t="s">
        <v>124</v>
      </c>
      <c r="F108" s="369" t="s">
        <v>131</v>
      </c>
      <c r="G108" s="369">
        <v>2</v>
      </c>
      <c r="H108" s="369">
        <f t="shared" si="1"/>
        <v>0</v>
      </c>
      <c r="I108" s="85"/>
      <c r="J108" s="219"/>
      <c r="K108" s="17"/>
      <c r="L108" s="17"/>
      <c r="M108" s="15"/>
      <c r="N108" s="15"/>
      <c r="P108" s="234"/>
      <c r="Q108" s="21"/>
      <c r="R108" s="21"/>
      <c r="S108" s="21"/>
      <c r="T108" s="21"/>
      <c r="U108" s="21"/>
      <c r="V108" s="21"/>
      <c r="W108" s="21"/>
      <c r="X108" s="21"/>
      <c r="Y108" s="21"/>
      <c r="Z108" s="21"/>
      <c r="AA108" s="21"/>
      <c r="AB108" s="21"/>
      <c r="AC108" s="21"/>
      <c r="AD108" s="21"/>
      <c r="AE108" s="21"/>
      <c r="AF108" s="21"/>
      <c r="AG108" s="21"/>
      <c r="AH108" s="21"/>
      <c r="AI108" s="21"/>
      <c r="AJ108" s="21"/>
    </row>
    <row r="109" spans="2:36" x14ac:dyDescent="0.3">
      <c r="B109" s="369">
        <v>7441</v>
      </c>
      <c r="C109" s="369">
        <v>18</v>
      </c>
      <c r="D109" s="369" t="s">
        <v>122</v>
      </c>
      <c r="E109" s="369" t="s">
        <v>124</v>
      </c>
      <c r="F109" s="369" t="s">
        <v>121</v>
      </c>
      <c r="G109" s="369">
        <v>1</v>
      </c>
      <c r="H109" s="369">
        <f t="shared" si="1"/>
        <v>0</v>
      </c>
      <c r="I109" s="85"/>
      <c r="J109" s="219"/>
      <c r="K109" s="17"/>
      <c r="L109" s="17"/>
      <c r="M109" s="15"/>
      <c r="N109" s="15"/>
      <c r="P109" s="234"/>
      <c r="Q109" s="21"/>
      <c r="R109" s="21"/>
      <c r="S109" s="21"/>
      <c r="T109" s="21"/>
      <c r="U109" s="21"/>
      <c r="V109" s="21"/>
      <c r="W109" s="21"/>
      <c r="X109" s="21"/>
      <c r="Y109" s="21"/>
      <c r="Z109" s="21"/>
      <c r="AA109" s="21"/>
      <c r="AB109" s="21"/>
      <c r="AC109" s="21"/>
      <c r="AD109" s="21"/>
      <c r="AE109" s="21"/>
      <c r="AF109" s="21"/>
      <c r="AG109" s="21"/>
      <c r="AH109" s="21"/>
      <c r="AI109" s="21"/>
      <c r="AJ109" s="21"/>
    </row>
    <row r="110" spans="2:36" x14ac:dyDescent="0.3">
      <c r="B110" s="369">
        <v>7444</v>
      </c>
      <c r="C110" s="369">
        <v>18</v>
      </c>
      <c r="D110" s="369" t="s">
        <v>122</v>
      </c>
      <c r="E110" s="369" t="s">
        <v>124</v>
      </c>
      <c r="F110" s="369" t="s">
        <v>131</v>
      </c>
      <c r="G110" s="369">
        <v>16</v>
      </c>
      <c r="H110" s="369">
        <f t="shared" si="1"/>
        <v>1</v>
      </c>
      <c r="I110" s="85">
        <v>10.3</v>
      </c>
      <c r="J110" s="219"/>
      <c r="K110" s="17"/>
      <c r="L110" s="17"/>
      <c r="M110" s="15"/>
      <c r="N110" s="15"/>
      <c r="P110" s="234"/>
      <c r="Q110" s="21"/>
      <c r="R110" s="21"/>
      <c r="S110" s="21"/>
      <c r="T110" s="21"/>
      <c r="U110" s="21"/>
      <c r="V110" s="21"/>
      <c r="W110" s="21"/>
      <c r="X110" s="21"/>
      <c r="Y110" s="21"/>
      <c r="Z110" s="21"/>
      <c r="AA110" s="21"/>
      <c r="AB110" s="21"/>
      <c r="AC110" s="21"/>
      <c r="AD110" s="21"/>
      <c r="AE110" s="21"/>
      <c r="AF110" s="21"/>
      <c r="AG110" s="21"/>
      <c r="AH110" s="21"/>
      <c r="AI110" s="21"/>
      <c r="AJ110" s="21"/>
    </row>
    <row r="111" spans="2:36" x14ac:dyDescent="0.3">
      <c r="B111" s="369">
        <v>7461</v>
      </c>
      <c r="C111" s="369">
        <v>18</v>
      </c>
      <c r="D111" s="369" t="s">
        <v>122</v>
      </c>
      <c r="E111" s="369" t="s">
        <v>124</v>
      </c>
      <c r="F111" s="369" t="s">
        <v>121</v>
      </c>
      <c r="G111" s="369">
        <v>3</v>
      </c>
      <c r="H111" s="369">
        <f t="shared" si="1"/>
        <v>1</v>
      </c>
      <c r="I111" s="85">
        <v>16.7</v>
      </c>
      <c r="J111" s="219"/>
      <c r="K111" s="17"/>
      <c r="L111" s="17"/>
      <c r="M111" s="15"/>
      <c r="N111" s="15"/>
      <c r="P111" s="234"/>
      <c r="Q111" s="21"/>
      <c r="R111" s="21"/>
      <c r="S111" s="21"/>
      <c r="T111" s="21"/>
      <c r="U111" s="21"/>
      <c r="V111" s="21"/>
      <c r="W111" s="21"/>
      <c r="X111" s="21"/>
      <c r="Y111" s="21"/>
      <c r="Z111" s="21"/>
      <c r="AA111" s="21"/>
      <c r="AB111" s="21"/>
      <c r="AC111" s="21"/>
      <c r="AD111" s="21"/>
      <c r="AE111" s="21"/>
      <c r="AF111" s="21"/>
      <c r="AG111" s="21"/>
      <c r="AH111" s="21"/>
      <c r="AI111" s="21"/>
      <c r="AJ111" s="21"/>
    </row>
    <row r="112" spans="2:36" x14ac:dyDescent="0.3">
      <c r="B112" s="369">
        <v>7462</v>
      </c>
      <c r="C112" s="369">
        <v>18</v>
      </c>
      <c r="D112" s="369" t="s">
        <v>122</v>
      </c>
      <c r="E112" s="369" t="s">
        <v>124</v>
      </c>
      <c r="F112" s="369" t="s">
        <v>131</v>
      </c>
      <c r="G112" s="369">
        <v>1</v>
      </c>
      <c r="H112" s="369">
        <f t="shared" si="1"/>
        <v>0</v>
      </c>
      <c r="I112" s="85"/>
      <c r="J112" s="219"/>
      <c r="K112" s="17"/>
      <c r="L112" s="17"/>
      <c r="M112" s="15"/>
      <c r="N112" s="15"/>
      <c r="P112" s="234"/>
      <c r="Q112" s="21"/>
      <c r="R112" s="21"/>
      <c r="S112" s="21"/>
      <c r="T112" s="21"/>
      <c r="U112" s="21"/>
      <c r="V112" s="21"/>
      <c r="W112" s="21"/>
      <c r="X112" s="21"/>
      <c r="Y112" s="21"/>
      <c r="Z112" s="21"/>
      <c r="AA112" s="21"/>
      <c r="AB112" s="21"/>
      <c r="AC112" s="21"/>
      <c r="AD112" s="21"/>
      <c r="AE112" s="21"/>
      <c r="AF112" s="21"/>
      <c r="AG112" s="21"/>
      <c r="AH112" s="21"/>
      <c r="AI112" s="21"/>
      <c r="AJ112" s="21"/>
    </row>
    <row r="113" spans="2:36" x14ac:dyDescent="0.3">
      <c r="B113" s="369">
        <v>7465</v>
      </c>
      <c r="C113" s="369">
        <v>18</v>
      </c>
      <c r="D113" s="369" t="s">
        <v>123</v>
      </c>
      <c r="E113" s="369" t="s">
        <v>124</v>
      </c>
      <c r="F113" s="369" t="s">
        <v>131</v>
      </c>
      <c r="G113" s="369">
        <v>9999</v>
      </c>
      <c r="H113" s="369">
        <f t="shared" si="1"/>
        <v>0</v>
      </c>
      <c r="I113" s="85"/>
      <c r="J113" s="219"/>
      <c r="K113" s="17"/>
      <c r="L113" s="17"/>
      <c r="M113" s="15"/>
      <c r="N113" s="15"/>
      <c r="P113" s="234"/>
      <c r="Q113" s="21"/>
      <c r="R113" s="21"/>
      <c r="S113" s="21"/>
      <c r="T113" s="21"/>
      <c r="U113" s="21"/>
      <c r="V113" s="21"/>
      <c r="W113" s="21"/>
      <c r="X113" s="21"/>
      <c r="Y113" s="21"/>
      <c r="Z113" s="21"/>
      <c r="AA113" s="21"/>
      <c r="AB113" s="21"/>
      <c r="AC113" s="21"/>
      <c r="AD113" s="21"/>
      <c r="AE113" s="21"/>
      <c r="AF113" s="21"/>
      <c r="AG113" s="21"/>
      <c r="AH113" s="21"/>
      <c r="AI113" s="21"/>
      <c r="AJ113" s="21"/>
    </row>
    <row r="114" spans="2:36" x14ac:dyDescent="0.3">
      <c r="B114" s="369">
        <v>7466</v>
      </c>
      <c r="C114" s="369">
        <v>18</v>
      </c>
      <c r="D114" s="369" t="s">
        <v>123</v>
      </c>
      <c r="E114" s="369" t="s">
        <v>124</v>
      </c>
      <c r="F114" s="369" t="s">
        <v>121</v>
      </c>
      <c r="G114" s="369">
        <v>9999</v>
      </c>
      <c r="H114" s="369">
        <f t="shared" si="1"/>
        <v>0</v>
      </c>
      <c r="I114" s="85"/>
      <c r="J114" s="219"/>
      <c r="K114" s="17"/>
      <c r="L114" s="17"/>
      <c r="M114" s="15"/>
      <c r="N114" s="15"/>
      <c r="P114" s="234"/>
      <c r="Q114" s="21"/>
      <c r="R114" s="21"/>
      <c r="S114" s="21"/>
      <c r="T114" s="21"/>
      <c r="U114" s="21"/>
      <c r="V114" s="21"/>
      <c r="W114" s="21"/>
      <c r="X114" s="21"/>
      <c r="Y114" s="21"/>
      <c r="Z114" s="21"/>
      <c r="AA114" s="21"/>
      <c r="AB114" s="21"/>
      <c r="AC114" s="21"/>
      <c r="AD114" s="21"/>
      <c r="AE114" s="21"/>
      <c r="AF114" s="21"/>
      <c r="AG114" s="21"/>
      <c r="AH114" s="21"/>
      <c r="AI114" s="21"/>
      <c r="AJ114" s="21"/>
    </row>
    <row r="115" spans="2:36" x14ac:dyDescent="0.3">
      <c r="B115" s="369">
        <v>7468</v>
      </c>
      <c r="C115" s="369">
        <v>18</v>
      </c>
      <c r="D115" s="369" t="s">
        <v>122</v>
      </c>
      <c r="E115" s="369" t="s">
        <v>135</v>
      </c>
      <c r="F115" s="369" t="s">
        <v>121</v>
      </c>
      <c r="G115" s="369">
        <v>0</v>
      </c>
      <c r="H115" s="369">
        <f t="shared" si="1"/>
        <v>0</v>
      </c>
      <c r="I115" s="85"/>
      <c r="J115" s="219"/>
      <c r="K115" s="17"/>
      <c r="L115" s="17"/>
      <c r="M115" s="15"/>
      <c r="N115" s="15"/>
      <c r="P115" s="234"/>
      <c r="Q115" s="21"/>
      <c r="R115" s="21"/>
      <c r="S115" s="21"/>
      <c r="T115" s="21"/>
      <c r="U115" s="21"/>
      <c r="V115" s="21"/>
      <c r="W115" s="21"/>
      <c r="X115" s="21"/>
      <c r="Y115" s="21"/>
      <c r="Z115" s="21"/>
      <c r="AA115" s="21"/>
      <c r="AB115" s="21"/>
      <c r="AC115" s="21"/>
      <c r="AD115" s="21"/>
      <c r="AE115" s="21"/>
      <c r="AF115" s="21"/>
      <c r="AG115" s="21"/>
      <c r="AH115" s="21"/>
      <c r="AI115" s="21"/>
      <c r="AJ115" s="21"/>
    </row>
    <row r="116" spans="2:36" x14ac:dyDescent="0.3">
      <c r="B116" s="369">
        <v>7471</v>
      </c>
      <c r="C116" s="369">
        <v>18</v>
      </c>
      <c r="D116" s="369" t="s">
        <v>122</v>
      </c>
      <c r="E116" s="369" t="s">
        <v>124</v>
      </c>
      <c r="F116" s="369" t="s">
        <v>121</v>
      </c>
      <c r="G116" s="369">
        <v>0</v>
      </c>
      <c r="H116" s="369">
        <f t="shared" si="1"/>
        <v>0</v>
      </c>
      <c r="I116" s="85"/>
      <c r="J116" s="219"/>
      <c r="K116" s="17"/>
      <c r="L116" s="17"/>
      <c r="M116" s="15"/>
      <c r="N116" s="15"/>
      <c r="P116" s="234"/>
      <c r="Q116" s="21"/>
      <c r="R116" s="21"/>
      <c r="S116" s="21"/>
      <c r="T116" s="21"/>
      <c r="U116" s="21"/>
      <c r="V116" s="21"/>
      <c r="W116" s="21"/>
      <c r="X116" s="21"/>
      <c r="Y116" s="21"/>
      <c r="Z116" s="21"/>
      <c r="AA116" s="21"/>
      <c r="AB116" s="21"/>
      <c r="AC116" s="21"/>
      <c r="AD116" s="21"/>
      <c r="AE116" s="21"/>
      <c r="AF116" s="21"/>
      <c r="AG116" s="21"/>
      <c r="AH116" s="21"/>
      <c r="AI116" s="21"/>
      <c r="AJ116" s="21"/>
    </row>
    <row r="117" spans="2:36" x14ac:dyDescent="0.3">
      <c r="B117" s="369">
        <v>7475</v>
      </c>
      <c r="C117" s="369">
        <v>18</v>
      </c>
      <c r="D117" s="369" t="s">
        <v>122</v>
      </c>
      <c r="E117" s="369" t="s">
        <v>124</v>
      </c>
      <c r="F117" s="369" t="s">
        <v>131</v>
      </c>
      <c r="G117" s="369">
        <v>1</v>
      </c>
      <c r="H117" s="369">
        <f t="shared" si="1"/>
        <v>0</v>
      </c>
      <c r="I117" s="85"/>
      <c r="J117" s="219"/>
      <c r="K117" s="17"/>
      <c r="L117" s="17"/>
      <c r="M117" s="15"/>
      <c r="N117" s="15"/>
      <c r="P117" s="234"/>
      <c r="Q117" s="21"/>
      <c r="R117" s="21"/>
      <c r="S117" s="21"/>
      <c r="T117" s="21"/>
      <c r="U117" s="21"/>
      <c r="V117" s="21"/>
      <c r="W117" s="21"/>
      <c r="X117" s="21"/>
      <c r="Y117" s="21"/>
      <c r="Z117" s="21"/>
      <c r="AA117" s="21"/>
      <c r="AB117" s="21"/>
      <c r="AC117" s="21"/>
      <c r="AD117" s="21"/>
      <c r="AE117" s="21"/>
      <c r="AF117" s="21"/>
      <c r="AG117" s="21"/>
      <c r="AH117" s="21"/>
      <c r="AI117" s="21"/>
      <c r="AJ117" s="21"/>
    </row>
    <row r="118" spans="2:36" x14ac:dyDescent="0.3">
      <c r="B118" s="369">
        <v>7488</v>
      </c>
      <c r="C118" s="369">
        <v>18</v>
      </c>
      <c r="D118" s="369" t="s">
        <v>122</v>
      </c>
      <c r="E118" s="369" t="s">
        <v>124</v>
      </c>
      <c r="F118" s="369" t="s">
        <v>132</v>
      </c>
      <c r="G118" s="369">
        <v>19</v>
      </c>
      <c r="H118" s="369">
        <f t="shared" si="1"/>
        <v>1</v>
      </c>
      <c r="I118" s="85">
        <v>9.1</v>
      </c>
      <c r="J118" s="219"/>
      <c r="K118" s="17"/>
      <c r="L118" s="17"/>
      <c r="M118" s="15"/>
      <c r="N118" s="15"/>
      <c r="P118" s="234"/>
      <c r="Q118" s="21"/>
      <c r="R118" s="21"/>
      <c r="S118" s="21"/>
      <c r="T118" s="21"/>
      <c r="U118" s="21"/>
      <c r="V118" s="21"/>
      <c r="W118" s="21"/>
      <c r="X118" s="21"/>
      <c r="Y118" s="21"/>
      <c r="Z118" s="21"/>
      <c r="AA118" s="21"/>
      <c r="AB118" s="21"/>
      <c r="AC118" s="21"/>
      <c r="AD118" s="21"/>
      <c r="AE118" s="21"/>
      <c r="AF118" s="21"/>
      <c r="AG118" s="21"/>
      <c r="AH118" s="21"/>
      <c r="AI118" s="21"/>
      <c r="AJ118" s="21"/>
    </row>
    <row r="119" spans="2:36" x14ac:dyDescent="0.3">
      <c r="B119" s="369">
        <v>7489</v>
      </c>
      <c r="C119" s="369">
        <v>18</v>
      </c>
      <c r="D119" s="369" t="s">
        <v>122</v>
      </c>
      <c r="E119" s="369" t="s">
        <v>124</v>
      </c>
      <c r="F119" s="369" t="s">
        <v>132</v>
      </c>
      <c r="G119" s="369">
        <v>5</v>
      </c>
      <c r="H119" s="369">
        <f t="shared" si="1"/>
        <v>1</v>
      </c>
      <c r="I119" s="85">
        <v>9.4</v>
      </c>
      <c r="J119" s="219"/>
      <c r="K119" s="17"/>
      <c r="L119" s="17"/>
      <c r="M119" s="15"/>
      <c r="N119" s="15"/>
      <c r="P119" s="234"/>
      <c r="Q119" s="21"/>
      <c r="R119" s="21"/>
      <c r="S119" s="21"/>
      <c r="T119" s="21"/>
      <c r="U119" s="21"/>
      <c r="V119" s="21"/>
      <c r="W119" s="21"/>
      <c r="X119" s="21"/>
      <c r="Y119" s="21"/>
      <c r="Z119" s="21"/>
      <c r="AA119" s="21"/>
      <c r="AB119" s="21"/>
      <c r="AC119" s="21"/>
      <c r="AD119" s="21"/>
      <c r="AE119" s="21"/>
      <c r="AF119" s="21"/>
      <c r="AG119" s="21"/>
      <c r="AH119" s="21"/>
      <c r="AI119" s="21"/>
      <c r="AJ119" s="21"/>
    </row>
    <row r="120" spans="2:36" x14ac:dyDescent="0.3">
      <c r="B120" s="369">
        <v>7491</v>
      </c>
      <c r="C120" s="369">
        <v>18</v>
      </c>
      <c r="D120" s="369" t="s">
        <v>122</v>
      </c>
      <c r="E120" s="369" t="s">
        <v>124</v>
      </c>
      <c r="F120" s="369" t="s">
        <v>132</v>
      </c>
      <c r="G120" s="369">
        <v>12</v>
      </c>
      <c r="H120" s="369">
        <f t="shared" si="1"/>
        <v>1</v>
      </c>
      <c r="I120" s="85">
        <v>14.6</v>
      </c>
      <c r="J120" s="219"/>
      <c r="K120" s="17"/>
      <c r="L120" s="17"/>
      <c r="M120" s="15"/>
      <c r="N120" s="15"/>
      <c r="P120" s="234"/>
      <c r="Q120" s="21"/>
      <c r="R120" s="21"/>
      <c r="S120" s="21"/>
      <c r="T120" s="21"/>
      <c r="U120" s="21"/>
      <c r="V120" s="21"/>
      <c r="W120" s="21"/>
      <c r="X120" s="21"/>
      <c r="Y120" s="21"/>
      <c r="Z120" s="21"/>
      <c r="AA120" s="21"/>
      <c r="AB120" s="21"/>
      <c r="AC120" s="21"/>
      <c r="AD120" s="21"/>
      <c r="AE120" s="21"/>
      <c r="AF120" s="21"/>
      <c r="AG120" s="21"/>
      <c r="AH120" s="21"/>
      <c r="AI120" s="21"/>
      <c r="AJ120" s="21"/>
    </row>
    <row r="121" spans="2:36" x14ac:dyDescent="0.3">
      <c r="B121" s="369">
        <v>7494</v>
      </c>
      <c r="C121" s="369">
        <v>18</v>
      </c>
      <c r="D121" s="369" t="s">
        <v>122</v>
      </c>
      <c r="E121" s="369" t="s">
        <v>135</v>
      </c>
      <c r="F121" s="369" t="s">
        <v>132</v>
      </c>
      <c r="G121" s="369">
        <v>8</v>
      </c>
      <c r="H121" s="369">
        <f t="shared" si="1"/>
        <v>1</v>
      </c>
      <c r="I121" s="85">
        <v>30.2</v>
      </c>
      <c r="J121" s="219"/>
      <c r="K121" s="17"/>
      <c r="L121" s="17"/>
      <c r="M121" s="15"/>
      <c r="N121" s="15"/>
      <c r="P121" s="234"/>
      <c r="Q121" s="21"/>
      <c r="R121" s="21"/>
      <c r="S121" s="21"/>
      <c r="T121" s="21"/>
      <c r="U121" s="21"/>
      <c r="V121" s="21"/>
      <c r="W121" s="21"/>
      <c r="X121" s="21"/>
      <c r="Y121" s="21"/>
      <c r="Z121" s="21"/>
      <c r="AA121" s="21"/>
      <c r="AB121" s="21"/>
      <c r="AC121" s="21"/>
      <c r="AD121" s="21"/>
      <c r="AE121" s="21"/>
      <c r="AF121" s="21"/>
      <c r="AG121" s="21"/>
      <c r="AH121" s="21"/>
      <c r="AI121" s="21"/>
      <c r="AJ121" s="21"/>
    </row>
    <row r="122" spans="2:36" x14ac:dyDescent="0.3">
      <c r="B122" s="369">
        <v>7506</v>
      </c>
      <c r="C122" s="369">
        <v>18</v>
      </c>
      <c r="D122" s="369" t="s">
        <v>122</v>
      </c>
      <c r="E122" s="369" t="s">
        <v>124</v>
      </c>
      <c r="F122" s="369" t="s">
        <v>132</v>
      </c>
      <c r="G122" s="369">
        <v>5</v>
      </c>
      <c r="H122" s="369">
        <f t="shared" si="1"/>
        <v>1</v>
      </c>
      <c r="I122" s="85">
        <v>15.7</v>
      </c>
      <c r="J122" s="219"/>
      <c r="K122" s="17"/>
      <c r="L122" s="17"/>
      <c r="M122" s="15"/>
      <c r="N122" s="15"/>
      <c r="P122" s="234"/>
      <c r="Q122" s="21"/>
      <c r="R122" s="21"/>
      <c r="S122" s="21"/>
      <c r="T122" s="21"/>
      <c r="U122" s="21"/>
      <c r="V122" s="21"/>
      <c r="W122" s="21"/>
      <c r="X122" s="21"/>
      <c r="Y122" s="21"/>
      <c r="Z122" s="21"/>
      <c r="AA122" s="21"/>
      <c r="AB122" s="21"/>
      <c r="AC122" s="21"/>
      <c r="AD122" s="21"/>
      <c r="AE122" s="21"/>
      <c r="AF122" s="21"/>
      <c r="AG122" s="21"/>
      <c r="AH122" s="21"/>
      <c r="AI122" s="21"/>
      <c r="AJ122" s="21"/>
    </row>
    <row r="123" spans="2:36" x14ac:dyDescent="0.3">
      <c r="B123" s="369">
        <v>7510</v>
      </c>
      <c r="C123" s="369">
        <v>18</v>
      </c>
      <c r="D123" s="369" t="s">
        <v>123</v>
      </c>
      <c r="E123" s="369" t="s">
        <v>124</v>
      </c>
      <c r="F123" s="369" t="s">
        <v>131</v>
      </c>
      <c r="G123" s="369">
        <v>9999</v>
      </c>
      <c r="H123" s="369">
        <f t="shared" si="1"/>
        <v>0</v>
      </c>
      <c r="I123" s="85"/>
      <c r="J123" s="219"/>
      <c r="K123" s="17"/>
      <c r="L123" s="17"/>
      <c r="M123" s="15"/>
      <c r="N123" s="15"/>
      <c r="P123" s="234"/>
      <c r="Q123" s="21"/>
      <c r="R123" s="21"/>
      <c r="S123" s="21"/>
      <c r="T123" s="21"/>
      <c r="U123" s="21"/>
      <c r="V123" s="21"/>
      <c r="W123" s="21"/>
      <c r="X123" s="21"/>
      <c r="Y123" s="21"/>
      <c r="Z123" s="21"/>
      <c r="AA123" s="21"/>
      <c r="AB123" s="21"/>
      <c r="AC123" s="21"/>
      <c r="AD123" s="21"/>
      <c r="AE123" s="21"/>
      <c r="AF123" s="21"/>
      <c r="AG123" s="21"/>
      <c r="AH123" s="21"/>
      <c r="AI123" s="21"/>
      <c r="AJ123" s="21"/>
    </row>
    <row r="124" spans="2:36" x14ac:dyDescent="0.3">
      <c r="B124" s="369">
        <v>7512</v>
      </c>
      <c r="C124" s="369">
        <v>18</v>
      </c>
      <c r="D124" s="369" t="s">
        <v>122</v>
      </c>
      <c r="E124" s="369" t="s">
        <v>124</v>
      </c>
      <c r="F124" s="369" t="s">
        <v>132</v>
      </c>
      <c r="G124" s="369">
        <v>4</v>
      </c>
      <c r="H124" s="369">
        <f t="shared" si="1"/>
        <v>1</v>
      </c>
      <c r="I124" s="85">
        <v>12.2</v>
      </c>
      <c r="J124" s="219"/>
      <c r="K124" s="17"/>
      <c r="L124" s="17"/>
      <c r="M124" s="15"/>
      <c r="N124" s="15"/>
      <c r="P124" s="234"/>
      <c r="Q124" s="21"/>
      <c r="R124" s="21"/>
      <c r="S124" s="21"/>
      <c r="T124" s="21"/>
      <c r="U124" s="21"/>
      <c r="V124" s="21"/>
      <c r="W124" s="21"/>
      <c r="X124" s="21"/>
      <c r="Y124" s="21"/>
      <c r="Z124" s="21"/>
      <c r="AA124" s="21"/>
      <c r="AB124" s="21"/>
      <c r="AC124" s="21"/>
      <c r="AD124" s="21"/>
      <c r="AE124" s="21"/>
      <c r="AF124" s="21"/>
      <c r="AG124" s="21"/>
      <c r="AH124" s="21"/>
      <c r="AI124" s="21"/>
      <c r="AJ124" s="21"/>
    </row>
    <row r="125" spans="2:36" x14ac:dyDescent="0.3">
      <c r="B125" s="369">
        <v>7527</v>
      </c>
      <c r="C125" s="369">
        <v>18</v>
      </c>
      <c r="D125" s="369" t="s">
        <v>122</v>
      </c>
      <c r="E125" s="369" t="s">
        <v>124</v>
      </c>
      <c r="F125" s="369" t="s">
        <v>132</v>
      </c>
      <c r="G125" s="369">
        <v>7</v>
      </c>
      <c r="H125" s="369">
        <f t="shared" si="1"/>
        <v>1</v>
      </c>
      <c r="I125" s="85">
        <v>18.600000000000001</v>
      </c>
      <c r="J125" s="219"/>
      <c r="K125" s="17"/>
      <c r="L125" s="17"/>
      <c r="M125" s="15"/>
      <c r="N125" s="15"/>
      <c r="P125" s="234"/>
      <c r="Q125" s="21"/>
      <c r="R125" s="21"/>
      <c r="S125" s="21"/>
      <c r="T125" s="21"/>
      <c r="U125" s="21"/>
      <c r="V125" s="21"/>
      <c r="W125" s="21"/>
      <c r="X125" s="21"/>
      <c r="Y125" s="21"/>
      <c r="Z125" s="21"/>
      <c r="AA125" s="21"/>
      <c r="AB125" s="21"/>
      <c r="AC125" s="21"/>
      <c r="AD125" s="21"/>
      <c r="AE125" s="21"/>
      <c r="AF125" s="21"/>
      <c r="AG125" s="21"/>
      <c r="AH125" s="21"/>
      <c r="AI125" s="21"/>
      <c r="AJ125" s="21"/>
    </row>
    <row r="126" spans="2:36" x14ac:dyDescent="0.3">
      <c r="B126" s="369">
        <v>7530</v>
      </c>
      <c r="C126" s="369">
        <v>18</v>
      </c>
      <c r="D126" s="369" t="s">
        <v>122</v>
      </c>
      <c r="E126" s="369" t="s">
        <v>124</v>
      </c>
      <c r="F126" s="369" t="s">
        <v>132</v>
      </c>
      <c r="G126" s="369">
        <v>0</v>
      </c>
      <c r="H126" s="369">
        <f t="shared" si="1"/>
        <v>0</v>
      </c>
      <c r="I126" s="85"/>
      <c r="J126" s="219"/>
      <c r="K126" s="17"/>
      <c r="L126" s="17"/>
      <c r="M126" s="15"/>
      <c r="N126" s="15"/>
      <c r="P126" s="234"/>
      <c r="Q126" s="21"/>
      <c r="R126" s="21"/>
      <c r="S126" s="21"/>
      <c r="T126" s="21"/>
      <c r="U126" s="21"/>
      <c r="V126" s="21"/>
      <c r="W126" s="21"/>
      <c r="X126" s="21"/>
      <c r="Y126" s="21"/>
      <c r="Z126" s="21"/>
      <c r="AA126" s="21"/>
      <c r="AB126" s="21"/>
      <c r="AC126" s="21"/>
      <c r="AD126" s="21"/>
      <c r="AE126" s="21"/>
      <c r="AF126" s="21"/>
      <c r="AG126" s="21"/>
      <c r="AH126" s="21"/>
      <c r="AI126" s="21"/>
      <c r="AJ126" s="21"/>
    </row>
    <row r="127" spans="2:36" x14ac:dyDescent="0.3">
      <c r="B127" s="369">
        <v>7534</v>
      </c>
      <c r="C127" s="369">
        <v>18</v>
      </c>
      <c r="D127" s="369" t="s">
        <v>123</v>
      </c>
      <c r="E127" s="369" t="s">
        <v>124</v>
      </c>
      <c r="F127" s="369" t="s">
        <v>132</v>
      </c>
      <c r="G127" s="369">
        <v>9999</v>
      </c>
      <c r="H127" s="369">
        <f t="shared" si="1"/>
        <v>0</v>
      </c>
      <c r="I127" s="85"/>
      <c r="J127" s="219"/>
      <c r="K127" s="17"/>
      <c r="L127" s="17"/>
      <c r="M127" s="15"/>
      <c r="N127" s="15"/>
      <c r="P127" s="234"/>
      <c r="Q127" s="21"/>
      <c r="R127" s="21"/>
      <c r="S127" s="21"/>
      <c r="T127" s="21"/>
      <c r="U127" s="21"/>
      <c r="V127" s="21"/>
      <c r="W127" s="21"/>
      <c r="X127" s="21"/>
      <c r="Y127" s="21"/>
      <c r="Z127" s="21"/>
      <c r="AA127" s="21"/>
      <c r="AB127" s="21"/>
      <c r="AC127" s="21"/>
      <c r="AD127" s="21"/>
      <c r="AE127" s="21"/>
      <c r="AF127" s="21"/>
      <c r="AG127" s="21"/>
      <c r="AH127" s="21"/>
      <c r="AI127" s="21"/>
      <c r="AJ127" s="21"/>
    </row>
    <row r="128" spans="2:36" x14ac:dyDescent="0.3">
      <c r="B128" s="369">
        <v>7536</v>
      </c>
      <c r="C128" s="369">
        <v>18</v>
      </c>
      <c r="D128" s="369" t="s">
        <v>123</v>
      </c>
      <c r="E128" s="369" t="s">
        <v>124</v>
      </c>
      <c r="F128" s="369" t="s">
        <v>132</v>
      </c>
      <c r="G128" s="369">
        <v>9999</v>
      </c>
      <c r="H128" s="369">
        <f t="shared" si="1"/>
        <v>0</v>
      </c>
      <c r="I128" s="85"/>
      <c r="J128" s="219"/>
      <c r="K128" s="17"/>
      <c r="L128" s="17"/>
      <c r="M128" s="15"/>
      <c r="N128" s="15"/>
      <c r="P128" s="234"/>
      <c r="Q128" s="21"/>
      <c r="R128" s="21"/>
      <c r="S128" s="21"/>
      <c r="T128" s="21"/>
      <c r="U128" s="21"/>
      <c r="V128" s="21"/>
      <c r="W128" s="21"/>
      <c r="X128" s="21"/>
      <c r="Y128" s="21"/>
      <c r="Z128" s="21"/>
      <c r="AA128" s="21"/>
      <c r="AB128" s="21"/>
      <c r="AC128" s="21"/>
      <c r="AD128" s="21"/>
      <c r="AE128" s="21"/>
      <c r="AF128" s="21"/>
      <c r="AG128" s="21"/>
      <c r="AH128" s="21"/>
      <c r="AI128" s="21"/>
      <c r="AJ128" s="21"/>
    </row>
    <row r="129" spans="2:36" x14ac:dyDescent="0.3">
      <c r="B129" s="369">
        <v>7544</v>
      </c>
      <c r="C129" s="369">
        <v>18</v>
      </c>
      <c r="D129" s="369" t="s">
        <v>123</v>
      </c>
      <c r="E129" s="369" t="s">
        <v>124</v>
      </c>
      <c r="F129" s="369" t="s">
        <v>132</v>
      </c>
      <c r="G129" s="369">
        <v>9999</v>
      </c>
      <c r="H129" s="369">
        <f t="shared" si="1"/>
        <v>0</v>
      </c>
      <c r="I129" s="85"/>
      <c r="J129" s="219"/>
      <c r="K129" s="17"/>
      <c r="L129" s="17"/>
      <c r="M129" s="15"/>
      <c r="N129" s="15"/>
      <c r="P129" s="234"/>
      <c r="Q129" s="21"/>
      <c r="R129" s="21"/>
      <c r="S129" s="21"/>
      <c r="T129" s="21"/>
      <c r="U129" s="21"/>
      <c r="V129" s="21"/>
      <c r="W129" s="21"/>
      <c r="X129" s="21"/>
      <c r="Y129" s="21"/>
      <c r="Z129" s="21"/>
      <c r="AA129" s="21"/>
      <c r="AB129" s="21"/>
      <c r="AC129" s="21"/>
      <c r="AD129" s="21"/>
      <c r="AE129" s="21"/>
      <c r="AF129" s="21"/>
      <c r="AG129" s="21"/>
      <c r="AH129" s="21"/>
      <c r="AI129" s="21"/>
      <c r="AJ129" s="21"/>
    </row>
    <row r="130" spans="2:36" x14ac:dyDescent="0.3">
      <c r="B130" s="369">
        <v>7547</v>
      </c>
      <c r="C130" s="369">
        <v>18</v>
      </c>
      <c r="D130" s="369" t="s">
        <v>123</v>
      </c>
      <c r="E130" s="369" t="s">
        <v>124</v>
      </c>
      <c r="F130" s="369" t="s">
        <v>132</v>
      </c>
      <c r="G130" s="369">
        <v>9999</v>
      </c>
      <c r="H130" s="369">
        <f t="shared" si="1"/>
        <v>0</v>
      </c>
      <c r="I130" s="85"/>
      <c r="J130" s="219"/>
      <c r="K130" s="17"/>
      <c r="L130" s="17"/>
      <c r="M130" s="15"/>
      <c r="N130" s="15"/>
      <c r="P130" s="234"/>
      <c r="Q130" s="21"/>
      <c r="R130" s="21"/>
      <c r="S130" s="21"/>
      <c r="T130" s="21"/>
      <c r="U130" s="21"/>
      <c r="V130" s="21"/>
      <c r="W130" s="21"/>
      <c r="X130" s="21"/>
      <c r="Y130" s="21"/>
      <c r="Z130" s="21"/>
      <c r="AA130" s="21"/>
      <c r="AB130" s="21"/>
      <c r="AC130" s="21"/>
      <c r="AD130" s="21"/>
      <c r="AE130" s="21"/>
      <c r="AF130" s="21"/>
      <c r="AG130" s="21"/>
      <c r="AH130" s="21"/>
      <c r="AI130" s="21"/>
      <c r="AJ130" s="21"/>
    </row>
    <row r="131" spans="2:36" x14ac:dyDescent="0.3">
      <c r="B131" s="369">
        <v>7554</v>
      </c>
      <c r="C131" s="369">
        <v>18</v>
      </c>
      <c r="D131" s="369" t="s">
        <v>122</v>
      </c>
      <c r="E131" s="369" t="s">
        <v>124</v>
      </c>
      <c r="F131" s="369" t="s">
        <v>132</v>
      </c>
      <c r="G131" s="369">
        <v>7</v>
      </c>
      <c r="H131" s="369">
        <f t="shared" si="1"/>
        <v>1</v>
      </c>
      <c r="I131" s="85">
        <v>11.9</v>
      </c>
      <c r="J131" s="219"/>
      <c r="K131" s="17"/>
      <c r="L131" s="17"/>
      <c r="M131" s="15"/>
      <c r="N131" s="15"/>
      <c r="P131" s="234"/>
      <c r="Q131" s="21"/>
      <c r="R131" s="21"/>
      <c r="S131" s="21"/>
      <c r="T131" s="21"/>
      <c r="U131" s="21"/>
      <c r="V131" s="21"/>
      <c r="W131" s="21"/>
      <c r="X131" s="21"/>
      <c r="Y131" s="21"/>
      <c r="Z131" s="21"/>
      <c r="AA131" s="21"/>
      <c r="AB131" s="21"/>
      <c r="AC131" s="21"/>
      <c r="AD131" s="21"/>
      <c r="AE131" s="21"/>
      <c r="AF131" s="21"/>
      <c r="AG131" s="21"/>
      <c r="AH131" s="21"/>
      <c r="AI131" s="21"/>
      <c r="AJ131" s="21"/>
    </row>
    <row r="132" spans="2:36" x14ac:dyDescent="0.3">
      <c r="B132" s="369">
        <v>7555</v>
      </c>
      <c r="C132" s="369">
        <v>18</v>
      </c>
      <c r="D132" s="369" t="s">
        <v>122</v>
      </c>
      <c r="E132" s="369" t="s">
        <v>124</v>
      </c>
      <c r="F132" s="369" t="s">
        <v>131</v>
      </c>
      <c r="G132" s="369">
        <v>16</v>
      </c>
      <c r="H132" s="369">
        <f t="shared" si="1"/>
        <v>1</v>
      </c>
      <c r="I132" s="85">
        <v>17.8</v>
      </c>
      <c r="J132" s="219"/>
      <c r="K132" s="17"/>
      <c r="L132" s="17"/>
      <c r="M132" s="15"/>
      <c r="N132" s="15"/>
      <c r="P132" s="234"/>
      <c r="Q132" s="21"/>
      <c r="R132" s="21"/>
      <c r="S132" s="21"/>
      <c r="T132" s="21"/>
      <c r="U132" s="21"/>
      <c r="V132" s="21"/>
      <c r="W132" s="21"/>
      <c r="X132" s="21"/>
      <c r="Y132" s="21"/>
      <c r="Z132" s="21"/>
      <c r="AA132" s="21"/>
      <c r="AB132" s="21"/>
      <c r="AC132" s="21"/>
      <c r="AD132" s="21"/>
      <c r="AE132" s="21"/>
      <c r="AF132" s="21"/>
      <c r="AG132" s="21"/>
      <c r="AH132" s="21"/>
      <c r="AI132" s="21"/>
      <c r="AJ132" s="21"/>
    </row>
    <row r="133" spans="2:36" x14ac:dyDescent="0.3">
      <c r="B133" s="369">
        <v>7559</v>
      </c>
      <c r="C133" s="369">
        <v>18</v>
      </c>
      <c r="D133" s="369" t="s">
        <v>122</v>
      </c>
      <c r="E133" s="369" t="s">
        <v>124</v>
      </c>
      <c r="F133" s="369" t="s">
        <v>132</v>
      </c>
      <c r="G133" s="369">
        <v>12</v>
      </c>
      <c r="H133" s="369">
        <f t="shared" si="1"/>
        <v>1</v>
      </c>
      <c r="I133" s="85">
        <v>11.4</v>
      </c>
      <c r="J133" s="219"/>
      <c r="K133" s="17"/>
      <c r="L133" s="17"/>
      <c r="M133" s="15"/>
      <c r="N133" s="15"/>
      <c r="P133" s="234"/>
      <c r="Q133" s="21"/>
      <c r="R133" s="21"/>
      <c r="S133" s="21"/>
      <c r="T133" s="21"/>
      <c r="U133" s="21"/>
      <c r="V133" s="21"/>
      <c r="W133" s="21"/>
      <c r="X133" s="21"/>
      <c r="Y133" s="21"/>
      <c r="Z133" s="21"/>
      <c r="AA133" s="21"/>
      <c r="AB133" s="21"/>
      <c r="AC133" s="21"/>
      <c r="AD133" s="21"/>
      <c r="AE133" s="21"/>
      <c r="AF133" s="21"/>
      <c r="AG133" s="21"/>
      <c r="AH133" s="21"/>
      <c r="AI133" s="21"/>
      <c r="AJ133" s="21"/>
    </row>
    <row r="134" spans="2:36" x14ac:dyDescent="0.3">
      <c r="B134" s="369">
        <v>7598</v>
      </c>
      <c r="C134" s="369">
        <v>18</v>
      </c>
      <c r="D134" s="369" t="s">
        <v>122</v>
      </c>
      <c r="E134" s="369" t="s">
        <v>125</v>
      </c>
      <c r="F134" s="369" t="s">
        <v>132</v>
      </c>
      <c r="G134" s="369">
        <v>0</v>
      </c>
      <c r="H134" s="369">
        <f t="shared" si="1"/>
        <v>0</v>
      </c>
      <c r="I134" s="85"/>
      <c r="J134" s="219"/>
      <c r="K134" s="17"/>
      <c r="L134" s="17"/>
      <c r="M134" s="15"/>
      <c r="N134" s="15"/>
      <c r="P134" s="234"/>
      <c r="Q134" s="21"/>
      <c r="R134" s="21"/>
      <c r="S134" s="21"/>
      <c r="T134" s="21"/>
      <c r="U134" s="21"/>
      <c r="V134" s="21"/>
      <c r="W134" s="21"/>
      <c r="X134" s="21"/>
      <c r="Y134" s="21"/>
      <c r="Z134" s="21"/>
      <c r="AA134" s="21"/>
      <c r="AB134" s="21"/>
      <c r="AC134" s="21"/>
      <c r="AD134" s="21"/>
      <c r="AE134" s="21"/>
      <c r="AF134" s="21"/>
      <c r="AG134" s="21"/>
      <c r="AH134" s="21"/>
      <c r="AI134" s="21"/>
      <c r="AJ134" s="21"/>
    </row>
    <row r="135" spans="2:36" x14ac:dyDescent="0.3">
      <c r="B135" s="369">
        <v>7639</v>
      </c>
      <c r="C135" s="369">
        <v>18</v>
      </c>
      <c r="D135" s="369" t="s">
        <v>122</v>
      </c>
      <c r="E135" s="369" t="s">
        <v>124</v>
      </c>
      <c r="F135" s="369" t="s">
        <v>131</v>
      </c>
      <c r="G135" s="369">
        <v>0</v>
      </c>
      <c r="H135" s="369">
        <f t="shared" si="1"/>
        <v>0</v>
      </c>
      <c r="I135" s="85"/>
      <c r="J135" s="219"/>
      <c r="K135" s="17"/>
      <c r="L135" s="17"/>
      <c r="M135" s="15"/>
      <c r="N135" s="15"/>
      <c r="P135" s="234"/>
      <c r="Q135" s="21"/>
      <c r="R135" s="21"/>
      <c r="S135" s="21"/>
      <c r="T135" s="21"/>
      <c r="U135" s="21"/>
      <c r="V135" s="21"/>
      <c r="W135" s="21"/>
      <c r="X135" s="21"/>
      <c r="Y135" s="21"/>
      <c r="Z135" s="21"/>
      <c r="AA135" s="21"/>
      <c r="AB135" s="21"/>
      <c r="AC135" s="21"/>
      <c r="AD135" s="21"/>
      <c r="AE135" s="21"/>
      <c r="AF135" s="21"/>
      <c r="AG135" s="21"/>
      <c r="AH135" s="21"/>
      <c r="AI135" s="21"/>
      <c r="AJ135" s="21"/>
    </row>
    <row r="136" spans="2:36" x14ac:dyDescent="0.3">
      <c r="B136" s="369">
        <v>7643</v>
      </c>
      <c r="C136" s="369">
        <v>18</v>
      </c>
      <c r="D136" s="369" t="s">
        <v>122</v>
      </c>
      <c r="E136" s="369" t="s">
        <v>124</v>
      </c>
      <c r="F136" s="369" t="s">
        <v>132</v>
      </c>
      <c r="G136" s="369">
        <v>7</v>
      </c>
      <c r="H136" s="369">
        <f t="shared" si="1"/>
        <v>1</v>
      </c>
      <c r="I136" s="85">
        <v>16</v>
      </c>
      <c r="J136" s="219"/>
      <c r="K136" s="17"/>
      <c r="L136" s="17"/>
      <c r="M136" s="15"/>
      <c r="N136" s="15"/>
      <c r="P136" s="234"/>
      <c r="Q136" s="21"/>
      <c r="R136" s="21"/>
      <c r="S136" s="21"/>
      <c r="T136" s="21"/>
      <c r="U136" s="21"/>
      <c r="V136" s="21"/>
      <c r="W136" s="21"/>
      <c r="X136" s="21"/>
      <c r="Y136" s="21"/>
      <c r="Z136" s="21"/>
      <c r="AA136" s="21"/>
      <c r="AB136" s="21"/>
      <c r="AC136" s="21"/>
      <c r="AD136" s="21"/>
      <c r="AE136" s="21"/>
      <c r="AF136" s="21"/>
      <c r="AG136" s="21"/>
      <c r="AH136" s="21"/>
      <c r="AI136" s="21"/>
      <c r="AJ136" s="21"/>
    </row>
    <row r="137" spans="2:36" x14ac:dyDescent="0.3">
      <c r="B137" s="369">
        <v>7657</v>
      </c>
      <c r="C137" s="369">
        <v>18</v>
      </c>
      <c r="D137" s="369" t="s">
        <v>122</v>
      </c>
      <c r="E137" s="369" t="s">
        <v>124</v>
      </c>
      <c r="F137" s="369" t="s">
        <v>132</v>
      </c>
      <c r="G137" s="369">
        <v>7</v>
      </c>
      <c r="H137" s="369">
        <f t="shared" si="1"/>
        <v>1</v>
      </c>
      <c r="I137" s="85">
        <v>21.5</v>
      </c>
      <c r="J137" s="219"/>
      <c r="K137" s="17"/>
      <c r="L137" s="17"/>
      <c r="M137" s="15"/>
      <c r="N137" s="15"/>
      <c r="P137" s="234"/>
      <c r="Q137" s="21"/>
      <c r="R137" s="21"/>
      <c r="S137" s="21"/>
      <c r="T137" s="21"/>
      <c r="U137" s="21"/>
      <c r="V137" s="21"/>
      <c r="W137" s="21"/>
      <c r="X137" s="21"/>
      <c r="Y137" s="21"/>
      <c r="Z137" s="21"/>
      <c r="AA137" s="21"/>
      <c r="AB137" s="21"/>
      <c r="AC137" s="21"/>
      <c r="AD137" s="21"/>
      <c r="AE137" s="21"/>
      <c r="AF137" s="21"/>
      <c r="AG137" s="21"/>
      <c r="AH137" s="21"/>
      <c r="AI137" s="21"/>
      <c r="AJ137" s="21"/>
    </row>
    <row r="138" spans="2:36" x14ac:dyDescent="0.3">
      <c r="B138" s="369">
        <v>7658</v>
      </c>
      <c r="C138" s="369">
        <v>18</v>
      </c>
      <c r="D138" s="369" t="s">
        <v>122</v>
      </c>
      <c r="E138" s="369" t="s">
        <v>124</v>
      </c>
      <c r="F138" s="369" t="s">
        <v>132</v>
      </c>
      <c r="G138" s="369">
        <v>5</v>
      </c>
      <c r="H138" s="369">
        <f t="shared" si="1"/>
        <v>1</v>
      </c>
      <c r="I138" s="85">
        <v>18.5</v>
      </c>
      <c r="J138" s="219"/>
      <c r="K138" s="17"/>
      <c r="L138" s="17"/>
      <c r="M138" s="15"/>
      <c r="N138" s="15"/>
      <c r="P138" s="234"/>
      <c r="Q138" s="21"/>
      <c r="R138" s="21"/>
      <c r="S138" s="21"/>
      <c r="T138" s="21"/>
      <c r="U138" s="21"/>
      <c r="V138" s="21"/>
      <c r="W138" s="21"/>
      <c r="X138" s="21"/>
      <c r="Y138" s="21"/>
      <c r="Z138" s="21"/>
      <c r="AA138" s="21"/>
      <c r="AB138" s="21"/>
      <c r="AC138" s="21"/>
      <c r="AD138" s="21"/>
      <c r="AE138" s="21"/>
      <c r="AF138" s="21"/>
      <c r="AG138" s="21"/>
      <c r="AH138" s="21"/>
      <c r="AI138" s="21"/>
      <c r="AJ138" s="21"/>
    </row>
    <row r="139" spans="2:36" x14ac:dyDescent="0.3">
      <c r="B139" s="369">
        <v>7659</v>
      </c>
      <c r="C139" s="369">
        <v>18</v>
      </c>
      <c r="D139" s="369" t="s">
        <v>122</v>
      </c>
      <c r="E139" s="369" t="s">
        <v>124</v>
      </c>
      <c r="F139" s="369" t="s">
        <v>132</v>
      </c>
      <c r="G139" s="369">
        <v>4</v>
      </c>
      <c r="H139" s="369">
        <f t="shared" si="1"/>
        <v>1</v>
      </c>
      <c r="I139" s="85">
        <v>16.8</v>
      </c>
      <c r="J139" s="219"/>
      <c r="K139" s="17"/>
      <c r="L139" s="17"/>
      <c r="M139" s="15"/>
      <c r="N139" s="15"/>
      <c r="P139" s="234"/>
      <c r="Q139" s="21"/>
      <c r="R139" s="21"/>
      <c r="S139" s="21"/>
      <c r="T139" s="21"/>
      <c r="U139" s="21"/>
      <c r="V139" s="21"/>
      <c r="W139" s="21"/>
      <c r="X139" s="21"/>
      <c r="Y139" s="21"/>
      <c r="Z139" s="21"/>
      <c r="AA139" s="21"/>
      <c r="AB139" s="21"/>
      <c r="AC139" s="21"/>
      <c r="AD139" s="21"/>
      <c r="AE139" s="21"/>
      <c r="AF139" s="21"/>
      <c r="AG139" s="21"/>
      <c r="AH139" s="21"/>
      <c r="AI139" s="21"/>
      <c r="AJ139" s="21"/>
    </row>
    <row r="140" spans="2:36" x14ac:dyDescent="0.3">
      <c r="B140" s="369">
        <v>7661</v>
      </c>
      <c r="C140" s="369">
        <v>18</v>
      </c>
      <c r="D140" s="369" t="s">
        <v>122</v>
      </c>
      <c r="E140" s="369" t="s">
        <v>124</v>
      </c>
      <c r="F140" s="369" t="s">
        <v>132</v>
      </c>
      <c r="G140" s="369">
        <v>7</v>
      </c>
      <c r="H140" s="369">
        <f t="shared" ref="H140:H203" si="2">IF(I140="",0,1)</f>
        <v>1</v>
      </c>
      <c r="I140" s="85">
        <v>16.7</v>
      </c>
      <c r="J140" s="219"/>
      <c r="K140" s="17"/>
      <c r="L140" s="17"/>
      <c r="M140" s="15"/>
      <c r="N140" s="15"/>
      <c r="P140" s="234"/>
      <c r="Q140" s="21"/>
      <c r="R140" s="21"/>
      <c r="S140" s="21"/>
      <c r="T140" s="21"/>
      <c r="U140" s="21"/>
      <c r="V140" s="21"/>
      <c r="W140" s="21"/>
      <c r="X140" s="21"/>
      <c r="Y140" s="21"/>
      <c r="Z140" s="21"/>
      <c r="AA140" s="21"/>
      <c r="AB140" s="21"/>
      <c r="AC140" s="21"/>
      <c r="AD140" s="21"/>
      <c r="AE140" s="21"/>
      <c r="AF140" s="21"/>
      <c r="AG140" s="21"/>
      <c r="AH140" s="21"/>
      <c r="AI140" s="21"/>
      <c r="AJ140" s="21"/>
    </row>
    <row r="141" spans="2:36" x14ac:dyDescent="0.3">
      <c r="B141" s="369">
        <v>7662</v>
      </c>
      <c r="C141" s="369">
        <v>18</v>
      </c>
      <c r="D141" s="369" t="s">
        <v>122</v>
      </c>
      <c r="E141" s="369" t="s">
        <v>124</v>
      </c>
      <c r="F141" s="369" t="s">
        <v>132</v>
      </c>
      <c r="G141" s="369">
        <v>0</v>
      </c>
      <c r="H141" s="369">
        <f t="shared" si="2"/>
        <v>0</v>
      </c>
      <c r="I141" s="85"/>
      <c r="J141" s="219"/>
      <c r="K141" s="17"/>
      <c r="L141" s="17"/>
      <c r="M141" s="15"/>
      <c r="N141" s="15"/>
      <c r="P141" s="234"/>
      <c r="Q141" s="21"/>
      <c r="R141" s="21"/>
      <c r="S141" s="21"/>
      <c r="T141" s="21"/>
      <c r="U141" s="21"/>
      <c r="V141" s="21"/>
      <c r="W141" s="21"/>
      <c r="X141" s="21"/>
      <c r="Y141" s="21"/>
      <c r="Z141" s="21"/>
      <c r="AA141" s="21"/>
      <c r="AB141" s="21"/>
      <c r="AC141" s="21"/>
      <c r="AD141" s="21"/>
      <c r="AE141" s="21"/>
      <c r="AF141" s="21"/>
      <c r="AG141" s="21"/>
      <c r="AH141" s="21"/>
      <c r="AI141" s="21"/>
      <c r="AJ141" s="21"/>
    </row>
    <row r="142" spans="2:36" x14ac:dyDescent="0.3">
      <c r="B142" s="369">
        <v>7665</v>
      </c>
      <c r="C142" s="369">
        <v>18</v>
      </c>
      <c r="D142" s="369" t="s">
        <v>122</v>
      </c>
      <c r="E142" s="369" t="s">
        <v>124</v>
      </c>
      <c r="F142" s="369" t="s">
        <v>131</v>
      </c>
      <c r="G142" s="369">
        <v>3</v>
      </c>
      <c r="H142" s="369">
        <f t="shared" si="2"/>
        <v>1</v>
      </c>
      <c r="I142" s="85">
        <v>17.100000000000001</v>
      </c>
      <c r="J142" s="219"/>
      <c r="K142" s="17"/>
      <c r="L142" s="17"/>
      <c r="M142" s="15"/>
      <c r="N142" s="15"/>
      <c r="P142" s="234"/>
      <c r="Q142" s="21"/>
      <c r="R142" s="21"/>
      <c r="S142" s="21"/>
      <c r="T142" s="21"/>
      <c r="U142" s="21"/>
      <c r="V142" s="21"/>
      <c r="W142" s="21"/>
      <c r="X142" s="21"/>
      <c r="Y142" s="21"/>
      <c r="Z142" s="21"/>
      <c r="AA142" s="21"/>
      <c r="AB142" s="21"/>
      <c r="AC142" s="21"/>
      <c r="AD142" s="21"/>
      <c r="AE142" s="21"/>
      <c r="AF142" s="21"/>
      <c r="AG142" s="21"/>
      <c r="AH142" s="21"/>
      <c r="AI142" s="21"/>
      <c r="AJ142" s="21"/>
    </row>
    <row r="143" spans="2:36" x14ac:dyDescent="0.3">
      <c r="B143" s="369">
        <v>7669</v>
      </c>
      <c r="C143" s="369">
        <v>18</v>
      </c>
      <c r="D143" s="369" t="s">
        <v>122</v>
      </c>
      <c r="E143" s="369" t="s">
        <v>124</v>
      </c>
      <c r="F143" s="369" t="s">
        <v>132</v>
      </c>
      <c r="G143" s="369">
        <v>10</v>
      </c>
      <c r="H143" s="369">
        <f t="shared" si="2"/>
        <v>1</v>
      </c>
      <c r="I143" s="85">
        <v>17.3</v>
      </c>
      <c r="J143" s="219"/>
      <c r="K143" s="17"/>
      <c r="L143" s="17"/>
      <c r="M143" s="15"/>
      <c r="N143" s="15"/>
      <c r="P143" s="234"/>
      <c r="Q143" s="21"/>
      <c r="R143" s="21"/>
      <c r="S143" s="21"/>
      <c r="T143" s="21"/>
      <c r="U143" s="21"/>
      <c r="V143" s="21"/>
      <c r="W143" s="21"/>
      <c r="X143" s="21"/>
      <c r="Y143" s="21"/>
      <c r="Z143" s="21"/>
      <c r="AA143" s="21"/>
      <c r="AB143" s="21"/>
      <c r="AC143" s="21"/>
      <c r="AD143" s="21"/>
      <c r="AE143" s="21"/>
      <c r="AF143" s="21"/>
      <c r="AG143" s="21"/>
      <c r="AH143" s="21"/>
      <c r="AI143" s="21"/>
      <c r="AJ143" s="21"/>
    </row>
    <row r="144" spans="2:36" x14ac:dyDescent="0.3">
      <c r="B144" s="369">
        <v>7672</v>
      </c>
      <c r="C144" s="369">
        <v>18</v>
      </c>
      <c r="D144" s="369" t="s">
        <v>122</v>
      </c>
      <c r="E144" s="369" t="s">
        <v>124</v>
      </c>
      <c r="F144" s="369" t="s">
        <v>131</v>
      </c>
      <c r="G144" s="369">
        <v>15</v>
      </c>
      <c r="H144" s="369">
        <f t="shared" si="2"/>
        <v>1</v>
      </c>
      <c r="I144" s="85">
        <v>14.7</v>
      </c>
      <c r="J144" s="219"/>
      <c r="K144" s="17"/>
      <c r="L144" s="17"/>
      <c r="M144" s="15"/>
      <c r="N144" s="15"/>
      <c r="P144" s="234"/>
      <c r="Q144" s="21"/>
      <c r="R144" s="21"/>
      <c r="S144" s="21"/>
      <c r="T144" s="21"/>
      <c r="U144" s="21"/>
      <c r="V144" s="21"/>
      <c r="W144" s="21"/>
      <c r="X144" s="21"/>
      <c r="Y144" s="21"/>
      <c r="Z144" s="21"/>
      <c r="AA144" s="21"/>
      <c r="AB144" s="21"/>
      <c r="AC144" s="21"/>
      <c r="AD144" s="21"/>
      <c r="AE144" s="21"/>
      <c r="AF144" s="21"/>
      <c r="AG144" s="21"/>
      <c r="AH144" s="21"/>
      <c r="AI144" s="21"/>
      <c r="AJ144" s="21"/>
    </row>
    <row r="145" spans="2:36" x14ac:dyDescent="0.3">
      <c r="B145" s="369">
        <v>7674</v>
      </c>
      <c r="C145" s="369">
        <v>18</v>
      </c>
      <c r="D145" s="369" t="s">
        <v>122</v>
      </c>
      <c r="E145" s="369" t="s">
        <v>124</v>
      </c>
      <c r="F145" s="369" t="s">
        <v>131</v>
      </c>
      <c r="G145" s="369">
        <v>6</v>
      </c>
      <c r="H145" s="369">
        <f t="shared" si="2"/>
        <v>1</v>
      </c>
      <c r="I145" s="85">
        <v>11.2</v>
      </c>
      <c r="J145" s="219"/>
      <c r="K145" s="17"/>
      <c r="L145" s="17"/>
      <c r="M145" s="15"/>
      <c r="N145" s="15"/>
      <c r="P145" s="234"/>
      <c r="Q145" s="21"/>
      <c r="R145" s="21"/>
      <c r="S145" s="21"/>
      <c r="T145" s="21"/>
      <c r="U145" s="21"/>
      <c r="V145" s="21"/>
      <c r="W145" s="21"/>
      <c r="X145" s="21"/>
      <c r="Y145" s="21"/>
      <c r="Z145" s="21"/>
      <c r="AA145" s="21"/>
      <c r="AB145" s="21"/>
      <c r="AC145" s="21"/>
      <c r="AD145" s="21"/>
      <c r="AE145" s="21"/>
      <c r="AF145" s="21"/>
      <c r="AG145" s="21"/>
      <c r="AH145" s="21"/>
      <c r="AI145" s="21"/>
      <c r="AJ145" s="21"/>
    </row>
    <row r="146" spans="2:36" x14ac:dyDescent="0.3">
      <c r="B146" s="369">
        <v>7676</v>
      </c>
      <c r="C146" s="369">
        <v>18</v>
      </c>
      <c r="D146" s="369" t="s">
        <v>122</v>
      </c>
      <c r="E146" s="369" t="s">
        <v>124</v>
      </c>
      <c r="F146" s="369" t="s">
        <v>132</v>
      </c>
      <c r="G146" s="369">
        <v>11</v>
      </c>
      <c r="H146" s="369">
        <f t="shared" si="2"/>
        <v>0</v>
      </c>
      <c r="I146" s="85"/>
      <c r="J146" s="219"/>
      <c r="K146" s="17"/>
      <c r="L146" s="17"/>
      <c r="M146" s="15"/>
      <c r="N146" s="15"/>
      <c r="P146" s="234"/>
      <c r="Q146" s="21"/>
      <c r="R146" s="21"/>
      <c r="S146" s="21"/>
      <c r="T146" s="21"/>
      <c r="U146" s="21"/>
      <c r="V146" s="21"/>
      <c r="W146" s="21"/>
      <c r="X146" s="21"/>
      <c r="Y146" s="21"/>
      <c r="Z146" s="21"/>
      <c r="AA146" s="21"/>
      <c r="AB146" s="21"/>
      <c r="AC146" s="21"/>
      <c r="AD146" s="21"/>
      <c r="AE146" s="21"/>
      <c r="AF146" s="21"/>
      <c r="AG146" s="21"/>
      <c r="AH146" s="21"/>
      <c r="AI146" s="21"/>
      <c r="AJ146" s="21"/>
    </row>
    <row r="147" spans="2:36" x14ac:dyDescent="0.3">
      <c r="B147" s="369">
        <v>7677</v>
      </c>
      <c r="C147" s="369">
        <v>18</v>
      </c>
      <c r="D147" s="369" t="s">
        <v>122</v>
      </c>
      <c r="E147" s="369" t="s">
        <v>135</v>
      </c>
      <c r="F147" s="369" t="s">
        <v>121</v>
      </c>
      <c r="G147" s="369">
        <v>0</v>
      </c>
      <c r="H147" s="369">
        <f t="shared" si="2"/>
        <v>0</v>
      </c>
      <c r="I147" s="85"/>
      <c r="J147" s="219"/>
      <c r="K147" s="17"/>
      <c r="L147" s="17"/>
      <c r="M147" s="15"/>
      <c r="N147" s="15"/>
      <c r="P147" s="234"/>
      <c r="Q147" s="21"/>
      <c r="R147" s="21"/>
      <c r="S147" s="21"/>
      <c r="T147" s="21"/>
      <c r="U147" s="21"/>
      <c r="V147" s="21"/>
      <c r="W147" s="21"/>
      <c r="X147" s="21"/>
      <c r="Y147" s="21"/>
      <c r="Z147" s="21"/>
      <c r="AA147" s="21"/>
      <c r="AB147" s="21"/>
      <c r="AC147" s="21"/>
      <c r="AD147" s="21"/>
      <c r="AE147" s="21"/>
      <c r="AF147" s="21"/>
      <c r="AG147" s="21"/>
      <c r="AH147" s="21"/>
      <c r="AI147" s="21"/>
      <c r="AJ147" s="21"/>
    </row>
    <row r="148" spans="2:36" x14ac:dyDescent="0.3">
      <c r="B148" s="369">
        <v>7682</v>
      </c>
      <c r="C148" s="369">
        <v>18</v>
      </c>
      <c r="D148" s="369" t="s">
        <v>122</v>
      </c>
      <c r="E148" s="369" t="s">
        <v>124</v>
      </c>
      <c r="F148" s="369" t="s">
        <v>131</v>
      </c>
      <c r="G148" s="369">
        <v>2</v>
      </c>
      <c r="H148" s="369">
        <f t="shared" si="2"/>
        <v>0</v>
      </c>
      <c r="I148" s="85"/>
      <c r="J148" s="219"/>
      <c r="K148" s="17"/>
      <c r="L148" s="17"/>
      <c r="M148" s="15"/>
      <c r="N148" s="15"/>
      <c r="P148" s="234"/>
      <c r="Q148" s="21"/>
      <c r="R148" s="21"/>
      <c r="S148" s="21"/>
      <c r="T148" s="21"/>
      <c r="U148" s="21"/>
      <c r="V148" s="21"/>
      <c r="W148" s="21"/>
      <c r="X148" s="21"/>
      <c r="Y148" s="21"/>
      <c r="Z148" s="21"/>
      <c r="AA148" s="21"/>
      <c r="AB148" s="21"/>
      <c r="AC148" s="21"/>
      <c r="AD148" s="21"/>
      <c r="AE148" s="21"/>
      <c r="AF148" s="21"/>
      <c r="AG148" s="21"/>
      <c r="AH148" s="21"/>
      <c r="AI148" s="21"/>
      <c r="AJ148" s="21"/>
    </row>
    <row r="149" spans="2:36" x14ac:dyDescent="0.3">
      <c r="B149" s="369">
        <v>7683</v>
      </c>
      <c r="C149" s="369">
        <v>18</v>
      </c>
      <c r="D149" s="369" t="s">
        <v>123</v>
      </c>
      <c r="E149" s="369" t="s">
        <v>124</v>
      </c>
      <c r="F149" s="369" t="s">
        <v>131</v>
      </c>
      <c r="G149" s="369">
        <v>9999</v>
      </c>
      <c r="H149" s="369">
        <f t="shared" si="2"/>
        <v>0</v>
      </c>
      <c r="I149" s="85"/>
      <c r="J149" s="219"/>
      <c r="K149" s="17"/>
      <c r="L149" s="17"/>
      <c r="M149" s="15"/>
      <c r="N149" s="15"/>
      <c r="P149" s="234"/>
      <c r="Q149" s="21"/>
      <c r="R149" s="21"/>
      <c r="S149" s="21"/>
      <c r="T149" s="21"/>
      <c r="U149" s="21"/>
      <c r="V149" s="21"/>
      <c r="W149" s="21"/>
      <c r="X149" s="21"/>
      <c r="Y149" s="21"/>
      <c r="Z149" s="21"/>
      <c r="AA149" s="21"/>
      <c r="AB149" s="21"/>
      <c r="AC149" s="21"/>
      <c r="AD149" s="21"/>
      <c r="AE149" s="21"/>
      <c r="AF149" s="21"/>
      <c r="AG149" s="21"/>
      <c r="AH149" s="21"/>
      <c r="AI149" s="21"/>
      <c r="AJ149" s="21"/>
    </row>
    <row r="150" spans="2:36" x14ac:dyDescent="0.3">
      <c r="B150" s="369">
        <v>7690</v>
      </c>
      <c r="C150" s="369">
        <v>18</v>
      </c>
      <c r="D150" s="369" t="s">
        <v>122</v>
      </c>
      <c r="E150" s="369" t="s">
        <v>124</v>
      </c>
      <c r="F150" s="369" t="s">
        <v>121</v>
      </c>
      <c r="G150" s="369">
        <v>0</v>
      </c>
      <c r="H150" s="369">
        <f t="shared" si="2"/>
        <v>0</v>
      </c>
      <c r="I150" s="85"/>
      <c r="J150" s="219"/>
      <c r="K150" s="17"/>
      <c r="L150" s="17"/>
      <c r="M150" s="15"/>
      <c r="N150" s="15"/>
      <c r="P150" s="218"/>
      <c r="Q150" s="21"/>
      <c r="R150" s="21"/>
      <c r="S150" s="21"/>
      <c r="T150" s="21"/>
      <c r="U150" s="21"/>
      <c r="V150" s="21"/>
      <c r="W150" s="21"/>
      <c r="X150" s="21"/>
      <c r="Y150" s="21"/>
      <c r="Z150" s="21"/>
      <c r="AA150" s="21"/>
      <c r="AB150" s="21"/>
      <c r="AC150" s="21"/>
      <c r="AD150" s="21"/>
      <c r="AE150" s="21"/>
      <c r="AF150" s="21"/>
      <c r="AG150" s="21"/>
      <c r="AH150" s="21"/>
      <c r="AI150" s="21"/>
      <c r="AJ150" s="21"/>
    </row>
    <row r="151" spans="2:36" x14ac:dyDescent="0.3">
      <c r="B151" s="369">
        <v>7695</v>
      </c>
      <c r="C151" s="369">
        <v>18</v>
      </c>
      <c r="D151" s="369" t="s">
        <v>123</v>
      </c>
      <c r="E151" s="369" t="s">
        <v>124</v>
      </c>
      <c r="F151" s="369" t="s">
        <v>131</v>
      </c>
      <c r="G151" s="369">
        <v>9999</v>
      </c>
      <c r="H151" s="369">
        <f t="shared" si="2"/>
        <v>0</v>
      </c>
      <c r="I151" s="85"/>
      <c r="J151" s="219"/>
      <c r="K151" s="17"/>
      <c r="L151" s="17"/>
      <c r="M151" s="15"/>
      <c r="N151" s="15"/>
      <c r="P151" s="218"/>
      <c r="Q151" s="21"/>
      <c r="R151" s="21"/>
      <c r="S151" s="21"/>
      <c r="T151" s="21"/>
      <c r="U151" s="21"/>
      <c r="V151" s="21"/>
      <c r="W151" s="21"/>
      <c r="X151" s="21"/>
      <c r="Y151" s="21"/>
      <c r="Z151" s="21"/>
      <c r="AA151" s="21"/>
      <c r="AB151" s="21"/>
      <c r="AC151" s="21"/>
      <c r="AD151" s="21"/>
      <c r="AE151" s="21"/>
      <c r="AF151" s="21"/>
      <c r="AG151" s="21"/>
      <c r="AH151" s="21"/>
      <c r="AI151" s="21"/>
      <c r="AJ151" s="21"/>
    </row>
    <row r="152" spans="2:36" x14ac:dyDescent="0.3">
      <c r="B152" s="369">
        <v>7702</v>
      </c>
      <c r="C152" s="369">
        <v>18</v>
      </c>
      <c r="D152" s="369" t="s">
        <v>122</v>
      </c>
      <c r="E152" s="369" t="s">
        <v>124</v>
      </c>
      <c r="F152" s="369" t="s">
        <v>121</v>
      </c>
      <c r="G152" s="369">
        <v>2</v>
      </c>
      <c r="H152" s="369">
        <f t="shared" si="2"/>
        <v>0</v>
      </c>
      <c r="I152" s="85"/>
      <c r="J152" s="219"/>
      <c r="K152" s="17"/>
      <c r="L152" s="17"/>
      <c r="M152" s="15"/>
      <c r="N152" s="15"/>
      <c r="P152" s="234"/>
      <c r="Q152" s="21"/>
      <c r="R152" s="21"/>
      <c r="S152" s="21"/>
      <c r="T152" s="21"/>
      <c r="U152" s="21"/>
      <c r="V152" s="21"/>
      <c r="W152" s="21"/>
      <c r="X152" s="21"/>
      <c r="Y152" s="21"/>
      <c r="Z152" s="21"/>
      <c r="AA152" s="21"/>
      <c r="AB152" s="21"/>
      <c r="AC152" s="21"/>
      <c r="AD152" s="21"/>
      <c r="AE152" s="21"/>
      <c r="AF152" s="21"/>
      <c r="AG152" s="21"/>
      <c r="AH152" s="21"/>
      <c r="AI152" s="21"/>
      <c r="AJ152" s="21"/>
    </row>
    <row r="153" spans="2:36" x14ac:dyDescent="0.3">
      <c r="B153" s="369">
        <v>7711</v>
      </c>
      <c r="C153" s="369">
        <v>18</v>
      </c>
      <c r="D153" s="369" t="s">
        <v>122</v>
      </c>
      <c r="E153" s="369" t="s">
        <v>124</v>
      </c>
      <c r="F153" s="369" t="s">
        <v>131</v>
      </c>
      <c r="G153" s="369">
        <v>13</v>
      </c>
      <c r="H153" s="369">
        <f t="shared" si="2"/>
        <v>1</v>
      </c>
      <c r="I153" s="85">
        <v>11.2</v>
      </c>
      <c r="J153" s="219"/>
      <c r="K153" s="17"/>
      <c r="L153" s="17"/>
      <c r="M153" s="15"/>
      <c r="N153" s="15"/>
      <c r="P153" s="234"/>
      <c r="Q153" s="21"/>
      <c r="R153" s="21"/>
      <c r="S153" s="21"/>
      <c r="T153" s="21"/>
      <c r="U153" s="21"/>
      <c r="V153" s="21"/>
      <c r="W153" s="21"/>
      <c r="X153" s="21"/>
      <c r="Y153" s="21"/>
      <c r="Z153" s="21"/>
      <c r="AA153" s="21"/>
      <c r="AB153" s="21"/>
      <c r="AC153" s="21"/>
      <c r="AD153" s="21"/>
      <c r="AE153" s="21"/>
      <c r="AF153" s="21"/>
      <c r="AG153" s="21"/>
      <c r="AH153" s="21"/>
      <c r="AI153" s="21"/>
      <c r="AJ153" s="21"/>
    </row>
    <row r="154" spans="2:36" x14ac:dyDescent="0.3">
      <c r="B154" s="369">
        <v>7713</v>
      </c>
      <c r="C154" s="369">
        <v>18</v>
      </c>
      <c r="D154" s="369" t="s">
        <v>123</v>
      </c>
      <c r="E154" s="369" t="s">
        <v>124</v>
      </c>
      <c r="F154" s="369" t="s">
        <v>131</v>
      </c>
      <c r="G154" s="369">
        <v>9999</v>
      </c>
      <c r="H154" s="369">
        <f t="shared" si="2"/>
        <v>0</v>
      </c>
      <c r="I154" s="85"/>
      <c r="J154" s="219"/>
      <c r="K154" s="17"/>
      <c r="L154" s="17"/>
      <c r="M154" s="15"/>
      <c r="N154" s="15"/>
      <c r="O154" s="219"/>
      <c r="P154" s="234"/>
      <c r="Q154" s="21"/>
      <c r="R154" s="21"/>
      <c r="S154" s="21"/>
      <c r="T154" s="21"/>
      <c r="U154" s="21"/>
      <c r="V154" s="21"/>
      <c r="W154" s="21"/>
      <c r="X154" s="21"/>
      <c r="Y154" s="21"/>
      <c r="Z154" s="21"/>
      <c r="AA154" s="21"/>
      <c r="AB154" s="21"/>
      <c r="AC154" s="21"/>
      <c r="AD154" s="21"/>
      <c r="AE154" s="21"/>
      <c r="AF154" s="21"/>
      <c r="AG154" s="21"/>
      <c r="AH154" s="21"/>
      <c r="AI154" s="21"/>
      <c r="AJ154" s="21"/>
    </row>
    <row r="155" spans="2:36" x14ac:dyDescent="0.3">
      <c r="B155" s="369">
        <v>7714</v>
      </c>
      <c r="C155" s="369">
        <v>18</v>
      </c>
      <c r="D155" s="369" t="s">
        <v>122</v>
      </c>
      <c r="E155" s="369" t="s">
        <v>124</v>
      </c>
      <c r="F155" s="369" t="s">
        <v>131</v>
      </c>
      <c r="G155" s="369">
        <v>20</v>
      </c>
      <c r="H155" s="369">
        <f t="shared" si="2"/>
        <v>1</v>
      </c>
      <c r="I155" s="85">
        <v>9.5</v>
      </c>
      <c r="J155" s="219"/>
      <c r="K155" s="17"/>
      <c r="L155" s="17"/>
      <c r="M155" s="15"/>
      <c r="N155" s="15"/>
      <c r="O155" s="219"/>
      <c r="P155" s="234"/>
      <c r="Q155" s="21"/>
      <c r="R155" s="21"/>
      <c r="S155" s="21"/>
      <c r="T155" s="21"/>
      <c r="U155" s="21"/>
      <c r="V155" s="21"/>
      <c r="W155" s="21"/>
      <c r="X155" s="21"/>
      <c r="Y155" s="21"/>
      <c r="Z155" s="21"/>
      <c r="AA155" s="21"/>
      <c r="AB155" s="21"/>
      <c r="AC155" s="21"/>
      <c r="AD155" s="21"/>
      <c r="AE155" s="21"/>
      <c r="AF155" s="21"/>
      <c r="AG155" s="21"/>
      <c r="AH155" s="21"/>
      <c r="AI155" s="21"/>
      <c r="AJ155" s="21"/>
    </row>
    <row r="156" spans="2:36" x14ac:dyDescent="0.3">
      <c r="B156" s="369">
        <v>7723</v>
      </c>
      <c r="C156" s="369">
        <v>18</v>
      </c>
      <c r="D156" s="369" t="s">
        <v>122</v>
      </c>
      <c r="E156" s="369" t="s">
        <v>135</v>
      </c>
      <c r="F156" s="369" t="s">
        <v>121</v>
      </c>
      <c r="G156" s="369">
        <v>0</v>
      </c>
      <c r="H156" s="369">
        <f t="shared" si="2"/>
        <v>0</v>
      </c>
      <c r="I156" s="85"/>
      <c r="J156" s="219"/>
      <c r="K156" s="17"/>
      <c r="L156" s="17"/>
      <c r="M156" s="15"/>
      <c r="N156" s="15"/>
      <c r="O156" s="219"/>
      <c r="P156" s="234"/>
      <c r="Q156" s="21"/>
      <c r="R156" s="21"/>
      <c r="S156" s="21"/>
      <c r="T156" s="21"/>
      <c r="U156" s="21"/>
      <c r="V156" s="21"/>
      <c r="W156" s="21"/>
      <c r="X156" s="21"/>
      <c r="Y156" s="21"/>
      <c r="Z156" s="21"/>
      <c r="AA156" s="21"/>
      <c r="AB156" s="21"/>
      <c r="AC156" s="21"/>
      <c r="AD156" s="21"/>
      <c r="AE156" s="21"/>
      <c r="AF156" s="21"/>
      <c r="AG156" s="21"/>
      <c r="AH156" s="21"/>
      <c r="AI156" s="21"/>
      <c r="AJ156" s="21"/>
    </row>
    <row r="157" spans="2:36" x14ac:dyDescent="0.3">
      <c r="B157" s="369">
        <v>7739</v>
      </c>
      <c r="C157" s="369">
        <v>18</v>
      </c>
      <c r="D157" s="369" t="s">
        <v>122</v>
      </c>
      <c r="E157" s="369" t="s">
        <v>124</v>
      </c>
      <c r="F157" s="369" t="s">
        <v>132</v>
      </c>
      <c r="G157" s="369">
        <v>3</v>
      </c>
      <c r="H157" s="369">
        <f t="shared" si="2"/>
        <v>1</v>
      </c>
      <c r="I157" s="85">
        <v>14.5</v>
      </c>
      <c r="J157" s="219"/>
      <c r="K157" s="17"/>
      <c r="L157" s="17"/>
      <c r="M157" s="15"/>
      <c r="N157" s="15"/>
      <c r="O157" s="219"/>
      <c r="P157" s="234"/>
      <c r="Q157" s="21"/>
      <c r="R157" s="21"/>
      <c r="S157" s="21"/>
      <c r="T157" s="21"/>
      <c r="U157" s="21"/>
      <c r="V157" s="21"/>
      <c r="W157" s="21"/>
      <c r="X157" s="21"/>
      <c r="Y157" s="21"/>
      <c r="Z157" s="21"/>
      <c r="AA157" s="21"/>
      <c r="AB157" s="21"/>
      <c r="AC157" s="21"/>
      <c r="AD157" s="21"/>
      <c r="AE157" s="21"/>
      <c r="AF157" s="21"/>
      <c r="AG157" s="21"/>
      <c r="AH157" s="21"/>
      <c r="AI157" s="21"/>
      <c r="AJ157" s="21"/>
    </row>
    <row r="158" spans="2:36" x14ac:dyDescent="0.3">
      <c r="B158" s="369">
        <v>7742</v>
      </c>
      <c r="C158" s="369">
        <v>18</v>
      </c>
      <c r="D158" s="369" t="s">
        <v>122</v>
      </c>
      <c r="E158" s="369" t="s">
        <v>124</v>
      </c>
      <c r="F158" s="369" t="s">
        <v>132</v>
      </c>
      <c r="G158" s="369">
        <v>13</v>
      </c>
      <c r="H158" s="369">
        <f t="shared" si="2"/>
        <v>1</v>
      </c>
      <c r="I158" s="85">
        <v>8.5</v>
      </c>
      <c r="J158" s="219"/>
      <c r="K158" s="17"/>
      <c r="L158" s="17"/>
      <c r="M158" s="15"/>
      <c r="N158" s="15"/>
      <c r="O158" s="219"/>
      <c r="P158" s="234"/>
      <c r="Q158" s="21"/>
      <c r="R158" s="21"/>
      <c r="S158" s="21"/>
      <c r="T158" s="21"/>
      <c r="U158" s="21"/>
      <c r="V158" s="21"/>
      <c r="W158" s="21"/>
      <c r="X158" s="21"/>
      <c r="Y158" s="21"/>
      <c r="Z158" s="21"/>
      <c r="AA158" s="21"/>
      <c r="AB158" s="21"/>
      <c r="AC158" s="21"/>
      <c r="AD158" s="21"/>
      <c r="AE158" s="21"/>
      <c r="AF158" s="21"/>
      <c r="AG158" s="21"/>
      <c r="AH158" s="21"/>
      <c r="AI158" s="21"/>
      <c r="AJ158" s="21"/>
    </row>
    <row r="159" spans="2:36" x14ac:dyDescent="0.3">
      <c r="B159" s="369">
        <v>7743</v>
      </c>
      <c r="C159" s="369">
        <v>18</v>
      </c>
      <c r="D159" s="369" t="s">
        <v>122</v>
      </c>
      <c r="E159" s="369" t="s">
        <v>124</v>
      </c>
      <c r="F159" s="369" t="s">
        <v>131</v>
      </c>
      <c r="G159" s="369">
        <v>6</v>
      </c>
      <c r="H159" s="369">
        <f t="shared" si="2"/>
        <v>1</v>
      </c>
      <c r="I159" s="85">
        <v>18.399999999999999</v>
      </c>
      <c r="J159" s="219"/>
      <c r="K159" s="17"/>
      <c r="L159" s="17"/>
      <c r="M159" s="15"/>
      <c r="N159" s="15"/>
      <c r="O159" s="219"/>
      <c r="P159" s="234"/>
      <c r="Q159" s="21"/>
      <c r="R159" s="21"/>
      <c r="S159" s="21"/>
      <c r="T159" s="21"/>
      <c r="U159" s="21"/>
      <c r="V159" s="21"/>
      <c r="W159" s="21"/>
      <c r="X159" s="21"/>
      <c r="Y159" s="21"/>
      <c r="Z159" s="21"/>
      <c r="AA159" s="21"/>
      <c r="AB159" s="21"/>
      <c r="AC159" s="21"/>
      <c r="AD159" s="21"/>
      <c r="AE159" s="21"/>
      <c r="AF159" s="21"/>
      <c r="AG159" s="21"/>
      <c r="AH159" s="21"/>
      <c r="AI159" s="21"/>
      <c r="AJ159" s="21"/>
    </row>
    <row r="160" spans="2:36" x14ac:dyDescent="0.3">
      <c r="B160" s="369">
        <v>7834</v>
      </c>
      <c r="C160" s="369">
        <v>18</v>
      </c>
      <c r="D160" s="369" t="s">
        <v>122</v>
      </c>
      <c r="E160" s="369" t="s">
        <v>124</v>
      </c>
      <c r="F160" s="369" t="s">
        <v>132</v>
      </c>
      <c r="G160" s="369">
        <v>2</v>
      </c>
      <c r="H160" s="369">
        <f t="shared" si="2"/>
        <v>0</v>
      </c>
      <c r="I160" s="85"/>
      <c r="J160" s="219"/>
      <c r="K160" s="17"/>
      <c r="L160" s="17"/>
      <c r="M160" s="15"/>
      <c r="N160" s="15"/>
      <c r="O160" s="219"/>
      <c r="P160" s="234"/>
      <c r="Q160" s="21"/>
      <c r="R160" s="21"/>
      <c r="S160" s="21"/>
      <c r="T160" s="21"/>
      <c r="U160" s="21"/>
      <c r="V160" s="21"/>
      <c r="W160" s="21"/>
      <c r="X160" s="21"/>
      <c r="Y160" s="21"/>
      <c r="Z160" s="21"/>
      <c r="AA160" s="21"/>
      <c r="AB160" s="21"/>
      <c r="AC160" s="21"/>
      <c r="AD160" s="21"/>
      <c r="AE160" s="21"/>
      <c r="AF160" s="21"/>
      <c r="AG160" s="21"/>
      <c r="AH160" s="21"/>
      <c r="AI160" s="21"/>
      <c r="AJ160" s="21"/>
    </row>
    <row r="161" spans="2:36" x14ac:dyDescent="0.3">
      <c r="B161" s="369">
        <v>7896</v>
      </c>
      <c r="C161" s="369">
        <v>18</v>
      </c>
      <c r="D161" s="369" t="s">
        <v>122</v>
      </c>
      <c r="E161" s="369" t="s">
        <v>124</v>
      </c>
      <c r="F161" s="369" t="s">
        <v>132</v>
      </c>
      <c r="G161" s="369">
        <v>30</v>
      </c>
      <c r="H161" s="369">
        <f t="shared" si="2"/>
        <v>1</v>
      </c>
      <c r="I161" s="85">
        <v>5.7</v>
      </c>
      <c r="J161" s="219"/>
      <c r="K161" s="17"/>
      <c r="L161" s="17"/>
      <c r="M161" s="15"/>
      <c r="N161" s="15"/>
      <c r="O161" s="219"/>
      <c r="P161" s="234"/>
      <c r="Q161" s="21"/>
      <c r="R161" s="21"/>
      <c r="S161" s="21"/>
      <c r="T161" s="21"/>
      <c r="U161" s="21"/>
      <c r="V161" s="21"/>
      <c r="W161" s="21"/>
      <c r="X161" s="21"/>
      <c r="Y161" s="21"/>
      <c r="Z161" s="21"/>
      <c r="AA161" s="21"/>
      <c r="AB161" s="21"/>
      <c r="AC161" s="21"/>
      <c r="AD161" s="21"/>
      <c r="AE161" s="21"/>
      <c r="AF161" s="21"/>
      <c r="AG161" s="21"/>
      <c r="AH161" s="21"/>
      <c r="AI161" s="21"/>
      <c r="AJ161" s="21"/>
    </row>
    <row r="162" spans="2:36" x14ac:dyDescent="0.3">
      <c r="B162" s="369">
        <v>7897</v>
      </c>
      <c r="C162" s="369">
        <v>18</v>
      </c>
      <c r="D162" s="369" t="s">
        <v>122</v>
      </c>
      <c r="E162" s="369" t="s">
        <v>124</v>
      </c>
      <c r="F162" s="369" t="s">
        <v>132</v>
      </c>
      <c r="G162" s="369">
        <v>20</v>
      </c>
      <c r="H162" s="369">
        <f t="shared" si="2"/>
        <v>1</v>
      </c>
      <c r="I162" s="85">
        <v>4.9000000000000004</v>
      </c>
      <c r="J162" s="219"/>
      <c r="K162" s="17"/>
      <c r="L162" s="17"/>
      <c r="M162" s="15"/>
      <c r="N162" s="15"/>
      <c r="O162" s="219"/>
      <c r="P162" s="234"/>
      <c r="Q162" s="21"/>
      <c r="R162" s="21"/>
      <c r="S162" s="21"/>
      <c r="T162" s="21"/>
      <c r="U162" s="21"/>
      <c r="V162" s="21"/>
      <c r="W162" s="21"/>
      <c r="X162" s="21"/>
      <c r="Y162" s="21"/>
      <c r="Z162" s="21"/>
      <c r="AA162" s="21"/>
      <c r="AB162" s="21"/>
      <c r="AC162" s="21"/>
      <c r="AD162" s="21"/>
      <c r="AE162" s="21"/>
      <c r="AF162" s="21"/>
      <c r="AG162" s="21"/>
      <c r="AH162" s="21"/>
      <c r="AI162" s="21"/>
      <c r="AJ162" s="21"/>
    </row>
    <row r="163" spans="2:36" x14ac:dyDescent="0.3">
      <c r="B163" s="369">
        <v>7898</v>
      </c>
      <c r="C163" s="369">
        <v>18</v>
      </c>
      <c r="D163" s="369" t="s">
        <v>122</v>
      </c>
      <c r="E163" s="369" t="s">
        <v>124</v>
      </c>
      <c r="F163" s="369" t="s">
        <v>132</v>
      </c>
      <c r="G163" s="369">
        <v>6</v>
      </c>
      <c r="H163" s="369">
        <f t="shared" si="2"/>
        <v>1</v>
      </c>
      <c r="I163" s="85">
        <v>17.7</v>
      </c>
      <c r="J163" s="219"/>
      <c r="K163" s="17"/>
      <c r="L163" s="17"/>
      <c r="M163" s="15"/>
      <c r="N163" s="15"/>
      <c r="O163" s="219"/>
      <c r="P163" s="234"/>
      <c r="Q163" s="21"/>
      <c r="R163" s="21"/>
      <c r="S163" s="21"/>
      <c r="T163" s="21"/>
      <c r="U163" s="21"/>
      <c r="V163" s="21"/>
      <c r="W163" s="21"/>
      <c r="X163" s="21"/>
      <c r="Y163" s="21"/>
      <c r="Z163" s="21"/>
      <c r="AA163" s="21"/>
      <c r="AB163" s="21"/>
      <c r="AC163" s="21"/>
      <c r="AD163" s="21"/>
      <c r="AE163" s="21"/>
      <c r="AF163" s="21"/>
      <c r="AG163" s="21"/>
      <c r="AH163" s="21"/>
      <c r="AI163" s="21"/>
      <c r="AJ163" s="21"/>
    </row>
    <row r="164" spans="2:36" x14ac:dyDescent="0.3">
      <c r="B164" s="369">
        <v>7910</v>
      </c>
      <c r="C164" s="369">
        <v>18</v>
      </c>
      <c r="D164" s="369" t="s">
        <v>122</v>
      </c>
      <c r="E164" s="369" t="s">
        <v>124</v>
      </c>
      <c r="F164" s="369" t="s">
        <v>132</v>
      </c>
      <c r="G164" s="369">
        <v>6</v>
      </c>
      <c r="H164" s="369">
        <f t="shared" si="2"/>
        <v>1</v>
      </c>
      <c r="I164" s="85">
        <v>9.8000000000000007</v>
      </c>
      <c r="J164" s="219"/>
      <c r="K164" s="17"/>
      <c r="L164" s="17"/>
      <c r="M164" s="15"/>
      <c r="N164" s="15"/>
      <c r="O164" s="219"/>
      <c r="P164" s="234"/>
      <c r="Q164" s="21"/>
      <c r="R164" s="21"/>
      <c r="S164" s="21"/>
      <c r="T164" s="21"/>
      <c r="U164" s="21"/>
      <c r="V164" s="21"/>
      <c r="W164" s="21"/>
      <c r="X164" s="21"/>
      <c r="Y164" s="21"/>
      <c r="Z164" s="21"/>
      <c r="AA164" s="21"/>
      <c r="AB164" s="21"/>
      <c r="AC164" s="21"/>
      <c r="AD164" s="21"/>
      <c r="AE164" s="21"/>
      <c r="AF164" s="21"/>
      <c r="AG164" s="21"/>
      <c r="AH164" s="21"/>
      <c r="AI164" s="21"/>
      <c r="AJ164" s="21"/>
    </row>
    <row r="165" spans="2:36" x14ac:dyDescent="0.3">
      <c r="B165" s="369">
        <v>7912</v>
      </c>
      <c r="C165" s="369">
        <v>18</v>
      </c>
      <c r="D165" s="369" t="s">
        <v>122</v>
      </c>
      <c r="E165" s="369" t="s">
        <v>124</v>
      </c>
      <c r="F165" s="369" t="s">
        <v>132</v>
      </c>
      <c r="G165" s="369">
        <v>8</v>
      </c>
      <c r="H165" s="369">
        <f t="shared" si="2"/>
        <v>1</v>
      </c>
      <c r="I165" s="85">
        <v>14.2</v>
      </c>
      <c r="J165" s="219"/>
      <c r="K165" s="17"/>
      <c r="L165" s="17"/>
      <c r="M165" s="15"/>
      <c r="N165" s="15"/>
      <c r="O165" s="219"/>
      <c r="P165" s="234"/>
      <c r="Q165" s="21"/>
      <c r="R165" s="21"/>
      <c r="S165" s="21"/>
      <c r="T165" s="21"/>
      <c r="U165" s="21"/>
      <c r="V165" s="21"/>
      <c r="W165" s="21"/>
      <c r="X165" s="21"/>
      <c r="Y165" s="21"/>
      <c r="Z165" s="21"/>
      <c r="AA165" s="21"/>
      <c r="AB165" s="21"/>
      <c r="AC165" s="21"/>
      <c r="AD165" s="21"/>
      <c r="AE165" s="21"/>
      <c r="AF165" s="21"/>
      <c r="AG165" s="21"/>
      <c r="AH165" s="21"/>
      <c r="AI165" s="21"/>
      <c r="AJ165" s="21"/>
    </row>
    <row r="166" spans="2:36" x14ac:dyDescent="0.3">
      <c r="B166" s="369">
        <v>7918</v>
      </c>
      <c r="C166" s="369">
        <v>18</v>
      </c>
      <c r="D166" s="369" t="s">
        <v>122</v>
      </c>
      <c r="E166" s="369" t="s">
        <v>124</v>
      </c>
      <c r="F166" s="369" t="s">
        <v>133</v>
      </c>
      <c r="G166" s="369">
        <v>7</v>
      </c>
      <c r="H166" s="369">
        <f t="shared" si="2"/>
        <v>1</v>
      </c>
      <c r="I166" s="85">
        <v>13</v>
      </c>
      <c r="J166" s="219"/>
      <c r="K166" s="17"/>
      <c r="L166" s="17"/>
      <c r="M166" s="15"/>
      <c r="N166" s="15"/>
      <c r="O166" s="219"/>
      <c r="P166" s="234"/>
      <c r="Q166" s="21"/>
      <c r="R166" s="21"/>
      <c r="S166" s="21"/>
      <c r="T166" s="21"/>
      <c r="U166" s="21"/>
      <c r="V166" s="21"/>
      <c r="W166" s="21"/>
      <c r="X166" s="21"/>
      <c r="Y166" s="21"/>
      <c r="Z166" s="21"/>
      <c r="AA166" s="21"/>
      <c r="AB166" s="21"/>
      <c r="AC166" s="21"/>
      <c r="AD166" s="21"/>
      <c r="AE166" s="21"/>
      <c r="AF166" s="21"/>
      <c r="AG166" s="21"/>
      <c r="AH166" s="21"/>
      <c r="AI166" s="21"/>
      <c r="AJ166" s="21"/>
    </row>
    <row r="167" spans="2:36" x14ac:dyDescent="0.3">
      <c r="B167" s="369">
        <v>7919</v>
      </c>
      <c r="C167" s="369">
        <v>18</v>
      </c>
      <c r="D167" s="369" t="s">
        <v>122</v>
      </c>
      <c r="E167" s="369" t="s">
        <v>124</v>
      </c>
      <c r="F167" s="369" t="s">
        <v>132</v>
      </c>
      <c r="G167" s="369">
        <v>8</v>
      </c>
      <c r="H167" s="369">
        <f t="shared" si="2"/>
        <v>1</v>
      </c>
      <c r="I167" s="85">
        <v>12.7</v>
      </c>
      <c r="J167" s="219"/>
      <c r="K167" s="17"/>
      <c r="L167" s="17"/>
      <c r="M167" s="15"/>
      <c r="N167" s="15"/>
      <c r="P167" s="15"/>
      <c r="Q167" s="21"/>
      <c r="R167" s="21"/>
      <c r="S167" s="21"/>
      <c r="T167" s="21"/>
      <c r="U167" s="21"/>
      <c r="V167" s="21"/>
      <c r="W167" s="21"/>
      <c r="X167" s="21"/>
      <c r="Y167" s="21"/>
      <c r="Z167" s="21"/>
      <c r="AA167" s="21"/>
      <c r="AB167" s="21"/>
      <c r="AC167" s="21"/>
      <c r="AD167" s="21"/>
      <c r="AE167" s="21"/>
      <c r="AF167" s="21"/>
      <c r="AG167" s="21"/>
      <c r="AH167" s="21"/>
      <c r="AI167" s="21"/>
      <c r="AJ167" s="21"/>
    </row>
    <row r="168" spans="2:36" x14ac:dyDescent="0.3">
      <c r="B168" s="369">
        <v>7923</v>
      </c>
      <c r="C168" s="369">
        <v>18</v>
      </c>
      <c r="D168" s="369" t="s">
        <v>122</v>
      </c>
      <c r="E168" s="369" t="s">
        <v>124</v>
      </c>
      <c r="F168" s="369" t="s">
        <v>131</v>
      </c>
      <c r="G168" s="369">
        <v>10</v>
      </c>
      <c r="H168" s="369">
        <f t="shared" si="2"/>
        <v>1</v>
      </c>
      <c r="I168" s="85">
        <v>15.6</v>
      </c>
      <c r="J168" s="219"/>
      <c r="K168" s="17"/>
      <c r="L168" s="17"/>
      <c r="M168" s="15"/>
      <c r="N168" s="219"/>
      <c r="O168" s="355"/>
      <c r="P168" s="15"/>
      <c r="Q168" s="21"/>
      <c r="R168" s="21"/>
      <c r="S168" s="21"/>
      <c r="T168" s="21"/>
      <c r="U168" s="21"/>
      <c r="V168" s="21"/>
      <c r="W168" s="21"/>
      <c r="X168" s="21"/>
      <c r="Y168" s="21"/>
      <c r="Z168" s="21"/>
      <c r="AA168" s="21"/>
      <c r="AB168" s="21"/>
      <c r="AC168" s="21"/>
      <c r="AD168" s="21"/>
      <c r="AE168" s="21"/>
      <c r="AF168" s="21"/>
      <c r="AG168" s="21"/>
      <c r="AH168" s="21"/>
      <c r="AI168" s="21"/>
      <c r="AJ168" s="21"/>
    </row>
    <row r="169" spans="2:36" x14ac:dyDescent="0.3">
      <c r="B169" s="369">
        <v>7928</v>
      </c>
      <c r="C169" s="369">
        <v>18</v>
      </c>
      <c r="D169" s="369" t="s">
        <v>122</v>
      </c>
      <c r="E169" s="369" t="s">
        <v>124</v>
      </c>
      <c r="F169" s="369" t="s">
        <v>131</v>
      </c>
      <c r="G169" s="369">
        <v>10</v>
      </c>
      <c r="H169" s="369">
        <f t="shared" si="2"/>
        <v>1</v>
      </c>
      <c r="I169" s="85">
        <v>16.100000000000001</v>
      </c>
      <c r="J169" s="219"/>
      <c r="K169" s="17"/>
      <c r="L169" s="17"/>
      <c r="M169" s="15"/>
      <c r="N169" s="219"/>
      <c r="O169" s="355"/>
      <c r="P169" s="15"/>
      <c r="Q169" s="21"/>
      <c r="R169" s="21"/>
      <c r="S169" s="21"/>
      <c r="T169" s="21"/>
      <c r="U169" s="21"/>
      <c r="V169" s="21"/>
      <c r="W169" s="21"/>
      <c r="X169" s="21"/>
      <c r="Y169" s="21"/>
      <c r="Z169" s="21"/>
      <c r="AA169" s="21"/>
      <c r="AB169" s="21"/>
      <c r="AC169" s="21"/>
      <c r="AD169" s="21"/>
      <c r="AE169" s="21"/>
      <c r="AF169" s="21"/>
      <c r="AG169" s="21"/>
      <c r="AH169" s="21"/>
      <c r="AI169" s="21"/>
      <c r="AJ169" s="21"/>
    </row>
    <row r="170" spans="2:36" x14ac:dyDescent="0.3">
      <c r="B170" s="369">
        <v>7941</v>
      </c>
      <c r="C170" s="369">
        <v>18</v>
      </c>
      <c r="D170" s="369" t="s">
        <v>122</v>
      </c>
      <c r="E170" s="369" t="s">
        <v>124</v>
      </c>
      <c r="F170" s="369" t="s">
        <v>133</v>
      </c>
      <c r="G170" s="369">
        <v>7</v>
      </c>
      <c r="H170" s="369">
        <f t="shared" si="2"/>
        <v>1</v>
      </c>
      <c r="I170" s="85">
        <v>13.9</v>
      </c>
      <c r="J170" s="219"/>
      <c r="K170" s="17"/>
      <c r="L170" s="17"/>
      <c r="M170" s="15"/>
      <c r="N170" s="219"/>
      <c r="O170" s="355"/>
      <c r="P170" s="15"/>
      <c r="Q170" s="21"/>
      <c r="R170" s="21"/>
      <c r="S170" s="21"/>
      <c r="T170" s="21"/>
      <c r="U170" s="21"/>
      <c r="V170" s="21"/>
      <c r="W170" s="21"/>
      <c r="X170" s="21"/>
      <c r="Y170" s="21"/>
      <c r="Z170" s="21"/>
      <c r="AA170" s="21"/>
      <c r="AB170" s="21"/>
      <c r="AC170" s="21"/>
      <c r="AD170" s="21"/>
      <c r="AE170" s="21"/>
      <c r="AF170" s="21"/>
      <c r="AG170" s="21"/>
      <c r="AH170" s="21"/>
      <c r="AI170" s="21"/>
      <c r="AJ170" s="21"/>
    </row>
    <row r="171" spans="2:36" x14ac:dyDescent="0.3">
      <c r="B171" s="369">
        <v>7954</v>
      </c>
      <c r="C171" s="369">
        <v>18</v>
      </c>
      <c r="D171" s="369" t="s">
        <v>122</v>
      </c>
      <c r="E171" s="369" t="s">
        <v>124</v>
      </c>
      <c r="F171" s="369" t="s">
        <v>131</v>
      </c>
      <c r="G171" s="369">
        <v>12</v>
      </c>
      <c r="H171" s="369">
        <f t="shared" si="2"/>
        <v>1</v>
      </c>
      <c r="I171" s="85">
        <v>17</v>
      </c>
      <c r="J171" s="219"/>
      <c r="K171" s="17"/>
      <c r="L171" s="395"/>
      <c r="M171" s="277"/>
      <c r="N171" s="124"/>
      <c r="O171" s="355"/>
      <c r="P171" s="277"/>
      <c r="Q171" s="21"/>
      <c r="R171" s="21"/>
      <c r="S171" s="21"/>
      <c r="T171" s="21"/>
      <c r="U171" s="21"/>
      <c r="V171" s="21"/>
      <c r="W171" s="21"/>
      <c r="X171" s="21"/>
      <c r="Y171" s="21"/>
      <c r="Z171" s="21"/>
      <c r="AA171" s="21"/>
      <c r="AB171" s="21"/>
      <c r="AC171" s="21"/>
      <c r="AD171" s="21"/>
      <c r="AE171" s="21"/>
      <c r="AF171" s="21"/>
      <c r="AG171" s="21"/>
      <c r="AH171" s="21"/>
      <c r="AI171" s="21"/>
      <c r="AJ171" s="21"/>
    </row>
    <row r="172" spans="2:36" x14ac:dyDescent="0.3">
      <c r="B172" s="369">
        <v>7956</v>
      </c>
      <c r="C172" s="369">
        <v>18</v>
      </c>
      <c r="D172" s="369" t="s">
        <v>122</v>
      </c>
      <c r="E172" s="369" t="s">
        <v>124</v>
      </c>
      <c r="F172" s="369" t="s">
        <v>131</v>
      </c>
      <c r="G172" s="369">
        <v>10</v>
      </c>
      <c r="H172" s="369">
        <f t="shared" si="2"/>
        <v>1</v>
      </c>
      <c r="I172" s="85">
        <v>10</v>
      </c>
      <c r="J172" s="219"/>
      <c r="K172" s="17"/>
      <c r="L172" s="17"/>
      <c r="M172" s="15"/>
      <c r="N172" s="219"/>
      <c r="O172" s="355"/>
      <c r="P172" s="15"/>
      <c r="Q172" s="21"/>
      <c r="R172" s="21"/>
      <c r="S172" s="21"/>
      <c r="T172" s="21"/>
      <c r="U172" s="21"/>
      <c r="V172" s="21"/>
      <c r="W172" s="21"/>
      <c r="X172" s="21"/>
      <c r="Y172" s="21"/>
      <c r="Z172" s="21"/>
      <c r="AA172" s="21"/>
      <c r="AB172" s="21"/>
      <c r="AC172" s="21"/>
      <c r="AD172" s="21"/>
      <c r="AE172" s="21"/>
      <c r="AF172" s="21"/>
      <c r="AG172" s="21"/>
      <c r="AH172" s="21"/>
      <c r="AI172" s="21"/>
      <c r="AJ172" s="21"/>
    </row>
    <row r="173" spans="2:36" x14ac:dyDescent="0.3">
      <c r="B173" s="369">
        <v>7962</v>
      </c>
      <c r="C173" s="369">
        <v>18</v>
      </c>
      <c r="D173" s="369" t="s">
        <v>122</v>
      </c>
      <c r="E173" s="369" t="s">
        <v>124</v>
      </c>
      <c r="F173" s="369" t="s">
        <v>132</v>
      </c>
      <c r="G173" s="369">
        <v>8</v>
      </c>
      <c r="H173" s="369">
        <f t="shared" si="2"/>
        <v>1</v>
      </c>
      <c r="I173" s="85">
        <v>10.3</v>
      </c>
      <c r="J173" s="219"/>
      <c r="K173" s="17"/>
      <c r="L173" s="17"/>
      <c r="M173" s="15"/>
      <c r="N173" s="219"/>
      <c r="O173" s="355"/>
      <c r="P173" s="15"/>
      <c r="Q173" s="21"/>
      <c r="R173" s="21"/>
      <c r="S173" s="21"/>
      <c r="T173" s="21"/>
      <c r="U173" s="21"/>
      <c r="V173" s="21"/>
      <c r="W173" s="21"/>
      <c r="X173" s="21"/>
      <c r="Y173" s="21"/>
      <c r="Z173" s="21"/>
      <c r="AA173" s="21"/>
      <c r="AB173" s="21"/>
      <c r="AC173" s="21"/>
      <c r="AD173" s="21"/>
      <c r="AE173" s="21"/>
      <c r="AF173" s="21"/>
      <c r="AG173" s="21"/>
      <c r="AH173" s="21"/>
      <c r="AI173" s="21"/>
      <c r="AJ173" s="21"/>
    </row>
    <row r="174" spans="2:36" x14ac:dyDescent="0.3">
      <c r="B174" s="369">
        <v>7963</v>
      </c>
      <c r="C174" s="369">
        <v>18</v>
      </c>
      <c r="D174" s="369" t="s">
        <v>122</v>
      </c>
      <c r="E174" s="369" t="s">
        <v>124</v>
      </c>
      <c r="F174" s="369" t="s">
        <v>132</v>
      </c>
      <c r="G174" s="369">
        <v>10</v>
      </c>
      <c r="H174" s="369">
        <f t="shared" si="2"/>
        <v>1</v>
      </c>
      <c r="I174" s="85">
        <v>15.6</v>
      </c>
      <c r="J174" s="219"/>
      <c r="K174" s="17"/>
      <c r="L174" s="17"/>
      <c r="M174" s="15"/>
      <c r="N174" s="219"/>
      <c r="O174" s="355"/>
      <c r="P174" s="15"/>
      <c r="Q174" s="21"/>
      <c r="R174" s="21"/>
      <c r="S174" s="21"/>
      <c r="T174" s="21"/>
      <c r="U174" s="21"/>
      <c r="V174" s="21"/>
      <c r="W174" s="21"/>
      <c r="X174" s="21"/>
      <c r="Y174" s="21"/>
      <c r="Z174" s="21"/>
      <c r="AA174" s="21"/>
      <c r="AB174" s="21"/>
      <c r="AC174" s="21"/>
      <c r="AD174" s="21"/>
      <c r="AE174" s="21"/>
      <c r="AF174" s="21"/>
      <c r="AG174" s="21"/>
      <c r="AH174" s="21"/>
      <c r="AI174" s="21"/>
      <c r="AJ174" s="21"/>
    </row>
    <row r="175" spans="2:36" x14ac:dyDescent="0.3">
      <c r="B175" s="369">
        <v>7964</v>
      </c>
      <c r="C175" s="369">
        <v>18</v>
      </c>
      <c r="D175" s="369" t="s">
        <v>122</v>
      </c>
      <c r="E175" s="369" t="s">
        <v>124</v>
      </c>
      <c r="F175" s="369" t="s">
        <v>131</v>
      </c>
      <c r="G175" s="369">
        <v>10</v>
      </c>
      <c r="H175" s="369">
        <f t="shared" si="2"/>
        <v>1</v>
      </c>
      <c r="I175" s="85">
        <v>12.8</v>
      </c>
      <c r="J175" s="219"/>
      <c r="K175" s="17"/>
      <c r="L175" s="17"/>
      <c r="M175" s="15"/>
      <c r="N175" s="219"/>
      <c r="O175" s="355"/>
      <c r="P175" s="15"/>
      <c r="Q175" s="21"/>
      <c r="R175" s="21"/>
      <c r="S175" s="21"/>
      <c r="T175" s="21"/>
      <c r="U175" s="21"/>
      <c r="V175" s="21"/>
      <c r="W175" s="21"/>
      <c r="X175" s="21"/>
      <c r="Y175" s="21"/>
      <c r="Z175" s="21"/>
      <c r="AA175" s="21"/>
      <c r="AB175" s="21"/>
      <c r="AC175" s="21"/>
      <c r="AD175" s="21"/>
      <c r="AE175" s="21"/>
      <c r="AF175" s="21"/>
      <c r="AG175" s="21"/>
      <c r="AH175" s="21"/>
      <c r="AI175" s="21"/>
      <c r="AJ175" s="21"/>
    </row>
    <row r="176" spans="2:36" x14ac:dyDescent="0.3">
      <c r="B176" s="369">
        <v>7967</v>
      </c>
      <c r="C176" s="369">
        <v>18</v>
      </c>
      <c r="D176" s="369" t="s">
        <v>122</v>
      </c>
      <c r="E176" s="369" t="s">
        <v>124</v>
      </c>
      <c r="F176" s="369" t="s">
        <v>131</v>
      </c>
      <c r="G176" s="369">
        <v>0</v>
      </c>
      <c r="H176" s="369">
        <f t="shared" si="2"/>
        <v>0</v>
      </c>
      <c r="I176" s="85"/>
      <c r="J176" s="219"/>
      <c r="K176" s="17"/>
      <c r="L176" s="17"/>
      <c r="M176" s="15"/>
      <c r="N176" s="219"/>
      <c r="O176" s="355"/>
      <c r="P176" s="15"/>
      <c r="Q176" s="21"/>
      <c r="R176" s="21"/>
      <c r="S176" s="21"/>
      <c r="T176" s="21"/>
      <c r="U176" s="21"/>
      <c r="V176" s="21"/>
      <c r="W176" s="21"/>
      <c r="X176" s="21"/>
      <c r="Y176" s="21"/>
      <c r="Z176" s="21"/>
      <c r="AA176" s="21"/>
      <c r="AB176" s="21"/>
      <c r="AC176" s="21"/>
      <c r="AD176" s="21"/>
      <c r="AE176" s="21"/>
      <c r="AF176" s="21"/>
      <c r="AG176" s="21"/>
      <c r="AH176" s="21"/>
      <c r="AI176" s="21"/>
      <c r="AJ176" s="21"/>
    </row>
    <row r="177" spans="2:36" x14ac:dyDescent="0.3">
      <c r="B177" s="369">
        <v>7978</v>
      </c>
      <c r="C177" s="369">
        <v>18</v>
      </c>
      <c r="D177" s="369" t="s">
        <v>123</v>
      </c>
      <c r="E177" s="369" t="s">
        <v>124</v>
      </c>
      <c r="F177" s="369" t="s">
        <v>131</v>
      </c>
      <c r="G177" s="369">
        <v>9999</v>
      </c>
      <c r="H177" s="369">
        <f t="shared" si="2"/>
        <v>0</v>
      </c>
      <c r="I177" s="85"/>
      <c r="J177" s="219"/>
      <c r="K177" s="17"/>
      <c r="L177" s="17"/>
      <c r="M177" s="15"/>
      <c r="N177" s="219"/>
      <c r="O177" s="355"/>
      <c r="P177" s="15"/>
      <c r="Q177" s="21"/>
      <c r="R177" s="21"/>
      <c r="S177" s="21"/>
      <c r="T177" s="21"/>
      <c r="U177" s="21"/>
      <c r="V177" s="21"/>
      <c r="W177" s="21"/>
      <c r="X177" s="21"/>
      <c r="Y177" s="21"/>
      <c r="Z177" s="21"/>
      <c r="AA177" s="21"/>
      <c r="AB177" s="21"/>
      <c r="AC177" s="21"/>
      <c r="AD177" s="21"/>
      <c r="AE177" s="21"/>
      <c r="AF177" s="21"/>
      <c r="AG177" s="21"/>
      <c r="AH177" s="21"/>
      <c r="AI177" s="21"/>
      <c r="AJ177" s="21"/>
    </row>
    <row r="178" spans="2:36" x14ac:dyDescent="0.3">
      <c r="B178" s="369">
        <v>7988</v>
      </c>
      <c r="C178" s="369">
        <v>18</v>
      </c>
      <c r="D178" s="369" t="s">
        <v>122</v>
      </c>
      <c r="E178" s="369" t="s">
        <v>125</v>
      </c>
      <c r="F178" s="369" t="s">
        <v>131</v>
      </c>
      <c r="G178" s="369">
        <v>0</v>
      </c>
      <c r="H178" s="369">
        <f t="shared" si="2"/>
        <v>0</v>
      </c>
      <c r="I178" s="85"/>
      <c r="J178" s="219"/>
      <c r="K178" s="17"/>
      <c r="L178" s="17"/>
      <c r="M178" s="15"/>
      <c r="N178" s="219"/>
      <c r="O178" s="355"/>
      <c r="P178" s="15"/>
      <c r="Q178" s="21"/>
      <c r="R178" s="21"/>
      <c r="S178" s="21"/>
      <c r="T178" s="21"/>
      <c r="U178" s="21"/>
      <c r="V178" s="21"/>
      <c r="W178" s="21"/>
      <c r="X178" s="21"/>
      <c r="Y178" s="21"/>
      <c r="Z178" s="21"/>
      <c r="AA178" s="21"/>
      <c r="AB178" s="21"/>
      <c r="AC178" s="21"/>
      <c r="AD178" s="21"/>
      <c r="AE178" s="21"/>
      <c r="AF178" s="21"/>
      <c r="AG178" s="21"/>
      <c r="AH178" s="21"/>
      <c r="AI178" s="21"/>
      <c r="AJ178" s="21"/>
    </row>
    <row r="179" spans="2:36" x14ac:dyDescent="0.3">
      <c r="B179" s="369">
        <v>7990</v>
      </c>
      <c r="C179" s="369">
        <v>18</v>
      </c>
      <c r="D179" s="369" t="s">
        <v>122</v>
      </c>
      <c r="E179" s="369" t="s">
        <v>124</v>
      </c>
      <c r="F179" s="369" t="s">
        <v>131</v>
      </c>
      <c r="G179" s="369">
        <v>0</v>
      </c>
      <c r="H179" s="369">
        <f t="shared" si="2"/>
        <v>0</v>
      </c>
      <c r="I179" s="85"/>
      <c r="J179" s="219"/>
      <c r="K179" s="17"/>
      <c r="L179" s="17"/>
      <c r="M179" s="15"/>
      <c r="N179" s="219"/>
      <c r="O179" s="355"/>
      <c r="P179" s="15"/>
      <c r="Q179" s="21"/>
      <c r="R179" s="21"/>
      <c r="S179" s="21"/>
      <c r="T179" s="21"/>
      <c r="U179" s="21"/>
      <c r="V179" s="21"/>
      <c r="W179" s="21"/>
      <c r="X179" s="21"/>
      <c r="Y179" s="21"/>
      <c r="Z179" s="21"/>
      <c r="AA179" s="21"/>
      <c r="AB179" s="21"/>
      <c r="AC179" s="21"/>
      <c r="AD179" s="21"/>
      <c r="AE179" s="21"/>
      <c r="AF179" s="21"/>
      <c r="AG179" s="21"/>
      <c r="AH179" s="21"/>
      <c r="AI179" s="21"/>
      <c r="AJ179" s="21"/>
    </row>
    <row r="180" spans="2:36" x14ac:dyDescent="0.3">
      <c r="B180" s="369">
        <v>8010</v>
      </c>
      <c r="C180" s="369">
        <v>18</v>
      </c>
      <c r="D180" s="369" t="s">
        <v>122</v>
      </c>
      <c r="E180" s="369" t="s">
        <v>124</v>
      </c>
      <c r="F180" s="369" t="s">
        <v>132</v>
      </c>
      <c r="G180" s="369">
        <v>0</v>
      </c>
      <c r="H180" s="369">
        <f t="shared" si="2"/>
        <v>0</v>
      </c>
      <c r="I180" s="85"/>
      <c r="J180" s="219"/>
      <c r="K180" s="17"/>
      <c r="L180" s="17"/>
      <c r="M180" s="15"/>
      <c r="N180" s="219"/>
      <c r="O180" s="355"/>
      <c r="P180" s="15"/>
      <c r="Q180" s="21"/>
      <c r="R180" s="21"/>
      <c r="S180" s="21"/>
      <c r="T180" s="21"/>
      <c r="U180" s="21"/>
      <c r="V180" s="21"/>
      <c r="W180" s="21"/>
      <c r="X180" s="21"/>
      <c r="Y180" s="21"/>
      <c r="Z180" s="21"/>
      <c r="AA180" s="21"/>
      <c r="AB180" s="21"/>
      <c r="AC180" s="21"/>
      <c r="AD180" s="21"/>
      <c r="AE180" s="21"/>
      <c r="AF180" s="21"/>
      <c r="AG180" s="21"/>
      <c r="AH180" s="21"/>
      <c r="AI180" s="21"/>
      <c r="AJ180" s="21"/>
    </row>
    <row r="181" spans="2:36" x14ac:dyDescent="0.3">
      <c r="B181" s="369">
        <v>8023</v>
      </c>
      <c r="C181" s="369">
        <v>18</v>
      </c>
      <c r="D181" s="369" t="s">
        <v>122</v>
      </c>
      <c r="E181" s="369" t="s">
        <v>124</v>
      </c>
      <c r="F181" s="369" t="s">
        <v>132</v>
      </c>
      <c r="G181" s="369">
        <v>12</v>
      </c>
      <c r="H181" s="369">
        <f t="shared" si="2"/>
        <v>1</v>
      </c>
      <c r="I181" s="85">
        <v>7.2</v>
      </c>
      <c r="J181" s="219"/>
      <c r="K181" s="17"/>
      <c r="L181" s="17"/>
      <c r="M181" s="15"/>
      <c r="N181" s="219"/>
      <c r="O181" s="355"/>
      <c r="P181" s="15"/>
      <c r="Q181" s="21"/>
      <c r="R181" s="21"/>
      <c r="S181" s="21"/>
      <c r="T181" s="21"/>
      <c r="U181" s="21"/>
      <c r="V181" s="21"/>
      <c r="W181" s="21"/>
      <c r="X181" s="21"/>
      <c r="Y181" s="21"/>
      <c r="Z181" s="21"/>
      <c r="AA181" s="21"/>
      <c r="AB181" s="21"/>
      <c r="AC181" s="21"/>
      <c r="AD181" s="21"/>
      <c r="AE181" s="21"/>
      <c r="AF181" s="21"/>
      <c r="AG181" s="21"/>
      <c r="AH181" s="21"/>
      <c r="AI181" s="21"/>
      <c r="AJ181" s="21"/>
    </row>
    <row r="182" spans="2:36" x14ac:dyDescent="0.3">
      <c r="B182" s="369">
        <v>8031</v>
      </c>
      <c r="C182" s="369">
        <v>18</v>
      </c>
      <c r="D182" s="369" t="s">
        <v>123</v>
      </c>
      <c r="E182" s="369" t="s">
        <v>124</v>
      </c>
      <c r="F182" s="369" t="s">
        <v>131</v>
      </c>
      <c r="G182" s="369">
        <v>9999</v>
      </c>
      <c r="H182" s="369">
        <f t="shared" si="2"/>
        <v>0</v>
      </c>
      <c r="I182" s="85"/>
      <c r="J182" s="219"/>
      <c r="K182" s="17"/>
      <c r="L182" s="17"/>
      <c r="M182" s="15"/>
      <c r="N182" s="219"/>
      <c r="O182" s="355"/>
      <c r="P182" s="15"/>
      <c r="Q182" s="21"/>
      <c r="R182" s="21"/>
      <c r="S182" s="21"/>
      <c r="T182" s="21"/>
      <c r="U182" s="21"/>
      <c r="V182" s="21"/>
      <c r="W182" s="21"/>
      <c r="X182" s="21"/>
      <c r="Y182" s="21"/>
      <c r="Z182" s="21"/>
      <c r="AA182" s="21"/>
      <c r="AB182" s="21"/>
      <c r="AC182" s="21"/>
      <c r="AD182" s="21"/>
      <c r="AE182" s="21"/>
      <c r="AF182" s="21"/>
      <c r="AG182" s="21"/>
      <c r="AH182" s="21"/>
      <c r="AI182" s="21"/>
      <c r="AJ182" s="21"/>
    </row>
    <row r="183" spans="2:36" x14ac:dyDescent="0.3">
      <c r="B183" s="369">
        <v>8170</v>
      </c>
      <c r="C183" s="369">
        <v>18</v>
      </c>
      <c r="D183" s="369" t="s">
        <v>122</v>
      </c>
      <c r="E183" s="369" t="s">
        <v>124</v>
      </c>
      <c r="F183" s="369" t="s">
        <v>131</v>
      </c>
      <c r="G183" s="369">
        <v>10</v>
      </c>
      <c r="H183" s="369">
        <f t="shared" si="2"/>
        <v>1</v>
      </c>
      <c r="I183" s="85">
        <v>16</v>
      </c>
      <c r="J183" s="219"/>
      <c r="K183" s="17"/>
      <c r="L183" s="17"/>
      <c r="M183" s="15"/>
      <c r="N183" s="219"/>
      <c r="O183" s="355"/>
      <c r="P183" s="15"/>
      <c r="Q183" s="21"/>
      <c r="R183" s="21"/>
      <c r="S183" s="21"/>
      <c r="T183" s="21"/>
      <c r="U183" s="21"/>
      <c r="V183" s="21"/>
      <c r="W183" s="21"/>
      <c r="X183" s="21"/>
      <c r="Y183" s="21"/>
      <c r="Z183" s="21"/>
      <c r="AA183" s="21"/>
      <c r="AB183" s="21"/>
      <c r="AC183" s="21"/>
      <c r="AD183" s="21"/>
      <c r="AE183" s="21"/>
      <c r="AF183" s="21"/>
      <c r="AG183" s="21"/>
      <c r="AH183" s="21"/>
      <c r="AI183" s="21"/>
      <c r="AJ183" s="21"/>
    </row>
    <row r="184" spans="2:36" x14ac:dyDescent="0.3">
      <c r="B184" s="369">
        <v>8172</v>
      </c>
      <c r="C184" s="369">
        <v>18</v>
      </c>
      <c r="D184" s="369" t="s">
        <v>122</v>
      </c>
      <c r="E184" s="369" t="s">
        <v>124</v>
      </c>
      <c r="F184" s="369" t="s">
        <v>132</v>
      </c>
      <c r="G184" s="369">
        <v>3</v>
      </c>
      <c r="H184" s="369">
        <f t="shared" si="2"/>
        <v>0</v>
      </c>
      <c r="I184" s="85"/>
      <c r="J184" s="219"/>
      <c r="K184" s="17"/>
      <c r="L184" s="17"/>
      <c r="M184" s="15"/>
      <c r="N184" s="219"/>
      <c r="O184" s="355"/>
      <c r="P184" s="15"/>
      <c r="Q184" s="21"/>
      <c r="R184" s="21"/>
      <c r="S184" s="21"/>
      <c r="T184" s="21"/>
      <c r="U184" s="21"/>
      <c r="V184" s="21"/>
      <c r="W184" s="21"/>
      <c r="X184" s="21"/>
      <c r="Y184" s="21"/>
      <c r="Z184" s="21"/>
      <c r="AA184" s="21"/>
      <c r="AB184" s="21"/>
      <c r="AC184" s="21"/>
      <c r="AD184" s="21"/>
      <c r="AE184" s="21"/>
      <c r="AF184" s="21"/>
      <c r="AG184" s="21"/>
      <c r="AH184" s="21"/>
      <c r="AI184" s="21"/>
      <c r="AJ184" s="21"/>
    </row>
    <row r="185" spans="2:36" x14ac:dyDescent="0.3">
      <c r="B185" s="369">
        <v>8174</v>
      </c>
      <c r="C185" s="369">
        <v>18</v>
      </c>
      <c r="D185" s="369" t="s">
        <v>122</v>
      </c>
      <c r="E185" s="369" t="s">
        <v>124</v>
      </c>
      <c r="F185" s="369" t="s">
        <v>131</v>
      </c>
      <c r="G185" s="369">
        <v>10</v>
      </c>
      <c r="H185" s="369">
        <f t="shared" si="2"/>
        <v>1</v>
      </c>
      <c r="I185" s="85">
        <v>17.8</v>
      </c>
      <c r="J185" s="219"/>
      <c r="K185" s="17"/>
      <c r="L185" s="17"/>
      <c r="M185" s="15"/>
      <c r="N185" s="219"/>
      <c r="O185" s="355"/>
      <c r="P185" s="15"/>
      <c r="Q185" s="21"/>
      <c r="R185" s="21"/>
      <c r="S185" s="21"/>
      <c r="T185" s="21"/>
      <c r="U185" s="21"/>
      <c r="V185" s="21"/>
      <c r="W185" s="21"/>
      <c r="X185" s="21"/>
      <c r="Y185" s="21"/>
      <c r="Z185" s="21"/>
      <c r="AA185" s="21"/>
      <c r="AB185" s="21"/>
      <c r="AC185" s="21"/>
      <c r="AD185" s="21"/>
      <c r="AE185" s="21"/>
      <c r="AF185" s="21"/>
      <c r="AG185" s="21"/>
      <c r="AH185" s="21"/>
      <c r="AI185" s="21"/>
      <c r="AJ185" s="21"/>
    </row>
    <row r="186" spans="2:36" x14ac:dyDescent="0.3">
      <c r="B186" s="369">
        <v>8177</v>
      </c>
      <c r="C186" s="369">
        <v>18</v>
      </c>
      <c r="D186" s="369" t="s">
        <v>122</v>
      </c>
      <c r="E186" s="369" t="s">
        <v>124</v>
      </c>
      <c r="F186" s="369" t="s">
        <v>132</v>
      </c>
      <c r="G186" s="369">
        <v>8</v>
      </c>
      <c r="H186" s="369">
        <f t="shared" si="2"/>
        <v>1</v>
      </c>
      <c r="I186" s="85">
        <v>9.3000000000000007</v>
      </c>
      <c r="J186" s="219"/>
      <c r="K186" s="17"/>
      <c r="L186" s="17"/>
      <c r="M186" s="15"/>
      <c r="N186" s="219"/>
      <c r="O186" s="355"/>
      <c r="P186" s="15"/>
      <c r="Q186" s="21"/>
      <c r="R186" s="21"/>
      <c r="S186" s="21"/>
      <c r="T186" s="21"/>
      <c r="U186" s="21"/>
      <c r="V186" s="21"/>
      <c r="W186" s="21"/>
      <c r="X186" s="21"/>
      <c r="Y186" s="21"/>
      <c r="Z186" s="21"/>
      <c r="AA186" s="21"/>
      <c r="AB186" s="21"/>
      <c r="AC186" s="21"/>
      <c r="AD186" s="21"/>
      <c r="AE186" s="21"/>
      <c r="AF186" s="21"/>
      <c r="AG186" s="21"/>
      <c r="AH186" s="21"/>
      <c r="AI186" s="21"/>
      <c r="AJ186" s="21"/>
    </row>
    <row r="187" spans="2:36" x14ac:dyDescent="0.3">
      <c r="B187" s="369">
        <v>8178</v>
      </c>
      <c r="C187" s="369">
        <v>18</v>
      </c>
      <c r="D187" s="369" t="s">
        <v>123</v>
      </c>
      <c r="E187" s="369" t="s">
        <v>124</v>
      </c>
      <c r="F187" s="369" t="s">
        <v>131</v>
      </c>
      <c r="G187" s="369">
        <v>9999</v>
      </c>
      <c r="H187" s="369">
        <f t="shared" si="2"/>
        <v>0</v>
      </c>
      <c r="I187" s="85"/>
      <c r="J187" s="219"/>
      <c r="K187" s="17"/>
      <c r="L187" s="17"/>
      <c r="M187" s="15"/>
      <c r="N187" s="15"/>
      <c r="P187" s="15"/>
      <c r="Q187" s="21"/>
      <c r="R187" s="21"/>
      <c r="S187" s="21"/>
      <c r="T187" s="21"/>
      <c r="U187" s="21"/>
      <c r="V187" s="21"/>
      <c r="W187" s="21"/>
      <c r="X187" s="21"/>
      <c r="Y187" s="21"/>
      <c r="Z187" s="21"/>
      <c r="AA187" s="21"/>
      <c r="AB187" s="21"/>
      <c r="AC187" s="21"/>
      <c r="AD187" s="21"/>
      <c r="AE187" s="21"/>
      <c r="AF187" s="21"/>
      <c r="AG187" s="21"/>
      <c r="AH187" s="21"/>
      <c r="AI187" s="21"/>
      <c r="AJ187" s="21"/>
    </row>
    <row r="188" spans="2:36" x14ac:dyDescent="0.3">
      <c r="B188" s="369">
        <v>8182</v>
      </c>
      <c r="C188" s="369">
        <v>18</v>
      </c>
      <c r="D188" s="369" t="s">
        <v>122</v>
      </c>
      <c r="E188" s="369" t="s">
        <v>124</v>
      </c>
      <c r="F188" s="369" t="s">
        <v>131</v>
      </c>
      <c r="G188" s="369">
        <v>10</v>
      </c>
      <c r="H188" s="369">
        <f t="shared" si="2"/>
        <v>1</v>
      </c>
      <c r="I188" s="85">
        <v>16.8</v>
      </c>
      <c r="J188" s="219"/>
      <c r="K188" s="17"/>
      <c r="L188" s="17"/>
      <c r="M188" s="15"/>
      <c r="N188" s="15"/>
      <c r="O188" s="219"/>
      <c r="P188" s="234"/>
      <c r="Q188" s="21"/>
      <c r="R188" s="21"/>
      <c r="S188" s="21"/>
      <c r="T188" s="21"/>
      <c r="U188" s="21"/>
      <c r="V188" s="21"/>
      <c r="W188" s="21"/>
      <c r="X188" s="21"/>
      <c r="Y188" s="21"/>
      <c r="Z188" s="21"/>
      <c r="AA188" s="21"/>
      <c r="AB188" s="21"/>
      <c r="AC188" s="21"/>
      <c r="AD188" s="21"/>
      <c r="AE188" s="21"/>
      <c r="AF188" s="21"/>
      <c r="AG188" s="21"/>
      <c r="AH188" s="21"/>
      <c r="AI188" s="21"/>
      <c r="AJ188" s="21"/>
    </row>
    <row r="189" spans="2:36" x14ac:dyDescent="0.3">
      <c r="B189" s="369">
        <v>8185</v>
      </c>
      <c r="C189" s="369">
        <v>18</v>
      </c>
      <c r="D189" s="369" t="s">
        <v>122</v>
      </c>
      <c r="E189" s="369" t="s">
        <v>124</v>
      </c>
      <c r="F189" s="369" t="s">
        <v>132</v>
      </c>
      <c r="G189" s="369">
        <v>12</v>
      </c>
      <c r="H189" s="369">
        <f t="shared" si="2"/>
        <v>1</v>
      </c>
      <c r="I189" s="85">
        <v>10.6</v>
      </c>
      <c r="J189" s="219"/>
      <c r="K189" s="17"/>
      <c r="L189" s="17"/>
      <c r="M189" s="15"/>
      <c r="N189" s="15"/>
      <c r="O189" s="219"/>
      <c r="P189" s="234"/>
      <c r="Q189" s="21"/>
      <c r="R189" s="21"/>
      <c r="S189" s="21"/>
      <c r="T189" s="21"/>
      <c r="U189" s="21"/>
      <c r="V189" s="21"/>
      <c r="W189" s="21"/>
      <c r="X189" s="21"/>
      <c r="Y189" s="21"/>
      <c r="Z189" s="21"/>
      <c r="AA189" s="21"/>
      <c r="AB189" s="21"/>
      <c r="AC189" s="21"/>
      <c r="AD189" s="21"/>
      <c r="AE189" s="21"/>
      <c r="AF189" s="21"/>
      <c r="AG189" s="21"/>
      <c r="AH189" s="21"/>
      <c r="AI189" s="21"/>
      <c r="AJ189" s="21"/>
    </row>
    <row r="190" spans="2:36" x14ac:dyDescent="0.3">
      <c r="B190" s="369">
        <v>8186</v>
      </c>
      <c r="C190" s="369">
        <v>18</v>
      </c>
      <c r="D190" s="369" t="s">
        <v>122</v>
      </c>
      <c r="E190" s="369" t="s">
        <v>124</v>
      </c>
      <c r="F190" s="369" t="s">
        <v>131</v>
      </c>
      <c r="G190" s="369">
        <v>9</v>
      </c>
      <c r="H190" s="369">
        <f t="shared" si="2"/>
        <v>1</v>
      </c>
      <c r="I190" s="85">
        <v>19.399999999999999</v>
      </c>
      <c r="J190" s="219"/>
      <c r="K190" s="17"/>
      <c r="L190" s="17"/>
      <c r="M190" s="15"/>
      <c r="N190" s="15"/>
      <c r="O190" s="219"/>
      <c r="P190" s="234"/>
      <c r="Q190" s="21"/>
      <c r="R190" s="21"/>
      <c r="S190" s="21"/>
      <c r="T190" s="21"/>
      <c r="U190" s="21"/>
      <c r="V190" s="21"/>
      <c r="W190" s="21"/>
      <c r="X190" s="21"/>
      <c r="Y190" s="21"/>
      <c r="Z190" s="21"/>
      <c r="AA190" s="21"/>
      <c r="AB190" s="21"/>
      <c r="AC190" s="21"/>
      <c r="AD190" s="21"/>
      <c r="AE190" s="21"/>
      <c r="AF190" s="21"/>
      <c r="AG190" s="21"/>
      <c r="AH190" s="21"/>
      <c r="AI190" s="21"/>
      <c r="AJ190" s="21"/>
    </row>
    <row r="191" spans="2:36" x14ac:dyDescent="0.3">
      <c r="B191" s="369">
        <v>8189</v>
      </c>
      <c r="C191" s="369">
        <v>18</v>
      </c>
      <c r="D191" s="369" t="s">
        <v>122</v>
      </c>
      <c r="E191" s="369" t="s">
        <v>124</v>
      </c>
      <c r="F191" s="369" t="s">
        <v>132</v>
      </c>
      <c r="G191" s="369">
        <v>3</v>
      </c>
      <c r="H191" s="369">
        <f t="shared" si="2"/>
        <v>1</v>
      </c>
      <c r="I191" s="85">
        <v>13.4</v>
      </c>
      <c r="J191" s="219"/>
      <c r="K191" s="17"/>
      <c r="L191" s="17"/>
      <c r="M191" s="15"/>
      <c r="N191" s="15"/>
      <c r="O191" s="219"/>
      <c r="P191" s="234"/>
      <c r="Q191" s="21"/>
      <c r="R191" s="21"/>
      <c r="S191" s="21"/>
      <c r="T191" s="21"/>
      <c r="U191" s="21"/>
      <c r="V191" s="21"/>
      <c r="W191" s="21"/>
      <c r="X191" s="21"/>
      <c r="Y191" s="21"/>
      <c r="Z191" s="21"/>
      <c r="AA191" s="21"/>
      <c r="AB191" s="21"/>
      <c r="AC191" s="21"/>
      <c r="AD191" s="21"/>
      <c r="AE191" s="21"/>
      <c r="AF191" s="21"/>
      <c r="AG191" s="21"/>
      <c r="AH191" s="21"/>
      <c r="AI191" s="21"/>
      <c r="AJ191" s="21"/>
    </row>
    <row r="192" spans="2:36" x14ac:dyDescent="0.3">
      <c r="B192" s="369">
        <v>8190</v>
      </c>
      <c r="C192" s="369">
        <v>18</v>
      </c>
      <c r="D192" s="369" t="s">
        <v>122</v>
      </c>
      <c r="E192" s="369" t="s">
        <v>124</v>
      </c>
      <c r="F192" s="369" t="s">
        <v>132</v>
      </c>
      <c r="G192" s="369">
        <v>6</v>
      </c>
      <c r="H192" s="369">
        <f t="shared" si="2"/>
        <v>0</v>
      </c>
      <c r="I192" s="85"/>
      <c r="J192" s="219"/>
      <c r="K192" s="17"/>
      <c r="L192" s="17"/>
      <c r="M192" s="15"/>
      <c r="N192" s="15"/>
      <c r="O192" s="219"/>
      <c r="P192" s="234"/>
      <c r="Q192" s="21"/>
      <c r="R192" s="21"/>
      <c r="S192" s="21"/>
      <c r="T192" s="21"/>
      <c r="U192" s="21"/>
      <c r="V192" s="21"/>
      <c r="W192" s="21"/>
      <c r="X192" s="21"/>
      <c r="Y192" s="21"/>
      <c r="Z192" s="21"/>
      <c r="AA192" s="21"/>
      <c r="AB192" s="21"/>
      <c r="AC192" s="21"/>
      <c r="AD192" s="21"/>
      <c r="AE192" s="21"/>
      <c r="AF192" s="21"/>
      <c r="AG192" s="21"/>
      <c r="AH192" s="21"/>
      <c r="AI192" s="21"/>
      <c r="AJ192" s="21"/>
    </row>
    <row r="193" spans="2:36" x14ac:dyDescent="0.3">
      <c r="B193" s="369">
        <v>8191</v>
      </c>
      <c r="C193" s="369">
        <v>18</v>
      </c>
      <c r="D193" s="369" t="s">
        <v>122</v>
      </c>
      <c r="E193" s="369" t="s">
        <v>124</v>
      </c>
      <c r="F193" s="369" t="s">
        <v>132</v>
      </c>
      <c r="G193" s="369">
        <v>2</v>
      </c>
      <c r="H193" s="369">
        <f t="shared" si="2"/>
        <v>0</v>
      </c>
      <c r="I193" s="85"/>
      <c r="J193" s="219"/>
      <c r="K193" s="17"/>
      <c r="L193" s="17"/>
      <c r="M193" s="15"/>
      <c r="N193" s="15"/>
      <c r="O193" s="219"/>
      <c r="P193" s="234"/>
      <c r="Q193" s="21"/>
      <c r="R193" s="21"/>
      <c r="S193" s="21"/>
      <c r="T193" s="21"/>
      <c r="U193" s="21"/>
      <c r="V193" s="21"/>
      <c r="W193" s="21"/>
      <c r="X193" s="21"/>
      <c r="Y193" s="21"/>
      <c r="Z193" s="21"/>
      <c r="AA193" s="21"/>
      <c r="AB193" s="21"/>
      <c r="AC193" s="21"/>
      <c r="AD193" s="21"/>
      <c r="AE193" s="21"/>
      <c r="AF193" s="21"/>
      <c r="AG193" s="21"/>
      <c r="AH193" s="21"/>
      <c r="AI193" s="21"/>
      <c r="AJ193" s="21"/>
    </row>
    <row r="194" spans="2:36" x14ac:dyDescent="0.3">
      <c r="B194" s="369">
        <v>8193</v>
      </c>
      <c r="C194" s="369">
        <v>18</v>
      </c>
      <c r="D194" s="369" t="s">
        <v>123</v>
      </c>
      <c r="E194" s="369" t="s">
        <v>124</v>
      </c>
      <c r="F194" s="369" t="s">
        <v>133</v>
      </c>
      <c r="G194" s="369">
        <v>9999</v>
      </c>
      <c r="H194" s="369">
        <f t="shared" si="2"/>
        <v>0</v>
      </c>
      <c r="I194" s="85"/>
      <c r="J194" s="219"/>
      <c r="K194" s="17"/>
      <c r="L194" s="17"/>
      <c r="M194" s="15"/>
      <c r="N194" s="15"/>
      <c r="O194" s="219"/>
      <c r="P194" s="234"/>
      <c r="Q194" s="21"/>
      <c r="R194" s="21"/>
      <c r="S194" s="21"/>
      <c r="T194" s="21"/>
      <c r="U194" s="21"/>
      <c r="V194" s="21"/>
      <c r="W194" s="21"/>
      <c r="X194" s="21"/>
      <c r="Y194" s="21"/>
      <c r="Z194" s="21"/>
      <c r="AA194" s="21"/>
      <c r="AB194" s="21"/>
      <c r="AC194" s="21"/>
      <c r="AD194" s="21"/>
      <c r="AE194" s="21"/>
      <c r="AF194" s="21"/>
      <c r="AG194" s="21"/>
      <c r="AH194" s="21"/>
      <c r="AI194" s="21"/>
      <c r="AJ194" s="21"/>
    </row>
    <row r="195" spans="2:36" x14ac:dyDescent="0.3">
      <c r="B195" s="369">
        <v>8194</v>
      </c>
      <c r="C195" s="369">
        <v>18</v>
      </c>
      <c r="D195" s="369" t="s">
        <v>122</v>
      </c>
      <c r="E195" s="369" t="s">
        <v>124</v>
      </c>
      <c r="F195" s="369" t="s">
        <v>132</v>
      </c>
      <c r="G195" s="369">
        <v>6</v>
      </c>
      <c r="H195" s="369">
        <f t="shared" si="2"/>
        <v>1</v>
      </c>
      <c r="I195" s="85">
        <v>10</v>
      </c>
      <c r="J195" s="219"/>
      <c r="K195" s="17"/>
      <c r="L195" s="17"/>
      <c r="M195" s="15"/>
      <c r="N195" s="15"/>
      <c r="O195" s="219"/>
      <c r="P195" s="234"/>
      <c r="Q195" s="21"/>
      <c r="R195" s="21"/>
      <c r="S195" s="21"/>
      <c r="T195" s="21"/>
      <c r="U195" s="21"/>
      <c r="V195" s="21"/>
      <c r="W195" s="21"/>
      <c r="X195" s="21"/>
      <c r="Y195" s="21"/>
      <c r="Z195" s="21"/>
      <c r="AA195" s="21"/>
      <c r="AB195" s="21"/>
      <c r="AC195" s="21"/>
      <c r="AD195" s="21"/>
      <c r="AE195" s="21"/>
      <c r="AF195" s="21"/>
      <c r="AG195" s="21"/>
      <c r="AH195" s="21"/>
      <c r="AI195" s="21"/>
      <c r="AJ195" s="21"/>
    </row>
    <row r="196" spans="2:36" x14ac:dyDescent="0.3">
      <c r="B196" s="369">
        <v>8195</v>
      </c>
      <c r="C196" s="369">
        <v>18</v>
      </c>
      <c r="D196" s="369" t="s">
        <v>122</v>
      </c>
      <c r="E196" s="369" t="s">
        <v>124</v>
      </c>
      <c r="F196" s="369" t="s">
        <v>132</v>
      </c>
      <c r="G196" s="369">
        <v>8</v>
      </c>
      <c r="H196" s="369">
        <f t="shared" si="2"/>
        <v>1</v>
      </c>
      <c r="I196" s="85">
        <v>13.5</v>
      </c>
      <c r="J196" s="219"/>
      <c r="K196" s="17"/>
      <c r="L196" s="17"/>
      <c r="M196" s="15"/>
      <c r="N196" s="15"/>
      <c r="O196" s="219"/>
      <c r="P196" s="234"/>
      <c r="Q196" s="21"/>
      <c r="R196" s="21"/>
      <c r="S196" s="21"/>
      <c r="T196" s="21"/>
      <c r="U196" s="21"/>
      <c r="V196" s="21"/>
      <c r="W196" s="21"/>
      <c r="X196" s="21"/>
      <c r="Y196" s="21"/>
      <c r="Z196" s="21"/>
      <c r="AA196" s="21"/>
      <c r="AB196" s="21"/>
      <c r="AC196" s="21"/>
      <c r="AD196" s="21"/>
      <c r="AE196" s="21"/>
      <c r="AF196" s="21"/>
      <c r="AG196" s="21"/>
      <c r="AH196" s="21"/>
      <c r="AI196" s="21"/>
      <c r="AJ196" s="21"/>
    </row>
    <row r="197" spans="2:36" x14ac:dyDescent="0.3">
      <c r="B197" s="369">
        <v>8196</v>
      </c>
      <c r="C197" s="369">
        <v>18</v>
      </c>
      <c r="D197" s="369" t="s">
        <v>122</v>
      </c>
      <c r="E197" s="369" t="s">
        <v>135</v>
      </c>
      <c r="F197" s="369" t="s">
        <v>132</v>
      </c>
      <c r="G197" s="369">
        <v>0</v>
      </c>
      <c r="H197" s="369">
        <f t="shared" si="2"/>
        <v>0</v>
      </c>
      <c r="I197" s="85"/>
      <c r="J197" s="219"/>
      <c r="K197" s="17"/>
      <c r="L197" s="17"/>
      <c r="M197" s="15"/>
      <c r="N197" s="15"/>
      <c r="O197" s="219"/>
      <c r="P197" s="234"/>
      <c r="Q197" s="21"/>
      <c r="R197" s="21"/>
      <c r="S197" s="21"/>
      <c r="T197" s="21"/>
      <c r="U197" s="21"/>
      <c r="V197" s="21"/>
      <c r="W197" s="21"/>
      <c r="X197" s="21"/>
      <c r="Y197" s="21"/>
      <c r="Z197" s="21"/>
      <c r="AA197" s="21"/>
      <c r="AB197" s="21"/>
      <c r="AC197" s="21"/>
      <c r="AD197" s="21"/>
      <c r="AE197" s="21"/>
      <c r="AF197" s="21"/>
      <c r="AG197" s="21"/>
      <c r="AH197" s="21"/>
      <c r="AI197" s="21"/>
      <c r="AJ197" s="21"/>
    </row>
    <row r="198" spans="2:36" x14ac:dyDescent="0.3">
      <c r="B198" s="369">
        <v>8200</v>
      </c>
      <c r="C198" s="369">
        <v>18</v>
      </c>
      <c r="D198" s="369" t="s">
        <v>123</v>
      </c>
      <c r="E198" s="369" t="s">
        <v>124</v>
      </c>
      <c r="F198" s="369" t="s">
        <v>133</v>
      </c>
      <c r="G198" s="369">
        <v>9999</v>
      </c>
      <c r="H198" s="369">
        <f t="shared" si="2"/>
        <v>0</v>
      </c>
      <c r="I198" s="85"/>
      <c r="J198" s="219"/>
      <c r="K198" s="17"/>
      <c r="L198" s="17"/>
      <c r="M198" s="15"/>
      <c r="N198" s="15"/>
      <c r="O198" s="219"/>
      <c r="P198" s="234"/>
      <c r="Q198" s="21"/>
      <c r="R198" s="21"/>
      <c r="S198" s="21"/>
      <c r="T198" s="21"/>
      <c r="U198" s="21"/>
      <c r="V198" s="21"/>
      <c r="W198" s="21"/>
      <c r="X198" s="21"/>
      <c r="Y198" s="21"/>
      <c r="Z198" s="21"/>
      <c r="AA198" s="21"/>
      <c r="AB198" s="21"/>
      <c r="AC198" s="21"/>
      <c r="AD198" s="21"/>
      <c r="AE198" s="21"/>
      <c r="AF198" s="21"/>
      <c r="AG198" s="21"/>
      <c r="AH198" s="21"/>
      <c r="AI198" s="21"/>
      <c r="AJ198" s="21"/>
    </row>
    <row r="199" spans="2:36" x14ac:dyDescent="0.3">
      <c r="B199" s="369">
        <v>8205</v>
      </c>
      <c r="C199" s="369">
        <v>18</v>
      </c>
      <c r="D199" s="369" t="s">
        <v>122</v>
      </c>
      <c r="E199" s="369" t="s">
        <v>124</v>
      </c>
      <c r="F199" s="369" t="s">
        <v>131</v>
      </c>
      <c r="G199" s="369">
        <v>6</v>
      </c>
      <c r="H199" s="369">
        <f t="shared" si="2"/>
        <v>1</v>
      </c>
      <c r="I199" s="85">
        <v>12.5</v>
      </c>
      <c r="J199" s="219"/>
      <c r="K199" s="17"/>
      <c r="L199" s="17"/>
      <c r="M199" s="15"/>
      <c r="N199" s="15"/>
      <c r="O199" s="219"/>
      <c r="P199" s="234"/>
      <c r="Q199" s="21"/>
      <c r="R199" s="21"/>
      <c r="S199" s="21"/>
      <c r="T199" s="21"/>
      <c r="U199" s="21"/>
      <c r="V199" s="21"/>
      <c r="W199" s="21"/>
      <c r="X199" s="21"/>
      <c r="Y199" s="21"/>
      <c r="Z199" s="21"/>
      <c r="AA199" s="21"/>
      <c r="AB199" s="21"/>
      <c r="AC199" s="21"/>
      <c r="AD199" s="21"/>
      <c r="AE199" s="21"/>
      <c r="AF199" s="21"/>
      <c r="AG199" s="21"/>
      <c r="AH199" s="21"/>
      <c r="AI199" s="21"/>
      <c r="AJ199" s="21"/>
    </row>
    <row r="200" spans="2:36" x14ac:dyDescent="0.3">
      <c r="B200" s="369">
        <v>8221</v>
      </c>
      <c r="C200" s="369">
        <v>18</v>
      </c>
      <c r="D200" s="369" t="s">
        <v>122</v>
      </c>
      <c r="E200" s="369" t="s">
        <v>124</v>
      </c>
      <c r="F200" s="369" t="s">
        <v>132</v>
      </c>
      <c r="G200" s="369">
        <v>4</v>
      </c>
      <c r="H200" s="369">
        <f t="shared" si="2"/>
        <v>1</v>
      </c>
      <c r="I200" s="85">
        <v>10.7</v>
      </c>
      <c r="J200" s="219"/>
      <c r="K200" s="17"/>
      <c r="L200" s="17"/>
      <c r="M200" s="15"/>
      <c r="N200" s="15"/>
      <c r="O200" s="219"/>
      <c r="P200" s="234"/>
      <c r="Q200" s="21"/>
      <c r="R200" s="21"/>
      <c r="S200" s="21"/>
      <c r="T200" s="21"/>
      <c r="U200" s="21"/>
      <c r="V200" s="21"/>
      <c r="W200" s="21"/>
      <c r="X200" s="21"/>
      <c r="Y200" s="21"/>
      <c r="Z200" s="21"/>
      <c r="AA200" s="21"/>
      <c r="AB200" s="21"/>
      <c r="AC200" s="21"/>
      <c r="AD200" s="21"/>
      <c r="AE200" s="21"/>
      <c r="AF200" s="21"/>
      <c r="AG200" s="21"/>
      <c r="AH200" s="21"/>
      <c r="AI200" s="21"/>
      <c r="AJ200" s="21"/>
    </row>
    <row r="201" spans="2:36" x14ac:dyDescent="0.3">
      <c r="B201" s="369">
        <v>8259</v>
      </c>
      <c r="C201" s="369">
        <v>18</v>
      </c>
      <c r="D201" s="369" t="s">
        <v>123</v>
      </c>
      <c r="E201" s="369" t="s">
        <v>124</v>
      </c>
      <c r="F201" s="369" t="s">
        <v>131</v>
      </c>
      <c r="G201" s="369">
        <v>9999</v>
      </c>
      <c r="H201" s="369">
        <f t="shared" si="2"/>
        <v>0</v>
      </c>
      <c r="I201" s="85"/>
      <c r="J201" s="219"/>
      <c r="K201" s="17"/>
      <c r="L201" s="17"/>
      <c r="M201" s="15"/>
      <c r="N201" s="15"/>
      <c r="O201" s="219"/>
      <c r="P201" s="234"/>
      <c r="Q201" s="21"/>
      <c r="R201" s="21"/>
      <c r="S201" s="21"/>
      <c r="T201" s="21"/>
      <c r="U201" s="21"/>
      <c r="V201" s="21"/>
      <c r="W201" s="21"/>
      <c r="X201" s="21"/>
      <c r="Y201" s="21"/>
      <c r="Z201" s="21"/>
      <c r="AA201" s="21"/>
      <c r="AB201" s="21"/>
      <c r="AC201" s="21"/>
      <c r="AD201" s="21"/>
      <c r="AE201" s="21"/>
      <c r="AF201" s="21"/>
      <c r="AG201" s="21"/>
      <c r="AH201" s="21"/>
      <c r="AI201" s="21"/>
      <c r="AJ201" s="21"/>
    </row>
    <row r="202" spans="2:36" x14ac:dyDescent="0.3">
      <c r="B202" s="369">
        <v>8276</v>
      </c>
      <c r="C202" s="369">
        <v>18</v>
      </c>
      <c r="D202" s="369" t="s">
        <v>123</v>
      </c>
      <c r="E202" s="369" t="s">
        <v>124</v>
      </c>
      <c r="F202" s="369" t="s">
        <v>132</v>
      </c>
      <c r="G202" s="369">
        <v>9999</v>
      </c>
      <c r="H202" s="369">
        <f t="shared" si="2"/>
        <v>0</v>
      </c>
      <c r="I202" s="85"/>
      <c r="J202" s="219"/>
      <c r="K202" s="17"/>
      <c r="L202" s="17"/>
      <c r="M202" s="15"/>
      <c r="N202" s="15"/>
      <c r="O202" s="219"/>
      <c r="P202" s="234"/>
      <c r="Q202" s="21"/>
      <c r="R202" s="21"/>
      <c r="S202" s="21"/>
      <c r="T202" s="21"/>
      <c r="U202" s="21"/>
      <c r="V202" s="21"/>
      <c r="W202" s="21"/>
      <c r="X202" s="21"/>
      <c r="Y202" s="21"/>
      <c r="Z202" s="21"/>
      <c r="AA202" s="21"/>
      <c r="AB202" s="21"/>
      <c r="AC202" s="21"/>
      <c r="AD202" s="21"/>
      <c r="AE202" s="21"/>
      <c r="AF202" s="21"/>
      <c r="AG202" s="21"/>
      <c r="AH202" s="21"/>
      <c r="AI202" s="21"/>
      <c r="AJ202" s="21"/>
    </row>
    <row r="203" spans="2:36" x14ac:dyDescent="0.3">
      <c r="B203" s="369">
        <v>8293</v>
      </c>
      <c r="C203" s="369">
        <v>18</v>
      </c>
      <c r="D203" s="369" t="s">
        <v>123</v>
      </c>
      <c r="E203" s="369" t="s">
        <v>124</v>
      </c>
      <c r="F203" s="369" t="s">
        <v>132</v>
      </c>
      <c r="G203" s="369">
        <v>9999</v>
      </c>
      <c r="H203" s="369">
        <f t="shared" si="2"/>
        <v>0</v>
      </c>
      <c r="I203" s="85"/>
      <c r="J203" s="219"/>
      <c r="K203" s="17"/>
      <c r="L203" s="17"/>
      <c r="M203" s="15"/>
      <c r="N203" s="15"/>
      <c r="O203" s="219"/>
      <c r="P203" s="234"/>
      <c r="Q203" s="21"/>
      <c r="R203" s="21"/>
      <c r="S203" s="21"/>
      <c r="T203" s="21"/>
      <c r="U203" s="21"/>
      <c r="V203" s="21"/>
      <c r="W203" s="21"/>
      <c r="X203" s="21"/>
      <c r="Y203" s="21"/>
      <c r="Z203" s="21"/>
      <c r="AA203" s="21"/>
      <c r="AB203" s="21"/>
      <c r="AC203" s="21"/>
      <c r="AD203" s="21"/>
      <c r="AE203" s="21"/>
      <c r="AF203" s="21"/>
      <c r="AG203" s="21"/>
      <c r="AH203" s="21"/>
      <c r="AI203" s="21"/>
      <c r="AJ203" s="21"/>
    </row>
    <row r="204" spans="2:36" x14ac:dyDescent="0.3">
      <c r="B204" s="369">
        <v>8294</v>
      </c>
      <c r="C204" s="369">
        <v>18</v>
      </c>
      <c r="D204" s="369" t="s">
        <v>122</v>
      </c>
      <c r="E204" s="369" t="s">
        <v>124</v>
      </c>
      <c r="F204" s="369" t="s">
        <v>131</v>
      </c>
      <c r="G204" s="369">
        <v>9</v>
      </c>
      <c r="H204" s="369">
        <f t="shared" ref="H204:H267" si="3">IF(I204="",0,1)</f>
        <v>1</v>
      </c>
      <c r="I204" s="85">
        <v>16.8</v>
      </c>
      <c r="J204" s="219"/>
      <c r="K204" s="17"/>
      <c r="L204" s="17"/>
      <c r="M204" s="15"/>
      <c r="N204" s="15"/>
      <c r="O204" s="219"/>
      <c r="P204" s="234"/>
      <c r="Q204" s="21"/>
      <c r="R204" s="21"/>
      <c r="S204" s="21"/>
      <c r="T204" s="21"/>
      <c r="U204" s="21"/>
      <c r="V204" s="21"/>
      <c r="W204" s="21"/>
      <c r="X204" s="21"/>
      <c r="Y204" s="21"/>
      <c r="Z204" s="21"/>
      <c r="AA204" s="21"/>
      <c r="AB204" s="21"/>
      <c r="AC204" s="21"/>
      <c r="AD204" s="21"/>
      <c r="AE204" s="21"/>
      <c r="AF204" s="21"/>
      <c r="AG204" s="21"/>
      <c r="AH204" s="21"/>
      <c r="AI204" s="21"/>
      <c r="AJ204" s="21"/>
    </row>
    <row r="205" spans="2:36" x14ac:dyDescent="0.3">
      <c r="B205" s="369">
        <v>8394</v>
      </c>
      <c r="C205" s="369">
        <v>18</v>
      </c>
      <c r="D205" s="369" t="s">
        <v>122</v>
      </c>
      <c r="E205" s="369" t="s">
        <v>124</v>
      </c>
      <c r="F205" s="369" t="s">
        <v>132</v>
      </c>
      <c r="G205" s="369">
        <v>5</v>
      </c>
      <c r="H205" s="369">
        <f t="shared" si="3"/>
        <v>1</v>
      </c>
      <c r="I205" s="85">
        <v>9</v>
      </c>
      <c r="J205" s="219"/>
      <c r="K205" s="17"/>
      <c r="L205" s="17"/>
      <c r="M205" s="15"/>
      <c r="N205" s="15"/>
      <c r="O205" s="219"/>
      <c r="P205" s="234"/>
      <c r="Q205" s="21"/>
      <c r="R205" s="21"/>
      <c r="S205" s="21"/>
      <c r="T205" s="21"/>
      <c r="U205" s="21"/>
      <c r="V205" s="21"/>
      <c r="W205" s="21"/>
      <c r="X205" s="21"/>
      <c r="Y205" s="21"/>
      <c r="Z205" s="21"/>
      <c r="AA205" s="21"/>
      <c r="AB205" s="21"/>
      <c r="AC205" s="21"/>
      <c r="AD205" s="21"/>
      <c r="AE205" s="21"/>
      <c r="AF205" s="21"/>
      <c r="AG205" s="21"/>
      <c r="AH205" s="21"/>
      <c r="AI205" s="21"/>
      <c r="AJ205" s="21"/>
    </row>
    <row r="206" spans="2:36" x14ac:dyDescent="0.3">
      <c r="B206" s="369">
        <v>8398</v>
      </c>
      <c r="C206" s="369">
        <v>18</v>
      </c>
      <c r="D206" s="369" t="s">
        <v>122</v>
      </c>
      <c r="E206" s="369" t="s">
        <v>135</v>
      </c>
      <c r="F206" s="369" t="s">
        <v>131</v>
      </c>
      <c r="G206" s="369">
        <v>0</v>
      </c>
      <c r="H206" s="369">
        <f t="shared" si="3"/>
        <v>0</v>
      </c>
      <c r="I206" s="85"/>
      <c r="J206" s="219"/>
      <c r="K206" s="17"/>
      <c r="L206" s="17"/>
      <c r="M206" s="15"/>
      <c r="N206" s="15"/>
      <c r="O206" s="219"/>
      <c r="P206" s="234"/>
      <c r="Q206" s="21"/>
      <c r="R206" s="21"/>
      <c r="S206" s="21"/>
      <c r="T206" s="21"/>
      <c r="U206" s="21"/>
      <c r="V206" s="21"/>
      <c r="W206" s="21"/>
      <c r="X206" s="21"/>
      <c r="Y206" s="21"/>
      <c r="Z206" s="21"/>
      <c r="AA206" s="21"/>
      <c r="AB206" s="21"/>
      <c r="AC206" s="21"/>
      <c r="AD206" s="21"/>
      <c r="AE206" s="21"/>
      <c r="AF206" s="21"/>
      <c r="AG206" s="21"/>
      <c r="AH206" s="21"/>
      <c r="AI206" s="21"/>
      <c r="AJ206" s="21"/>
    </row>
    <row r="207" spans="2:36" x14ac:dyDescent="0.3">
      <c r="B207" s="369">
        <v>8405</v>
      </c>
      <c r="C207" s="369">
        <v>18</v>
      </c>
      <c r="D207" s="369" t="s">
        <v>122</v>
      </c>
      <c r="E207" s="369" t="s">
        <v>124</v>
      </c>
      <c r="F207" s="369" t="s">
        <v>132</v>
      </c>
      <c r="G207" s="369">
        <v>2</v>
      </c>
      <c r="H207" s="369">
        <f t="shared" si="3"/>
        <v>0</v>
      </c>
      <c r="I207" s="85"/>
      <c r="J207" s="219"/>
      <c r="K207" s="17"/>
      <c r="L207" s="17"/>
      <c r="M207" s="15"/>
      <c r="N207" s="15"/>
      <c r="O207" s="219"/>
      <c r="P207" s="234"/>
      <c r="Q207" s="21"/>
      <c r="R207" s="21"/>
      <c r="S207" s="21"/>
      <c r="T207" s="21"/>
      <c r="U207" s="21"/>
      <c r="V207" s="21"/>
      <c r="W207" s="21"/>
      <c r="X207" s="21"/>
      <c r="Y207" s="21"/>
      <c r="Z207" s="21"/>
      <c r="AA207" s="21"/>
      <c r="AB207" s="21"/>
      <c r="AC207" s="21"/>
      <c r="AD207" s="21"/>
      <c r="AE207" s="21"/>
      <c r="AF207" s="21"/>
      <c r="AG207" s="21"/>
      <c r="AH207" s="21"/>
      <c r="AI207" s="21"/>
      <c r="AJ207" s="21"/>
    </row>
    <row r="208" spans="2:36" x14ac:dyDescent="0.3">
      <c r="B208" s="369">
        <v>8410</v>
      </c>
      <c r="C208" s="369">
        <v>18</v>
      </c>
      <c r="D208" s="369" t="s">
        <v>122</v>
      </c>
      <c r="E208" s="369" t="s">
        <v>124</v>
      </c>
      <c r="F208" s="369" t="s">
        <v>132</v>
      </c>
      <c r="G208" s="369">
        <v>0</v>
      </c>
      <c r="H208" s="369">
        <f t="shared" si="3"/>
        <v>0</v>
      </c>
      <c r="I208" s="85"/>
      <c r="J208" s="219"/>
      <c r="K208" s="17"/>
      <c r="L208" s="17"/>
      <c r="M208" s="15"/>
      <c r="N208" s="15"/>
      <c r="O208" s="219"/>
      <c r="P208" s="234"/>
      <c r="Q208" s="21"/>
      <c r="R208" s="21"/>
      <c r="S208" s="21"/>
      <c r="T208" s="21"/>
      <c r="U208" s="21"/>
      <c r="V208" s="21"/>
      <c r="W208" s="21"/>
      <c r="X208" s="21"/>
      <c r="Y208" s="21"/>
      <c r="Z208" s="21"/>
      <c r="AA208" s="21"/>
      <c r="AB208" s="21"/>
      <c r="AC208" s="21"/>
      <c r="AD208" s="21"/>
      <c r="AE208" s="21"/>
      <c r="AF208" s="21"/>
      <c r="AG208" s="21"/>
      <c r="AH208" s="21"/>
      <c r="AI208" s="21"/>
      <c r="AJ208" s="21"/>
    </row>
    <row r="209" spans="2:36" x14ac:dyDescent="0.3">
      <c r="B209" s="369">
        <v>8425</v>
      </c>
      <c r="C209" s="369">
        <v>18</v>
      </c>
      <c r="D209" s="369" t="s">
        <v>122</v>
      </c>
      <c r="E209" s="369" t="s">
        <v>124</v>
      </c>
      <c r="F209" s="369" t="s">
        <v>132</v>
      </c>
      <c r="G209" s="369">
        <v>2</v>
      </c>
      <c r="H209" s="369">
        <f t="shared" si="3"/>
        <v>0</v>
      </c>
      <c r="I209" s="85"/>
      <c r="J209" s="219"/>
      <c r="K209" s="17"/>
      <c r="L209" s="17"/>
      <c r="M209" s="15"/>
      <c r="N209" s="15"/>
      <c r="O209" s="219"/>
      <c r="P209" s="234"/>
      <c r="Q209" s="21"/>
      <c r="R209" s="21"/>
      <c r="S209" s="21"/>
      <c r="T209" s="21"/>
      <c r="U209" s="21"/>
      <c r="V209" s="21"/>
      <c r="W209" s="21"/>
      <c r="X209" s="21"/>
      <c r="Y209" s="21"/>
      <c r="Z209" s="21"/>
      <c r="AA209" s="21"/>
      <c r="AB209" s="21"/>
      <c r="AC209" s="21"/>
      <c r="AD209" s="21"/>
      <c r="AE209" s="21"/>
      <c r="AF209" s="21"/>
      <c r="AG209" s="21"/>
      <c r="AH209" s="21"/>
      <c r="AI209" s="21"/>
      <c r="AJ209" s="21"/>
    </row>
    <row r="210" spans="2:36" x14ac:dyDescent="0.3">
      <c r="B210" s="369">
        <v>8428</v>
      </c>
      <c r="C210" s="369">
        <v>18</v>
      </c>
      <c r="D210" s="369" t="s">
        <v>122</v>
      </c>
      <c r="E210" s="369" t="s">
        <v>124</v>
      </c>
      <c r="F210" s="369" t="s">
        <v>132</v>
      </c>
      <c r="G210" s="369">
        <v>1</v>
      </c>
      <c r="H210" s="369">
        <f t="shared" si="3"/>
        <v>0</v>
      </c>
      <c r="I210" s="85"/>
      <c r="J210" s="219"/>
      <c r="K210" s="17"/>
      <c r="L210" s="17"/>
      <c r="M210" s="15"/>
      <c r="N210" s="15"/>
      <c r="O210" s="219"/>
      <c r="P210" s="234"/>
      <c r="Q210" s="21"/>
      <c r="R210" s="21"/>
      <c r="S210" s="21"/>
      <c r="T210" s="21"/>
      <c r="U210" s="21"/>
      <c r="V210" s="21"/>
      <c r="W210" s="21"/>
      <c r="X210" s="21"/>
      <c r="Y210" s="21"/>
      <c r="Z210" s="21"/>
      <c r="AA210" s="21"/>
      <c r="AB210" s="21"/>
      <c r="AC210" s="21"/>
      <c r="AD210" s="21"/>
      <c r="AE210" s="21"/>
      <c r="AF210" s="21"/>
      <c r="AG210" s="21"/>
      <c r="AH210" s="21"/>
      <c r="AI210" s="21"/>
      <c r="AJ210" s="21"/>
    </row>
    <row r="211" spans="2:36" x14ac:dyDescent="0.3">
      <c r="B211" s="369">
        <v>8481</v>
      </c>
      <c r="C211" s="369">
        <v>18</v>
      </c>
      <c r="D211" s="369" t="s">
        <v>123</v>
      </c>
      <c r="E211" s="369" t="s">
        <v>124</v>
      </c>
      <c r="F211" s="369" t="s">
        <v>132</v>
      </c>
      <c r="G211" s="369">
        <v>9999</v>
      </c>
      <c r="H211" s="369">
        <f t="shared" si="3"/>
        <v>0</v>
      </c>
      <c r="I211" s="85"/>
      <c r="J211" s="219"/>
      <c r="K211" s="17"/>
      <c r="L211" s="17"/>
      <c r="M211" s="15"/>
      <c r="N211" s="15"/>
      <c r="O211" s="219"/>
      <c r="P211" s="234"/>
      <c r="Q211" s="21"/>
      <c r="R211" s="21"/>
      <c r="S211" s="21"/>
      <c r="T211" s="21"/>
      <c r="U211" s="21"/>
      <c r="V211" s="21"/>
      <c r="W211" s="21"/>
      <c r="X211" s="21"/>
      <c r="Y211" s="21"/>
      <c r="Z211" s="21"/>
      <c r="AA211" s="21"/>
      <c r="AB211" s="21"/>
      <c r="AC211" s="21"/>
      <c r="AD211" s="21"/>
      <c r="AE211" s="21"/>
      <c r="AF211" s="21"/>
      <c r="AG211" s="21"/>
      <c r="AH211" s="21"/>
      <c r="AI211" s="21"/>
      <c r="AJ211" s="21"/>
    </row>
    <row r="212" spans="2:36" x14ac:dyDescent="0.3">
      <c r="B212" s="369">
        <v>8636</v>
      </c>
      <c r="C212" s="369">
        <v>18</v>
      </c>
      <c r="D212" s="369" t="s">
        <v>122</v>
      </c>
      <c r="E212" s="369" t="s">
        <v>124</v>
      </c>
      <c r="F212" s="369" t="s">
        <v>132</v>
      </c>
      <c r="G212" s="369">
        <v>1</v>
      </c>
      <c r="H212" s="369">
        <f t="shared" si="3"/>
        <v>1</v>
      </c>
      <c r="I212" s="85">
        <v>20.8</v>
      </c>
      <c r="J212" s="219"/>
      <c r="K212" s="17"/>
      <c r="L212" s="17"/>
      <c r="M212" s="15"/>
      <c r="N212" s="15"/>
      <c r="O212" s="219"/>
      <c r="P212" s="234"/>
      <c r="Q212" s="21"/>
      <c r="R212" s="21"/>
      <c r="S212" s="21"/>
      <c r="T212" s="21"/>
      <c r="U212" s="21"/>
      <c r="V212" s="21"/>
      <c r="W212" s="21"/>
      <c r="X212" s="21"/>
      <c r="Y212" s="21"/>
      <c r="Z212" s="21"/>
      <c r="AA212" s="21"/>
      <c r="AB212" s="21"/>
      <c r="AC212" s="21"/>
      <c r="AD212" s="21"/>
      <c r="AE212" s="21"/>
      <c r="AF212" s="21"/>
      <c r="AG212" s="21"/>
      <c r="AH212" s="21"/>
      <c r="AI212" s="21"/>
      <c r="AJ212" s="21"/>
    </row>
    <row r="213" spans="2:36" x14ac:dyDescent="0.3">
      <c r="B213" s="369">
        <v>8676</v>
      </c>
      <c r="C213" s="369">
        <v>18</v>
      </c>
      <c r="D213" s="369" t="s">
        <v>122</v>
      </c>
      <c r="E213" s="369" t="s">
        <v>124</v>
      </c>
      <c r="F213" s="369" t="s">
        <v>131</v>
      </c>
      <c r="G213" s="369">
        <v>4</v>
      </c>
      <c r="H213" s="369">
        <f t="shared" si="3"/>
        <v>1</v>
      </c>
      <c r="I213" s="85">
        <v>18.600000000000001</v>
      </c>
      <c r="J213" s="219"/>
      <c r="K213" s="17"/>
      <c r="L213" s="17"/>
      <c r="M213" s="15"/>
      <c r="N213" s="15"/>
      <c r="O213" s="219"/>
      <c r="P213" s="234"/>
      <c r="Q213" s="21"/>
      <c r="R213" s="21"/>
      <c r="S213" s="21"/>
      <c r="T213" s="21"/>
      <c r="U213" s="21"/>
      <c r="V213" s="21"/>
      <c r="W213" s="21"/>
      <c r="X213" s="21"/>
      <c r="Y213" s="21"/>
      <c r="Z213" s="21"/>
      <c r="AA213" s="21"/>
      <c r="AB213" s="21"/>
      <c r="AC213" s="21"/>
      <c r="AD213" s="21"/>
      <c r="AE213" s="21"/>
      <c r="AF213" s="21"/>
      <c r="AG213" s="21"/>
      <c r="AH213" s="21"/>
      <c r="AI213" s="21"/>
      <c r="AJ213" s="21"/>
    </row>
    <row r="214" spans="2:36" x14ac:dyDescent="0.3">
      <c r="B214" s="369">
        <v>8682</v>
      </c>
      <c r="C214" s="369">
        <v>18</v>
      </c>
      <c r="D214" s="369" t="s">
        <v>122</v>
      </c>
      <c r="E214" s="369" t="s">
        <v>124</v>
      </c>
      <c r="F214" s="369" t="s">
        <v>131</v>
      </c>
      <c r="G214" s="369">
        <v>5</v>
      </c>
      <c r="H214" s="369">
        <f t="shared" si="3"/>
        <v>1</v>
      </c>
      <c r="I214" s="85">
        <v>23.2</v>
      </c>
      <c r="J214" s="219"/>
      <c r="K214" s="17"/>
      <c r="L214" s="17"/>
      <c r="M214" s="15"/>
      <c r="N214" s="15"/>
      <c r="O214" s="219"/>
      <c r="P214" s="234"/>
      <c r="Q214" s="21"/>
      <c r="R214" s="21"/>
      <c r="S214" s="21"/>
      <c r="T214" s="21"/>
      <c r="U214" s="21"/>
      <c r="V214" s="21"/>
      <c r="W214" s="21"/>
      <c r="X214" s="21"/>
      <c r="Y214" s="21"/>
      <c r="Z214" s="21"/>
      <c r="AA214" s="21"/>
      <c r="AB214" s="21"/>
      <c r="AC214" s="21"/>
      <c r="AD214" s="21"/>
      <c r="AE214" s="21"/>
      <c r="AF214" s="21"/>
      <c r="AG214" s="21"/>
      <c r="AH214" s="21"/>
      <c r="AI214" s="21"/>
      <c r="AJ214" s="21"/>
    </row>
    <row r="215" spans="2:36" x14ac:dyDescent="0.3">
      <c r="B215" s="369">
        <v>8693</v>
      </c>
      <c r="C215" s="369">
        <v>18</v>
      </c>
      <c r="D215" s="369" t="s">
        <v>122</v>
      </c>
      <c r="E215" s="369" t="s">
        <v>124</v>
      </c>
      <c r="F215" s="369" t="s">
        <v>132</v>
      </c>
      <c r="G215" s="369">
        <v>2</v>
      </c>
      <c r="H215" s="369">
        <f t="shared" si="3"/>
        <v>1</v>
      </c>
      <c r="I215" s="85">
        <v>20.2</v>
      </c>
      <c r="J215" s="219"/>
      <c r="K215" s="17"/>
      <c r="L215" s="17"/>
      <c r="M215" s="15"/>
      <c r="N215" s="15"/>
      <c r="O215" s="219"/>
      <c r="P215" s="234"/>
      <c r="Q215" s="21"/>
      <c r="R215" s="21"/>
      <c r="S215" s="21"/>
      <c r="T215" s="21"/>
      <c r="U215" s="21"/>
      <c r="V215" s="21"/>
      <c r="W215" s="21"/>
      <c r="X215" s="21"/>
      <c r="Y215" s="21"/>
      <c r="Z215" s="21"/>
      <c r="AA215" s="21"/>
      <c r="AB215" s="21"/>
      <c r="AC215" s="21"/>
      <c r="AD215" s="21"/>
      <c r="AE215" s="21"/>
      <c r="AF215" s="21"/>
      <c r="AG215" s="21"/>
      <c r="AH215" s="21"/>
      <c r="AI215" s="21"/>
      <c r="AJ215" s="21"/>
    </row>
    <row r="216" spans="2:36" x14ac:dyDescent="0.3">
      <c r="B216" s="369">
        <v>8718</v>
      </c>
      <c r="C216" s="369">
        <v>18</v>
      </c>
      <c r="D216" s="369" t="s">
        <v>122</v>
      </c>
      <c r="E216" s="369" t="s">
        <v>124</v>
      </c>
      <c r="F216" s="369" t="s">
        <v>131</v>
      </c>
      <c r="G216" s="369">
        <v>15</v>
      </c>
      <c r="H216" s="369">
        <f t="shared" si="3"/>
        <v>1</v>
      </c>
      <c r="I216" s="85">
        <v>8.1999999999999993</v>
      </c>
      <c r="J216" s="219"/>
      <c r="K216" s="17"/>
      <c r="L216" s="17"/>
      <c r="M216" s="15"/>
      <c r="N216" s="15"/>
      <c r="O216" s="219"/>
      <c r="P216" s="234"/>
      <c r="Q216" s="21"/>
      <c r="R216" s="21"/>
      <c r="S216" s="21"/>
      <c r="T216" s="21"/>
      <c r="U216" s="21"/>
      <c r="V216" s="21"/>
      <c r="W216" s="21"/>
      <c r="X216" s="21"/>
      <c r="Y216" s="21"/>
      <c r="Z216" s="21"/>
      <c r="AA216" s="21"/>
      <c r="AB216" s="21"/>
      <c r="AC216" s="21"/>
      <c r="AD216" s="21"/>
      <c r="AE216" s="21"/>
      <c r="AF216" s="21"/>
      <c r="AG216" s="21"/>
      <c r="AH216" s="21"/>
      <c r="AI216" s="21"/>
      <c r="AJ216" s="21"/>
    </row>
    <row r="217" spans="2:36" x14ac:dyDescent="0.3">
      <c r="B217" s="369">
        <v>8721</v>
      </c>
      <c r="C217" s="369">
        <v>18</v>
      </c>
      <c r="D217" s="369" t="s">
        <v>122</v>
      </c>
      <c r="E217" s="369" t="s">
        <v>124</v>
      </c>
      <c r="F217" s="369" t="s">
        <v>132</v>
      </c>
      <c r="G217" s="369">
        <v>6</v>
      </c>
      <c r="H217" s="369">
        <f t="shared" si="3"/>
        <v>1</v>
      </c>
      <c r="I217" s="85">
        <v>10.8</v>
      </c>
      <c r="J217" s="219"/>
      <c r="K217" s="17"/>
      <c r="L217" s="17"/>
      <c r="M217" s="15"/>
      <c r="N217" s="15"/>
      <c r="O217" s="219"/>
      <c r="P217" s="234"/>
      <c r="Q217" s="21"/>
      <c r="R217" s="21"/>
      <c r="S217" s="21"/>
      <c r="T217" s="21"/>
      <c r="U217" s="21"/>
      <c r="V217" s="21"/>
      <c r="W217" s="21"/>
      <c r="X217" s="21"/>
      <c r="Y217" s="21"/>
      <c r="Z217" s="21"/>
      <c r="AA217" s="21"/>
      <c r="AB217" s="21"/>
      <c r="AC217" s="21"/>
      <c r="AD217" s="21"/>
      <c r="AE217" s="21"/>
      <c r="AF217" s="21"/>
      <c r="AG217" s="21"/>
      <c r="AH217" s="21"/>
      <c r="AI217" s="21"/>
      <c r="AJ217" s="21"/>
    </row>
    <row r="218" spans="2:36" x14ac:dyDescent="0.3">
      <c r="B218" s="369">
        <v>8724</v>
      </c>
      <c r="C218" s="369">
        <v>18</v>
      </c>
      <c r="D218" s="369" t="s">
        <v>122</v>
      </c>
      <c r="E218" s="369" t="s">
        <v>124</v>
      </c>
      <c r="F218" s="369" t="s">
        <v>131</v>
      </c>
      <c r="G218" s="369">
        <v>15</v>
      </c>
      <c r="H218" s="369">
        <f t="shared" si="3"/>
        <v>1</v>
      </c>
      <c r="I218" s="85">
        <v>8.1</v>
      </c>
      <c r="J218" s="219"/>
      <c r="K218" s="17"/>
      <c r="L218" s="17"/>
      <c r="M218" s="15"/>
      <c r="N218" s="15"/>
      <c r="O218" s="219"/>
      <c r="P218" s="234"/>
      <c r="Q218" s="21"/>
      <c r="R218" s="21"/>
      <c r="S218" s="21"/>
      <c r="T218" s="21"/>
      <c r="U218" s="21"/>
      <c r="V218" s="21"/>
      <c r="W218" s="21"/>
      <c r="X218" s="21"/>
      <c r="Y218" s="21"/>
      <c r="Z218" s="21"/>
      <c r="AA218" s="21"/>
      <c r="AB218" s="21"/>
      <c r="AC218" s="21"/>
      <c r="AD218" s="21"/>
      <c r="AE218" s="21"/>
      <c r="AF218" s="21"/>
      <c r="AG218" s="21"/>
      <c r="AH218" s="21"/>
      <c r="AI218" s="21"/>
      <c r="AJ218" s="21"/>
    </row>
    <row r="219" spans="2:36" x14ac:dyDescent="0.3">
      <c r="B219" s="369">
        <v>8732</v>
      </c>
      <c r="C219" s="369">
        <v>18</v>
      </c>
      <c r="D219" s="369" t="s">
        <v>122</v>
      </c>
      <c r="E219" s="369" t="s">
        <v>124</v>
      </c>
      <c r="F219" s="369" t="s">
        <v>131</v>
      </c>
      <c r="G219" s="369">
        <v>16</v>
      </c>
      <c r="H219" s="369">
        <f t="shared" si="3"/>
        <v>1</v>
      </c>
      <c r="I219" s="85">
        <v>8.4</v>
      </c>
      <c r="J219" s="219"/>
      <c r="K219" s="17"/>
      <c r="L219" s="17"/>
      <c r="M219" s="15"/>
      <c r="N219" s="15"/>
      <c r="O219" s="219"/>
      <c r="P219" s="234"/>
      <c r="Q219" s="21"/>
      <c r="R219" s="21"/>
      <c r="S219" s="21"/>
      <c r="T219" s="21"/>
      <c r="U219" s="21"/>
      <c r="V219" s="21"/>
      <c r="W219" s="21"/>
      <c r="X219" s="21"/>
      <c r="Y219" s="21"/>
      <c r="Z219" s="21"/>
      <c r="AA219" s="21"/>
      <c r="AB219" s="21"/>
      <c r="AC219" s="21"/>
      <c r="AD219" s="21"/>
      <c r="AE219" s="21"/>
      <c r="AF219" s="21"/>
      <c r="AG219" s="21"/>
      <c r="AH219" s="21"/>
      <c r="AI219" s="21"/>
      <c r="AJ219" s="21"/>
    </row>
    <row r="220" spans="2:36" x14ac:dyDescent="0.3">
      <c r="B220" s="369">
        <v>8751</v>
      </c>
      <c r="C220" s="369">
        <v>18</v>
      </c>
      <c r="D220" s="369" t="s">
        <v>122</v>
      </c>
      <c r="E220" s="369" t="s">
        <v>124</v>
      </c>
      <c r="F220" s="369" t="s">
        <v>131</v>
      </c>
      <c r="G220" s="369">
        <v>3</v>
      </c>
      <c r="H220" s="369">
        <f t="shared" si="3"/>
        <v>1</v>
      </c>
      <c r="I220" s="85">
        <v>21.3</v>
      </c>
      <c r="J220" s="219"/>
      <c r="K220" s="17"/>
      <c r="L220" s="17"/>
      <c r="M220" s="15"/>
      <c r="N220" s="15"/>
      <c r="O220" s="219"/>
      <c r="P220" s="234"/>
      <c r="Q220" s="21"/>
      <c r="R220" s="21"/>
      <c r="S220" s="21"/>
      <c r="T220" s="21"/>
      <c r="U220" s="21"/>
      <c r="V220" s="21"/>
      <c r="W220" s="21"/>
      <c r="X220" s="21"/>
      <c r="Y220" s="21"/>
      <c r="Z220" s="21"/>
      <c r="AA220" s="21"/>
      <c r="AB220" s="21"/>
      <c r="AC220" s="21"/>
      <c r="AD220" s="21"/>
      <c r="AE220" s="21"/>
      <c r="AF220" s="21"/>
      <c r="AG220" s="21"/>
      <c r="AH220" s="21"/>
      <c r="AI220" s="21"/>
      <c r="AJ220" s="21"/>
    </row>
    <row r="221" spans="2:36" x14ac:dyDescent="0.3">
      <c r="B221" s="369">
        <v>8775</v>
      </c>
      <c r="C221" s="369">
        <v>18</v>
      </c>
      <c r="D221" s="369" t="s">
        <v>122</v>
      </c>
      <c r="E221" s="369" t="s">
        <v>125</v>
      </c>
      <c r="F221" s="369" t="s">
        <v>132</v>
      </c>
      <c r="G221" s="369">
        <v>0</v>
      </c>
      <c r="H221" s="369">
        <f t="shared" si="3"/>
        <v>0</v>
      </c>
      <c r="I221" s="85"/>
      <c r="J221" s="219"/>
      <c r="K221" s="17"/>
      <c r="L221" s="17"/>
      <c r="M221" s="15"/>
      <c r="N221" s="15"/>
      <c r="O221" s="219"/>
      <c r="P221" s="234"/>
      <c r="Q221" s="21"/>
      <c r="R221" s="21"/>
      <c r="S221" s="21"/>
      <c r="T221" s="21"/>
      <c r="U221" s="21"/>
      <c r="V221" s="21"/>
      <c r="W221" s="21"/>
      <c r="X221" s="21"/>
      <c r="Y221" s="21"/>
      <c r="Z221" s="21"/>
      <c r="AA221" s="21"/>
      <c r="AB221" s="21"/>
      <c r="AC221" s="21"/>
      <c r="AD221" s="21"/>
      <c r="AE221" s="21"/>
      <c r="AF221" s="21"/>
      <c r="AG221" s="21"/>
      <c r="AH221" s="21"/>
      <c r="AI221" s="21"/>
      <c r="AJ221" s="21"/>
    </row>
    <row r="222" spans="2:36" x14ac:dyDescent="0.3">
      <c r="B222" s="369">
        <v>8788</v>
      </c>
      <c r="C222" s="369">
        <v>18</v>
      </c>
      <c r="D222" s="369" t="s">
        <v>122</v>
      </c>
      <c r="E222" s="369" t="s">
        <v>124</v>
      </c>
      <c r="F222" s="369" t="s">
        <v>132</v>
      </c>
      <c r="G222" s="369">
        <v>0</v>
      </c>
      <c r="H222" s="369">
        <f t="shared" si="3"/>
        <v>0</v>
      </c>
      <c r="I222" s="85"/>
      <c r="J222" s="219"/>
      <c r="K222" s="17"/>
      <c r="L222" s="17"/>
      <c r="M222" s="15"/>
      <c r="N222" s="15"/>
      <c r="O222" s="219"/>
      <c r="P222" s="234"/>
      <c r="Q222" s="21"/>
      <c r="R222" s="21"/>
      <c r="S222" s="21"/>
      <c r="T222" s="21"/>
      <c r="U222" s="21"/>
      <c r="V222" s="21"/>
      <c r="W222" s="21"/>
      <c r="X222" s="21"/>
      <c r="Y222" s="21"/>
      <c r="Z222" s="21"/>
      <c r="AA222" s="21"/>
      <c r="AB222" s="21"/>
      <c r="AC222" s="21"/>
      <c r="AD222" s="21"/>
      <c r="AE222" s="21"/>
      <c r="AF222" s="21"/>
      <c r="AG222" s="21"/>
      <c r="AH222" s="21"/>
      <c r="AI222" s="21"/>
      <c r="AJ222" s="21"/>
    </row>
    <row r="223" spans="2:36" x14ac:dyDescent="0.3">
      <c r="B223" s="369">
        <v>8838</v>
      </c>
      <c r="C223" s="369">
        <v>18</v>
      </c>
      <c r="D223" s="369" t="s">
        <v>122</v>
      </c>
      <c r="E223" s="369" t="s">
        <v>124</v>
      </c>
      <c r="F223" s="369" t="s">
        <v>132</v>
      </c>
      <c r="G223" s="369">
        <v>0</v>
      </c>
      <c r="H223" s="369">
        <f t="shared" si="3"/>
        <v>0</v>
      </c>
      <c r="I223" s="85"/>
      <c r="J223" s="219"/>
      <c r="K223" s="17"/>
      <c r="L223" s="17"/>
      <c r="M223" s="15"/>
      <c r="N223" s="15"/>
      <c r="O223" s="219"/>
      <c r="P223" s="234"/>
      <c r="Q223" s="21"/>
      <c r="R223" s="21"/>
      <c r="S223" s="21"/>
      <c r="T223" s="21"/>
      <c r="U223" s="21"/>
      <c r="V223" s="21"/>
      <c r="W223" s="21"/>
      <c r="X223" s="21"/>
      <c r="Y223" s="21"/>
      <c r="Z223" s="21"/>
      <c r="AA223" s="21"/>
      <c r="AB223" s="21"/>
      <c r="AC223" s="21"/>
      <c r="AD223" s="21"/>
      <c r="AE223" s="21"/>
      <c r="AF223" s="21"/>
      <c r="AG223" s="21"/>
      <c r="AH223" s="21"/>
      <c r="AI223" s="21"/>
      <c r="AJ223" s="21"/>
    </row>
    <row r="224" spans="2:36" x14ac:dyDescent="0.3">
      <c r="B224" s="369">
        <v>8861</v>
      </c>
      <c r="C224" s="369">
        <v>18</v>
      </c>
      <c r="D224" s="369" t="s">
        <v>122</v>
      </c>
      <c r="E224" s="369" t="s">
        <v>124</v>
      </c>
      <c r="F224" s="369" t="s">
        <v>131</v>
      </c>
      <c r="G224" s="369">
        <v>30</v>
      </c>
      <c r="H224" s="369">
        <f t="shared" si="3"/>
        <v>1</v>
      </c>
      <c r="I224" s="85">
        <v>6</v>
      </c>
      <c r="J224" s="219"/>
      <c r="K224" s="17"/>
      <c r="L224" s="17"/>
      <c r="M224" s="15"/>
      <c r="N224" s="15"/>
      <c r="O224" s="219"/>
      <c r="P224" s="234"/>
      <c r="Q224" s="21"/>
      <c r="R224" s="21"/>
      <c r="S224" s="21"/>
      <c r="T224" s="21"/>
      <c r="U224" s="21"/>
      <c r="V224" s="21"/>
      <c r="W224" s="21"/>
      <c r="X224" s="21"/>
      <c r="Y224" s="21"/>
      <c r="Z224" s="21"/>
      <c r="AA224" s="21"/>
      <c r="AB224" s="21"/>
      <c r="AC224" s="21"/>
      <c r="AD224" s="21"/>
      <c r="AE224" s="21"/>
      <c r="AF224" s="21"/>
      <c r="AG224" s="21"/>
      <c r="AH224" s="21"/>
      <c r="AI224" s="21"/>
      <c r="AJ224" s="21"/>
    </row>
    <row r="225" spans="2:36" x14ac:dyDescent="0.3">
      <c r="B225" s="369">
        <v>8958</v>
      </c>
      <c r="C225" s="369">
        <v>18</v>
      </c>
      <c r="D225" s="369" t="s">
        <v>122</v>
      </c>
      <c r="E225" s="369" t="s">
        <v>124</v>
      </c>
      <c r="F225" s="369" t="s">
        <v>131</v>
      </c>
      <c r="G225" s="369">
        <v>10</v>
      </c>
      <c r="H225" s="369">
        <f t="shared" si="3"/>
        <v>1</v>
      </c>
      <c r="I225" s="85">
        <v>16.2</v>
      </c>
      <c r="J225" s="219"/>
      <c r="K225" s="17"/>
      <c r="L225" s="17"/>
      <c r="M225" s="15"/>
      <c r="N225" s="15"/>
      <c r="O225" s="219"/>
      <c r="P225" s="234"/>
      <c r="Q225" s="21"/>
      <c r="R225" s="21"/>
      <c r="S225" s="21"/>
      <c r="T225" s="21"/>
      <c r="U225" s="21"/>
      <c r="V225" s="21"/>
      <c r="W225" s="21"/>
      <c r="X225" s="21"/>
      <c r="Y225" s="21"/>
      <c r="Z225" s="21"/>
      <c r="AA225" s="21"/>
      <c r="AB225" s="21"/>
      <c r="AC225" s="21"/>
      <c r="AD225" s="21"/>
      <c r="AE225" s="21"/>
      <c r="AF225" s="21"/>
      <c r="AG225" s="21"/>
      <c r="AH225" s="21"/>
      <c r="AI225" s="21"/>
      <c r="AJ225" s="21"/>
    </row>
    <row r="226" spans="2:36" x14ac:dyDescent="0.3">
      <c r="B226" s="369">
        <v>8961</v>
      </c>
      <c r="C226" s="369">
        <v>18</v>
      </c>
      <c r="D226" s="369" t="s">
        <v>122</v>
      </c>
      <c r="E226" s="369" t="s">
        <v>124</v>
      </c>
      <c r="F226" s="369" t="s">
        <v>131</v>
      </c>
      <c r="G226" s="369">
        <v>12</v>
      </c>
      <c r="H226" s="369">
        <f t="shared" si="3"/>
        <v>1</v>
      </c>
      <c r="I226" s="85">
        <v>14.5</v>
      </c>
      <c r="J226" s="219"/>
      <c r="K226" s="17"/>
      <c r="L226" s="17"/>
      <c r="M226" s="15"/>
      <c r="N226" s="15"/>
      <c r="O226" s="219"/>
      <c r="P226" s="234"/>
      <c r="Q226" s="21"/>
      <c r="R226" s="21"/>
      <c r="S226" s="21"/>
      <c r="T226" s="21"/>
      <c r="U226" s="21"/>
      <c r="V226" s="21"/>
      <c r="W226" s="21"/>
      <c r="X226" s="21"/>
      <c r="Y226" s="21"/>
      <c r="Z226" s="21"/>
      <c r="AA226" s="21"/>
      <c r="AB226" s="21"/>
      <c r="AC226" s="21"/>
      <c r="AD226" s="21"/>
      <c r="AE226" s="21"/>
      <c r="AF226" s="21"/>
      <c r="AG226" s="21"/>
      <c r="AH226" s="21"/>
      <c r="AI226" s="21"/>
      <c r="AJ226" s="21"/>
    </row>
    <row r="227" spans="2:36" x14ac:dyDescent="0.3">
      <c r="B227" s="369">
        <v>9018</v>
      </c>
      <c r="C227" s="369">
        <v>18</v>
      </c>
      <c r="D227" s="369" t="s">
        <v>122</v>
      </c>
      <c r="E227" s="369" t="s">
        <v>124</v>
      </c>
      <c r="F227" s="369" t="s">
        <v>132</v>
      </c>
      <c r="G227" s="369">
        <v>25</v>
      </c>
      <c r="H227" s="369">
        <f t="shared" si="3"/>
        <v>1</v>
      </c>
      <c r="I227" s="85">
        <v>9.6</v>
      </c>
      <c r="J227" s="219"/>
      <c r="K227" s="17"/>
      <c r="L227" s="17"/>
      <c r="M227" s="15"/>
      <c r="N227" s="15"/>
      <c r="O227" s="219"/>
      <c r="P227" s="234"/>
      <c r="Q227" s="21"/>
      <c r="R227" s="21"/>
      <c r="S227" s="21"/>
      <c r="T227" s="21"/>
      <c r="U227" s="21"/>
      <c r="V227" s="21"/>
      <c r="W227" s="21"/>
      <c r="X227" s="21"/>
      <c r="Y227" s="21"/>
      <c r="Z227" s="21"/>
      <c r="AA227" s="21"/>
      <c r="AB227" s="21"/>
      <c r="AC227" s="21"/>
      <c r="AD227" s="21"/>
      <c r="AE227" s="21"/>
      <c r="AF227" s="21"/>
      <c r="AG227" s="21"/>
      <c r="AH227" s="21"/>
      <c r="AI227" s="21"/>
      <c r="AJ227" s="21"/>
    </row>
    <row r="228" spans="2:36" x14ac:dyDescent="0.3">
      <c r="B228" s="369">
        <v>9059</v>
      </c>
      <c r="C228" s="369">
        <v>18</v>
      </c>
      <c r="D228" s="369" t="s">
        <v>123</v>
      </c>
      <c r="E228" s="369" t="s">
        <v>124</v>
      </c>
      <c r="F228" s="369" t="s">
        <v>131</v>
      </c>
      <c r="G228" s="369">
        <v>9999</v>
      </c>
      <c r="H228" s="369">
        <f t="shared" si="3"/>
        <v>0</v>
      </c>
      <c r="I228" s="85"/>
      <c r="J228" s="219"/>
      <c r="K228" s="17"/>
      <c r="L228" s="17"/>
      <c r="M228" s="15"/>
      <c r="N228" s="15"/>
      <c r="O228" s="219"/>
      <c r="P228" s="234"/>
      <c r="Q228" s="21"/>
      <c r="R228" s="21"/>
      <c r="S228" s="21"/>
      <c r="T228" s="21"/>
      <c r="U228" s="21"/>
      <c r="V228" s="21"/>
      <c r="W228" s="21"/>
      <c r="X228" s="21"/>
      <c r="Y228" s="21"/>
      <c r="Z228" s="21"/>
      <c r="AA228" s="21"/>
      <c r="AB228" s="21"/>
      <c r="AC228" s="21"/>
      <c r="AD228" s="21"/>
      <c r="AE228" s="21"/>
      <c r="AF228" s="21"/>
      <c r="AG228" s="21"/>
      <c r="AH228" s="21"/>
      <c r="AI228" s="21"/>
      <c r="AJ228" s="21"/>
    </row>
    <row r="229" spans="2:36" x14ac:dyDescent="0.3">
      <c r="B229" s="369">
        <v>9060</v>
      </c>
      <c r="C229" s="369">
        <v>18</v>
      </c>
      <c r="D229" s="369" t="s">
        <v>123</v>
      </c>
      <c r="E229" s="369" t="s">
        <v>124</v>
      </c>
      <c r="F229" s="369" t="s">
        <v>132</v>
      </c>
      <c r="G229" s="369">
        <v>9999</v>
      </c>
      <c r="H229" s="369">
        <f t="shared" si="3"/>
        <v>0</v>
      </c>
      <c r="I229" s="85"/>
      <c r="J229" s="219"/>
      <c r="K229" s="17"/>
      <c r="L229" s="17"/>
      <c r="M229" s="15"/>
      <c r="N229" s="15"/>
      <c r="O229" s="219"/>
      <c r="P229" s="234"/>
      <c r="Q229" s="21"/>
      <c r="R229" s="21"/>
      <c r="S229" s="21"/>
      <c r="T229" s="21"/>
      <c r="U229" s="21"/>
      <c r="V229" s="21"/>
      <c r="W229" s="21"/>
      <c r="X229" s="21"/>
      <c r="Y229" s="21"/>
      <c r="Z229" s="21"/>
      <c r="AA229" s="21"/>
      <c r="AB229" s="21"/>
      <c r="AC229" s="21"/>
      <c r="AD229" s="21"/>
      <c r="AE229" s="21"/>
      <c r="AF229" s="21"/>
      <c r="AG229" s="21"/>
      <c r="AH229" s="21"/>
      <c r="AI229" s="21"/>
      <c r="AJ229" s="21"/>
    </row>
    <row r="230" spans="2:36" x14ac:dyDescent="0.3">
      <c r="B230" s="369">
        <v>9066</v>
      </c>
      <c r="C230" s="369">
        <v>18</v>
      </c>
      <c r="D230" s="369" t="s">
        <v>122</v>
      </c>
      <c r="E230" s="369" t="s">
        <v>124</v>
      </c>
      <c r="F230" s="369" t="s">
        <v>132</v>
      </c>
      <c r="G230" s="369">
        <v>10</v>
      </c>
      <c r="H230" s="369">
        <f t="shared" si="3"/>
        <v>1</v>
      </c>
      <c r="I230" s="85">
        <v>14.2</v>
      </c>
      <c r="J230" s="219"/>
      <c r="K230" s="17"/>
      <c r="L230" s="17"/>
      <c r="M230" s="15"/>
      <c r="N230" s="15"/>
      <c r="O230" s="219"/>
      <c r="P230" s="234"/>
      <c r="Q230" s="21"/>
      <c r="R230" s="21"/>
      <c r="S230" s="21"/>
      <c r="T230" s="21"/>
      <c r="U230" s="21"/>
      <c r="V230" s="21"/>
      <c r="W230" s="21"/>
      <c r="X230" s="21"/>
      <c r="Y230" s="21"/>
      <c r="Z230" s="21"/>
      <c r="AA230" s="21"/>
      <c r="AB230" s="21"/>
      <c r="AC230" s="21"/>
      <c r="AD230" s="21"/>
      <c r="AE230" s="21"/>
      <c r="AF230" s="21"/>
      <c r="AG230" s="21"/>
      <c r="AH230" s="21"/>
      <c r="AI230" s="21"/>
      <c r="AJ230" s="21"/>
    </row>
    <row r="231" spans="2:36" x14ac:dyDescent="0.3">
      <c r="B231" s="369">
        <v>9067</v>
      </c>
      <c r="C231" s="369">
        <v>18</v>
      </c>
      <c r="D231" s="369" t="s">
        <v>123</v>
      </c>
      <c r="E231" s="369" t="s">
        <v>124</v>
      </c>
      <c r="F231" s="369" t="s">
        <v>132</v>
      </c>
      <c r="G231" s="369">
        <v>9999</v>
      </c>
      <c r="H231" s="369">
        <f t="shared" si="3"/>
        <v>0</v>
      </c>
      <c r="I231" s="85"/>
      <c r="J231" s="219"/>
      <c r="K231" s="17"/>
      <c r="L231" s="17"/>
      <c r="M231" s="15"/>
      <c r="N231" s="15"/>
      <c r="O231" s="219"/>
      <c r="P231" s="234"/>
      <c r="Q231" s="21"/>
      <c r="R231" s="21"/>
      <c r="S231" s="21"/>
      <c r="T231" s="21"/>
      <c r="U231" s="21"/>
      <c r="V231" s="21"/>
      <c r="W231" s="21"/>
      <c r="X231" s="21"/>
      <c r="Y231" s="21"/>
      <c r="Z231" s="21"/>
      <c r="AA231" s="21"/>
      <c r="AB231" s="21"/>
      <c r="AC231" s="21"/>
      <c r="AD231" s="21"/>
      <c r="AE231" s="21"/>
      <c r="AF231" s="21"/>
      <c r="AG231" s="21"/>
      <c r="AH231" s="21"/>
      <c r="AI231" s="21"/>
      <c r="AJ231" s="21"/>
    </row>
    <row r="232" spans="2:36" x14ac:dyDescent="0.3">
      <c r="B232" s="369">
        <v>9079</v>
      </c>
      <c r="C232" s="369">
        <v>18</v>
      </c>
      <c r="D232" s="369" t="s">
        <v>123</v>
      </c>
      <c r="E232" s="369" t="s">
        <v>124</v>
      </c>
      <c r="F232" s="369" t="s">
        <v>132</v>
      </c>
      <c r="G232" s="369">
        <v>9999</v>
      </c>
      <c r="H232" s="369">
        <f t="shared" si="3"/>
        <v>0</v>
      </c>
      <c r="I232" s="85"/>
      <c r="J232" s="219"/>
      <c r="K232" s="17"/>
      <c r="L232" s="17"/>
      <c r="M232" s="15"/>
      <c r="N232" s="15"/>
      <c r="O232" s="219"/>
      <c r="P232" s="234"/>
      <c r="Q232" s="21"/>
      <c r="R232" s="21"/>
      <c r="S232" s="21"/>
      <c r="T232" s="21"/>
      <c r="U232" s="21"/>
      <c r="V232" s="21"/>
      <c r="W232" s="21"/>
      <c r="X232" s="21"/>
      <c r="Y232" s="21"/>
      <c r="Z232" s="21"/>
      <c r="AA232" s="21"/>
      <c r="AB232" s="21"/>
      <c r="AC232" s="21"/>
      <c r="AD232" s="21"/>
      <c r="AE232" s="21"/>
      <c r="AF232" s="21"/>
      <c r="AG232" s="21"/>
      <c r="AH232" s="21"/>
      <c r="AI232" s="21"/>
      <c r="AJ232" s="21"/>
    </row>
    <row r="233" spans="2:36" x14ac:dyDescent="0.3">
      <c r="B233" s="369">
        <v>9088</v>
      </c>
      <c r="C233" s="369">
        <v>18</v>
      </c>
      <c r="D233" s="369" t="s">
        <v>122</v>
      </c>
      <c r="E233" s="369" t="s">
        <v>124</v>
      </c>
      <c r="F233" s="369" t="s">
        <v>131</v>
      </c>
      <c r="G233" s="369">
        <v>5</v>
      </c>
      <c r="H233" s="369">
        <f t="shared" si="3"/>
        <v>1</v>
      </c>
      <c r="I233" s="85">
        <v>14.8</v>
      </c>
      <c r="J233" s="219"/>
      <c r="K233" s="17"/>
      <c r="L233" s="17"/>
      <c r="M233" s="15"/>
      <c r="N233" s="15"/>
      <c r="O233" s="219"/>
      <c r="P233" s="234"/>
      <c r="Q233" s="21"/>
      <c r="R233" s="21"/>
      <c r="S233" s="21"/>
      <c r="T233" s="21"/>
      <c r="U233" s="21"/>
      <c r="V233" s="21"/>
      <c r="W233" s="21"/>
      <c r="X233" s="21"/>
      <c r="Y233" s="21"/>
      <c r="Z233" s="21"/>
      <c r="AA233" s="21"/>
      <c r="AB233" s="21"/>
      <c r="AC233" s="21"/>
      <c r="AD233" s="21"/>
      <c r="AE233" s="21"/>
      <c r="AF233" s="21"/>
      <c r="AG233" s="21"/>
      <c r="AH233" s="21"/>
      <c r="AI233" s="21"/>
      <c r="AJ233" s="21"/>
    </row>
    <row r="234" spans="2:36" x14ac:dyDescent="0.3">
      <c r="B234" s="369">
        <v>9128</v>
      </c>
      <c r="C234" s="369">
        <v>18</v>
      </c>
      <c r="D234" s="369" t="s">
        <v>122</v>
      </c>
      <c r="E234" s="369" t="s">
        <v>125</v>
      </c>
      <c r="F234" s="369" t="s">
        <v>131</v>
      </c>
      <c r="G234" s="369">
        <v>0</v>
      </c>
      <c r="H234" s="369">
        <f t="shared" si="3"/>
        <v>0</v>
      </c>
      <c r="I234" s="85"/>
      <c r="J234" s="219"/>
      <c r="K234" s="17"/>
      <c r="L234" s="17"/>
      <c r="M234" s="15"/>
      <c r="N234" s="15"/>
      <c r="O234" s="219"/>
      <c r="P234" s="234"/>
      <c r="Q234" s="21"/>
      <c r="R234" s="21"/>
      <c r="S234" s="21"/>
      <c r="T234" s="21"/>
      <c r="U234" s="21"/>
      <c r="V234" s="21"/>
      <c r="W234" s="21"/>
      <c r="X234" s="21"/>
      <c r="Y234" s="21"/>
      <c r="Z234" s="21"/>
      <c r="AA234" s="21"/>
      <c r="AB234" s="21"/>
      <c r="AC234" s="21"/>
      <c r="AD234" s="21"/>
      <c r="AE234" s="21"/>
      <c r="AF234" s="21"/>
      <c r="AG234" s="21"/>
      <c r="AH234" s="21"/>
      <c r="AI234" s="21"/>
      <c r="AJ234" s="21"/>
    </row>
    <row r="235" spans="2:36" x14ac:dyDescent="0.3">
      <c r="B235" s="369">
        <v>9163</v>
      </c>
      <c r="C235" s="369">
        <v>18</v>
      </c>
      <c r="D235" s="369" t="s">
        <v>122</v>
      </c>
      <c r="E235" s="369" t="s">
        <v>124</v>
      </c>
      <c r="F235" s="369" t="s">
        <v>132</v>
      </c>
      <c r="G235" s="369">
        <v>2</v>
      </c>
      <c r="H235" s="369">
        <f t="shared" si="3"/>
        <v>0</v>
      </c>
      <c r="I235" s="85"/>
      <c r="J235" s="219"/>
      <c r="K235" s="17"/>
      <c r="L235" s="17"/>
      <c r="M235" s="15"/>
      <c r="N235" s="15"/>
      <c r="O235" s="219"/>
      <c r="P235" s="234"/>
      <c r="Q235" s="21"/>
      <c r="R235" s="21"/>
      <c r="S235" s="21"/>
      <c r="T235" s="21"/>
      <c r="U235" s="21"/>
      <c r="V235" s="21"/>
      <c r="W235" s="21"/>
      <c r="X235" s="21"/>
      <c r="Y235" s="21"/>
      <c r="Z235" s="21"/>
      <c r="AA235" s="21"/>
      <c r="AB235" s="21"/>
      <c r="AC235" s="21"/>
      <c r="AD235" s="21"/>
      <c r="AE235" s="21"/>
      <c r="AF235" s="21"/>
      <c r="AG235" s="21"/>
      <c r="AH235" s="21"/>
      <c r="AI235" s="21"/>
      <c r="AJ235" s="21"/>
    </row>
    <row r="236" spans="2:36" x14ac:dyDescent="0.3">
      <c r="B236" s="369">
        <v>9172</v>
      </c>
      <c r="C236" s="369">
        <v>18</v>
      </c>
      <c r="D236" s="369" t="s">
        <v>122</v>
      </c>
      <c r="E236" s="369" t="s">
        <v>124</v>
      </c>
      <c r="F236" s="369" t="s">
        <v>131</v>
      </c>
      <c r="G236" s="369">
        <v>17</v>
      </c>
      <c r="H236" s="369">
        <f t="shared" si="3"/>
        <v>1</v>
      </c>
      <c r="I236" s="85">
        <v>8.9</v>
      </c>
      <c r="J236" s="219"/>
      <c r="K236" s="17"/>
      <c r="L236" s="17"/>
      <c r="M236" s="15"/>
      <c r="N236" s="15"/>
      <c r="O236" s="219"/>
      <c r="P236" s="234"/>
      <c r="Q236" s="21"/>
      <c r="R236" s="21"/>
      <c r="S236" s="21"/>
      <c r="T236" s="21"/>
      <c r="U236" s="21"/>
      <c r="V236" s="21"/>
      <c r="W236" s="21"/>
      <c r="X236" s="21"/>
      <c r="Y236" s="21"/>
      <c r="Z236" s="21"/>
      <c r="AA236" s="21"/>
      <c r="AB236" s="21"/>
      <c r="AC236" s="21"/>
      <c r="AD236" s="21"/>
      <c r="AE236" s="21"/>
      <c r="AF236" s="21"/>
      <c r="AG236" s="21"/>
      <c r="AH236" s="21"/>
      <c r="AI236" s="21"/>
      <c r="AJ236" s="21"/>
    </row>
    <row r="237" spans="2:36" x14ac:dyDescent="0.3">
      <c r="B237" s="369">
        <v>9188</v>
      </c>
      <c r="C237" s="369">
        <v>18</v>
      </c>
      <c r="D237" s="369" t="s">
        <v>122</v>
      </c>
      <c r="E237" s="369" t="s">
        <v>124</v>
      </c>
      <c r="F237" s="369" t="s">
        <v>132</v>
      </c>
      <c r="G237" s="369">
        <v>3</v>
      </c>
      <c r="H237" s="369">
        <f t="shared" si="3"/>
        <v>1</v>
      </c>
      <c r="I237" s="85">
        <v>14.8</v>
      </c>
      <c r="J237" s="219"/>
      <c r="K237" s="17"/>
      <c r="L237" s="17"/>
      <c r="M237" s="15"/>
      <c r="N237" s="15"/>
      <c r="O237" s="219"/>
      <c r="P237" s="234"/>
      <c r="Q237" s="21"/>
      <c r="R237" s="21"/>
      <c r="S237" s="21"/>
      <c r="T237" s="21"/>
      <c r="U237" s="21"/>
      <c r="V237" s="21"/>
      <c r="W237" s="21"/>
      <c r="X237" s="21"/>
      <c r="Y237" s="21"/>
      <c r="Z237" s="21"/>
      <c r="AA237" s="21"/>
      <c r="AB237" s="21"/>
      <c r="AC237" s="21"/>
      <c r="AD237" s="21"/>
      <c r="AE237" s="21"/>
      <c r="AF237" s="21"/>
      <c r="AG237" s="21"/>
      <c r="AH237" s="21"/>
      <c r="AI237" s="21"/>
      <c r="AJ237" s="21"/>
    </row>
    <row r="238" spans="2:36" x14ac:dyDescent="0.3">
      <c r="B238" s="369">
        <v>9219</v>
      </c>
      <c r="C238" s="369">
        <v>18</v>
      </c>
      <c r="D238" s="369" t="s">
        <v>123</v>
      </c>
      <c r="E238" s="369" t="s">
        <v>124</v>
      </c>
      <c r="F238" s="369" t="s">
        <v>133</v>
      </c>
      <c r="G238" s="369">
        <v>9999</v>
      </c>
      <c r="H238" s="369">
        <f t="shared" si="3"/>
        <v>0</v>
      </c>
      <c r="I238" s="85"/>
      <c r="J238" s="219"/>
      <c r="K238" s="17"/>
      <c r="L238" s="17"/>
      <c r="M238" s="15"/>
      <c r="N238" s="15"/>
      <c r="O238" s="219"/>
      <c r="P238" s="234"/>
      <c r="Q238" s="21"/>
      <c r="R238" s="21"/>
      <c r="S238" s="21"/>
      <c r="T238" s="21"/>
      <c r="U238" s="21"/>
      <c r="V238" s="21"/>
      <c r="W238" s="21"/>
      <c r="X238" s="21"/>
      <c r="Y238" s="21"/>
      <c r="Z238" s="21"/>
      <c r="AA238" s="21"/>
      <c r="AB238" s="21"/>
      <c r="AC238" s="21"/>
      <c r="AD238" s="21"/>
      <c r="AE238" s="21"/>
      <c r="AF238" s="21"/>
      <c r="AG238" s="21"/>
      <c r="AH238" s="21"/>
      <c r="AI238" s="21"/>
      <c r="AJ238" s="21"/>
    </row>
    <row r="239" spans="2:36" x14ac:dyDescent="0.3">
      <c r="B239" s="369">
        <v>9258</v>
      </c>
      <c r="C239" s="369">
        <v>18</v>
      </c>
      <c r="D239" s="369" t="s">
        <v>123</v>
      </c>
      <c r="E239" s="369" t="s">
        <v>124</v>
      </c>
      <c r="F239" s="369" t="s">
        <v>132</v>
      </c>
      <c r="G239" s="369">
        <v>9999</v>
      </c>
      <c r="H239" s="369">
        <f t="shared" si="3"/>
        <v>0</v>
      </c>
      <c r="I239" s="85"/>
      <c r="J239" s="219"/>
      <c r="K239" s="17"/>
      <c r="L239" s="17"/>
      <c r="M239" s="15"/>
      <c r="N239" s="15"/>
      <c r="O239" s="219"/>
      <c r="P239" s="234"/>
      <c r="Q239" s="21"/>
      <c r="R239" s="21"/>
      <c r="S239" s="21"/>
      <c r="T239" s="21"/>
      <c r="U239" s="21"/>
      <c r="V239" s="21"/>
      <c r="W239" s="21"/>
      <c r="X239" s="21"/>
      <c r="Y239" s="21"/>
      <c r="Z239" s="21"/>
      <c r="AA239" s="21"/>
      <c r="AB239" s="21"/>
      <c r="AC239" s="21"/>
      <c r="AD239" s="21"/>
      <c r="AE239" s="21"/>
      <c r="AF239" s="21"/>
      <c r="AG239" s="21"/>
      <c r="AH239" s="21"/>
      <c r="AI239" s="21"/>
      <c r="AJ239" s="21"/>
    </row>
    <row r="240" spans="2:36" x14ac:dyDescent="0.3">
      <c r="B240" s="369">
        <v>9278</v>
      </c>
      <c r="C240" s="369">
        <v>18</v>
      </c>
      <c r="D240" s="369" t="s">
        <v>122</v>
      </c>
      <c r="E240" s="369" t="s">
        <v>125</v>
      </c>
      <c r="F240" s="369" t="s">
        <v>133</v>
      </c>
      <c r="G240" s="369">
        <v>0</v>
      </c>
      <c r="H240" s="369">
        <f t="shared" si="3"/>
        <v>0</v>
      </c>
      <c r="I240" s="85"/>
      <c r="J240" s="219"/>
      <c r="K240" s="17"/>
      <c r="L240" s="17"/>
      <c r="M240" s="15"/>
      <c r="N240" s="15"/>
      <c r="O240" s="219"/>
      <c r="P240" s="234"/>
      <c r="Q240" s="21"/>
      <c r="R240" s="21"/>
      <c r="S240" s="21"/>
      <c r="T240" s="21"/>
      <c r="U240" s="21"/>
      <c r="V240" s="21"/>
      <c r="W240" s="21"/>
      <c r="X240" s="21"/>
      <c r="Y240" s="21"/>
      <c r="Z240" s="21"/>
      <c r="AA240" s="21"/>
      <c r="AB240" s="21"/>
      <c r="AC240" s="21"/>
      <c r="AD240" s="21"/>
      <c r="AE240" s="21"/>
      <c r="AF240" s="21"/>
      <c r="AG240" s="21"/>
      <c r="AH240" s="21"/>
      <c r="AI240" s="21"/>
      <c r="AJ240" s="21"/>
    </row>
    <row r="241" spans="2:41" x14ac:dyDescent="0.3">
      <c r="B241" s="369">
        <v>9279</v>
      </c>
      <c r="C241" s="369">
        <v>18</v>
      </c>
      <c r="D241" s="369" t="s">
        <v>122</v>
      </c>
      <c r="E241" s="369" t="s">
        <v>124</v>
      </c>
      <c r="F241" s="369" t="s">
        <v>131</v>
      </c>
      <c r="G241" s="369">
        <v>16</v>
      </c>
      <c r="H241" s="369">
        <f t="shared" si="3"/>
        <v>1</v>
      </c>
      <c r="I241" s="85">
        <v>11</v>
      </c>
      <c r="J241" s="219"/>
      <c r="K241" s="17"/>
      <c r="L241" s="17"/>
      <c r="M241" s="15"/>
      <c r="N241" s="15"/>
      <c r="O241" s="219"/>
      <c r="P241" s="15"/>
      <c r="Q241" s="21"/>
      <c r="R241" s="21"/>
      <c r="S241" s="21"/>
      <c r="T241" s="21"/>
      <c r="U241" s="21"/>
      <c r="V241" s="21"/>
      <c r="W241" s="21"/>
      <c r="X241" s="21"/>
      <c r="Y241" s="21"/>
      <c r="Z241" s="21"/>
      <c r="AA241" s="21"/>
      <c r="AB241" s="21"/>
      <c r="AC241" s="21"/>
      <c r="AD241" s="21"/>
      <c r="AE241" s="21"/>
      <c r="AF241" s="21"/>
      <c r="AG241" s="21"/>
      <c r="AH241" s="21"/>
      <c r="AI241" s="21"/>
      <c r="AJ241" s="21"/>
    </row>
    <row r="242" spans="2:41" x14ac:dyDescent="0.3">
      <c r="B242" s="369">
        <v>9280</v>
      </c>
      <c r="C242" s="369">
        <v>18</v>
      </c>
      <c r="D242" s="369" t="s">
        <v>123</v>
      </c>
      <c r="E242" s="369" t="s">
        <v>124</v>
      </c>
      <c r="F242" s="369" t="s">
        <v>133</v>
      </c>
      <c r="G242" s="369">
        <v>9999</v>
      </c>
      <c r="H242" s="369">
        <f t="shared" si="3"/>
        <v>0</v>
      </c>
      <c r="I242" s="85"/>
      <c r="J242" s="219"/>
      <c r="K242" s="17"/>
      <c r="L242" s="17"/>
      <c r="M242" s="15"/>
      <c r="N242" s="15"/>
      <c r="O242" s="219"/>
      <c r="P242" s="15"/>
      <c r="Q242" s="21"/>
      <c r="R242" s="21"/>
      <c r="S242" s="21"/>
      <c r="T242" s="21"/>
      <c r="U242" s="21"/>
      <c r="V242" s="21"/>
      <c r="W242" s="21"/>
      <c r="X242" s="21"/>
      <c r="Y242" s="21"/>
      <c r="Z242" s="21"/>
      <c r="AA242" s="21"/>
      <c r="AB242" s="21"/>
      <c r="AC242" s="21"/>
      <c r="AD242" s="21"/>
      <c r="AE242" s="21"/>
      <c r="AF242" s="21"/>
      <c r="AG242" s="21"/>
      <c r="AH242" s="21"/>
      <c r="AI242" s="21"/>
      <c r="AJ242" s="21"/>
    </row>
    <row r="243" spans="2:41" x14ac:dyDescent="0.3">
      <c r="B243" s="369">
        <v>9282</v>
      </c>
      <c r="C243" s="369">
        <v>18</v>
      </c>
      <c r="D243" s="369" t="s">
        <v>122</v>
      </c>
      <c r="E243" s="369" t="s">
        <v>124</v>
      </c>
      <c r="F243" s="369" t="s">
        <v>131</v>
      </c>
      <c r="G243" s="369">
        <v>16</v>
      </c>
      <c r="H243" s="369">
        <f t="shared" si="3"/>
        <v>1</v>
      </c>
      <c r="I243" s="85">
        <v>10.5</v>
      </c>
      <c r="J243" s="219"/>
      <c r="K243" s="17"/>
      <c r="L243" s="17"/>
      <c r="M243" s="15"/>
      <c r="N243" s="15"/>
      <c r="O243" s="219"/>
      <c r="P243" s="392"/>
      <c r="Q243" s="21"/>
      <c r="R243" s="21"/>
      <c r="S243" s="21"/>
      <c r="T243" s="21"/>
      <c r="U243" s="21"/>
      <c r="V243" s="21"/>
      <c r="W243" s="21"/>
      <c r="X243" s="21"/>
      <c r="Y243" s="21"/>
      <c r="Z243" s="21"/>
      <c r="AA243" s="21"/>
      <c r="AB243" s="21"/>
      <c r="AC243" s="21"/>
      <c r="AD243" s="21"/>
      <c r="AE243" s="21"/>
      <c r="AF243" s="21"/>
      <c r="AG243" s="21"/>
      <c r="AH243" s="21"/>
      <c r="AI243" s="21"/>
      <c r="AJ243" s="21"/>
      <c r="AK243" s="34"/>
      <c r="AL243" s="34"/>
      <c r="AM243" s="34"/>
      <c r="AN243" s="34"/>
      <c r="AO243" s="34"/>
    </row>
    <row r="244" spans="2:41" x14ac:dyDescent="0.3">
      <c r="B244" s="369">
        <v>9283</v>
      </c>
      <c r="C244" s="369">
        <v>18</v>
      </c>
      <c r="D244" s="369" t="s">
        <v>122</v>
      </c>
      <c r="E244" s="369" t="s">
        <v>125</v>
      </c>
      <c r="F244" s="369" t="s">
        <v>133</v>
      </c>
      <c r="G244" s="369">
        <v>0</v>
      </c>
      <c r="H244" s="369">
        <f t="shared" si="3"/>
        <v>0</v>
      </c>
      <c r="I244" s="85"/>
      <c r="J244" s="219"/>
      <c r="K244" s="17"/>
      <c r="L244" s="17"/>
      <c r="M244" s="15"/>
      <c r="N244" s="15"/>
      <c r="O244" s="219"/>
      <c r="P244" s="393"/>
      <c r="Q244" s="21"/>
      <c r="R244" s="21"/>
      <c r="S244" s="21"/>
      <c r="T244" s="21"/>
      <c r="U244" s="21"/>
      <c r="V244" s="21"/>
      <c r="W244" s="21"/>
      <c r="X244" s="21"/>
      <c r="Y244" s="21"/>
      <c r="Z244" s="21"/>
      <c r="AA244" s="21"/>
      <c r="AB244" s="21"/>
      <c r="AC244" s="21"/>
      <c r="AD244" s="21"/>
      <c r="AE244" s="21"/>
      <c r="AF244" s="21"/>
      <c r="AG244" s="21"/>
      <c r="AH244" s="21"/>
      <c r="AI244" s="21"/>
      <c r="AJ244" s="21"/>
      <c r="AK244" s="34"/>
      <c r="AL244" s="34"/>
      <c r="AM244" s="34"/>
      <c r="AN244" s="34"/>
      <c r="AO244" s="34"/>
    </row>
    <row r="245" spans="2:41" x14ac:dyDescent="0.3">
      <c r="B245" s="369">
        <v>9290</v>
      </c>
      <c r="C245" s="369">
        <v>18</v>
      </c>
      <c r="D245" s="369" t="s">
        <v>122</v>
      </c>
      <c r="E245" s="369" t="s">
        <v>136</v>
      </c>
      <c r="F245" s="369" t="s">
        <v>133</v>
      </c>
      <c r="G245" s="369">
        <v>0</v>
      </c>
      <c r="H245" s="369">
        <f t="shared" si="3"/>
        <v>0</v>
      </c>
      <c r="I245" s="85"/>
      <c r="J245" s="219"/>
      <c r="K245" s="17"/>
      <c r="L245" s="17"/>
      <c r="M245" s="15"/>
      <c r="N245" s="15"/>
      <c r="O245" s="219"/>
      <c r="P245" s="394"/>
      <c r="Q245" s="21"/>
      <c r="R245" s="21"/>
      <c r="S245" s="21"/>
      <c r="T245" s="21"/>
      <c r="U245" s="21"/>
      <c r="V245" s="21"/>
      <c r="W245" s="21"/>
      <c r="X245" s="21"/>
      <c r="Y245" s="21"/>
      <c r="Z245" s="21"/>
      <c r="AA245" s="21"/>
      <c r="AB245" s="21"/>
      <c r="AC245" s="21"/>
      <c r="AD245" s="21"/>
      <c r="AE245" s="21"/>
      <c r="AF245" s="21"/>
      <c r="AG245" s="21"/>
      <c r="AH245" s="21"/>
      <c r="AI245" s="21"/>
      <c r="AJ245" s="21"/>
      <c r="AK245" s="34"/>
      <c r="AL245" s="34"/>
      <c r="AM245" s="34"/>
      <c r="AN245" s="34"/>
      <c r="AO245" s="34"/>
    </row>
    <row r="246" spans="2:41" x14ac:dyDescent="0.3">
      <c r="B246" s="369">
        <v>9299</v>
      </c>
      <c r="C246" s="369">
        <v>18</v>
      </c>
      <c r="D246" s="369" t="s">
        <v>122</v>
      </c>
      <c r="E246" s="369" t="s">
        <v>124</v>
      </c>
      <c r="F246" s="369" t="s">
        <v>131</v>
      </c>
      <c r="G246" s="369">
        <v>15</v>
      </c>
      <c r="H246" s="369">
        <f t="shared" si="3"/>
        <v>1</v>
      </c>
      <c r="I246" s="85">
        <v>10.1</v>
      </c>
      <c r="J246" s="219"/>
      <c r="K246" s="17"/>
      <c r="L246" s="17"/>
      <c r="M246" s="15"/>
      <c r="N246" s="15"/>
      <c r="O246" s="219"/>
      <c r="P246" s="394"/>
      <c r="Q246" s="21"/>
      <c r="R246" s="21"/>
      <c r="S246" s="21"/>
      <c r="T246" s="21"/>
      <c r="U246" s="21"/>
      <c r="V246" s="21"/>
      <c r="W246" s="21"/>
      <c r="X246" s="21"/>
      <c r="Y246" s="21"/>
      <c r="Z246" s="21"/>
      <c r="AA246" s="21"/>
      <c r="AB246" s="21"/>
      <c r="AC246" s="21"/>
      <c r="AD246" s="21"/>
      <c r="AE246" s="21"/>
      <c r="AF246" s="21"/>
      <c r="AG246" s="21"/>
      <c r="AH246" s="21"/>
      <c r="AI246" s="21"/>
      <c r="AJ246" s="21"/>
      <c r="AK246" s="34"/>
      <c r="AL246" s="34"/>
      <c r="AM246" s="34"/>
      <c r="AN246" s="34"/>
      <c r="AO246" s="34"/>
    </row>
    <row r="247" spans="2:41" x14ac:dyDescent="0.3">
      <c r="B247" s="369">
        <v>9376</v>
      </c>
      <c r="C247" s="369">
        <v>18</v>
      </c>
      <c r="D247" s="369" t="s">
        <v>122</v>
      </c>
      <c r="E247" s="369" t="s">
        <v>124</v>
      </c>
      <c r="F247" s="369" t="s">
        <v>132</v>
      </c>
      <c r="G247" s="369">
        <v>1</v>
      </c>
      <c r="H247" s="369">
        <f t="shared" si="3"/>
        <v>0</v>
      </c>
      <c r="I247" s="85"/>
      <c r="J247" s="219"/>
      <c r="K247" s="17"/>
      <c r="L247" s="17"/>
      <c r="M247" s="15"/>
      <c r="N247" s="15"/>
      <c r="O247" s="219"/>
      <c r="P247" s="393"/>
      <c r="Q247" s="21"/>
      <c r="R247" s="21"/>
      <c r="S247" s="21"/>
      <c r="T247" s="21"/>
      <c r="U247" s="21"/>
      <c r="V247" s="21"/>
      <c r="W247" s="21"/>
      <c r="X247" s="21"/>
      <c r="Y247" s="21"/>
      <c r="Z247" s="21"/>
      <c r="AA247" s="21"/>
      <c r="AB247" s="21"/>
      <c r="AC247" s="21"/>
      <c r="AD247" s="21"/>
      <c r="AE247" s="21"/>
      <c r="AF247" s="21"/>
      <c r="AG247" s="21"/>
      <c r="AH247" s="21"/>
      <c r="AI247" s="21"/>
      <c r="AJ247" s="21"/>
      <c r="AK247" s="34"/>
      <c r="AL247" s="34"/>
      <c r="AM247" s="34"/>
      <c r="AN247" s="34"/>
      <c r="AO247" s="34"/>
    </row>
    <row r="248" spans="2:41" x14ac:dyDescent="0.3">
      <c r="B248" s="369">
        <v>9393</v>
      </c>
      <c r="C248" s="369">
        <v>18</v>
      </c>
      <c r="D248" s="369" t="s">
        <v>122</v>
      </c>
      <c r="E248" s="369" t="s">
        <v>135</v>
      </c>
      <c r="F248" s="369" t="s">
        <v>121</v>
      </c>
      <c r="G248" s="369">
        <v>0</v>
      </c>
      <c r="H248" s="369">
        <f t="shared" si="3"/>
        <v>0</v>
      </c>
      <c r="I248" s="85"/>
      <c r="J248" s="219"/>
      <c r="K248" s="17"/>
      <c r="L248" s="17"/>
      <c r="M248" s="15"/>
      <c r="N248" s="15"/>
      <c r="O248" s="219"/>
      <c r="P248" s="394"/>
      <c r="Q248" s="21"/>
      <c r="R248" s="21"/>
      <c r="S248" s="21"/>
      <c r="T248" s="21"/>
      <c r="U248" s="21"/>
      <c r="V248" s="21"/>
      <c r="W248" s="21"/>
      <c r="X248" s="21"/>
      <c r="Y248" s="21"/>
      <c r="Z248" s="21"/>
      <c r="AA248" s="21"/>
      <c r="AB248" s="21"/>
      <c r="AC248" s="21"/>
      <c r="AD248" s="21"/>
      <c r="AE248" s="21"/>
      <c r="AF248" s="21"/>
      <c r="AG248" s="21"/>
      <c r="AH248" s="21"/>
      <c r="AI248" s="21"/>
      <c r="AJ248" s="21"/>
      <c r="AK248" s="34"/>
      <c r="AL248" s="34"/>
      <c r="AM248" s="34"/>
      <c r="AN248" s="34"/>
      <c r="AO248" s="34"/>
    </row>
    <row r="249" spans="2:41" x14ac:dyDescent="0.3">
      <c r="B249" s="369">
        <v>9394</v>
      </c>
      <c r="C249" s="369">
        <v>18</v>
      </c>
      <c r="D249" s="369" t="s">
        <v>122</v>
      </c>
      <c r="E249" s="369" t="s">
        <v>124</v>
      </c>
      <c r="F249" s="369" t="s">
        <v>131</v>
      </c>
      <c r="G249" s="369">
        <v>10</v>
      </c>
      <c r="H249" s="369">
        <f t="shared" si="3"/>
        <v>1</v>
      </c>
      <c r="I249" s="85">
        <v>15.6</v>
      </c>
      <c r="J249" s="219"/>
      <c r="K249" s="17"/>
      <c r="L249" s="17"/>
      <c r="M249" s="15"/>
      <c r="N249" s="15"/>
      <c r="O249" s="219"/>
      <c r="P249" s="393"/>
      <c r="Q249" s="21"/>
      <c r="R249" s="21"/>
      <c r="S249" s="21"/>
      <c r="T249" s="21"/>
      <c r="U249" s="21"/>
      <c r="V249" s="21"/>
      <c r="W249" s="21"/>
      <c r="X249" s="21"/>
      <c r="Y249" s="21"/>
      <c r="Z249" s="21"/>
      <c r="AA249" s="21"/>
      <c r="AB249" s="21"/>
      <c r="AC249" s="21"/>
      <c r="AD249" s="21"/>
      <c r="AE249" s="21"/>
      <c r="AF249" s="21"/>
      <c r="AG249" s="21"/>
      <c r="AH249" s="21"/>
      <c r="AI249" s="21"/>
      <c r="AJ249" s="21"/>
      <c r="AK249" s="34"/>
      <c r="AL249" s="34"/>
      <c r="AM249" s="34"/>
      <c r="AN249" s="34"/>
      <c r="AO249" s="34"/>
    </row>
    <row r="250" spans="2:41" x14ac:dyDescent="0.3">
      <c r="B250" s="369">
        <v>9395</v>
      </c>
      <c r="C250" s="369">
        <v>18</v>
      </c>
      <c r="D250" s="369" t="s">
        <v>122</v>
      </c>
      <c r="E250" s="369" t="s">
        <v>124</v>
      </c>
      <c r="F250" s="369" t="s">
        <v>131</v>
      </c>
      <c r="G250" s="369">
        <v>10</v>
      </c>
      <c r="H250" s="369">
        <f t="shared" si="3"/>
        <v>1</v>
      </c>
      <c r="I250" s="85">
        <v>17.5</v>
      </c>
      <c r="J250" s="219"/>
      <c r="K250" s="17"/>
      <c r="L250" s="17"/>
      <c r="M250" s="15"/>
      <c r="N250" s="15"/>
      <c r="O250" s="219"/>
      <c r="P250" s="394"/>
      <c r="Q250" s="21"/>
      <c r="R250" s="21"/>
      <c r="S250" s="21"/>
      <c r="T250" s="21"/>
      <c r="U250" s="21"/>
      <c r="V250" s="21"/>
      <c r="W250" s="21"/>
      <c r="X250" s="21"/>
      <c r="Y250" s="21"/>
      <c r="Z250" s="21"/>
      <c r="AA250" s="21"/>
      <c r="AB250" s="21"/>
      <c r="AC250" s="21"/>
      <c r="AD250" s="21"/>
      <c r="AE250" s="21"/>
      <c r="AF250" s="21"/>
      <c r="AG250" s="21"/>
      <c r="AH250" s="21"/>
      <c r="AI250" s="21"/>
      <c r="AJ250" s="21"/>
      <c r="AK250" s="34"/>
      <c r="AL250" s="34"/>
      <c r="AM250" s="34"/>
      <c r="AN250" s="34"/>
      <c r="AO250" s="34"/>
    </row>
    <row r="251" spans="2:41" x14ac:dyDescent="0.3">
      <c r="B251" s="369">
        <v>9411</v>
      </c>
      <c r="C251" s="369">
        <v>18</v>
      </c>
      <c r="D251" s="369" t="s">
        <v>122</v>
      </c>
      <c r="E251" s="369" t="s">
        <v>124</v>
      </c>
      <c r="F251" s="369" t="s">
        <v>132</v>
      </c>
      <c r="G251" s="369">
        <v>10</v>
      </c>
      <c r="H251" s="369">
        <f t="shared" si="3"/>
        <v>1</v>
      </c>
      <c r="I251" s="85">
        <v>24.1</v>
      </c>
      <c r="J251" s="219"/>
      <c r="K251" s="17"/>
      <c r="L251" s="17"/>
      <c r="M251" s="15"/>
      <c r="N251" s="15"/>
      <c r="O251" s="219"/>
      <c r="P251" s="393"/>
      <c r="Q251" s="21"/>
      <c r="R251" s="21"/>
      <c r="S251" s="21"/>
      <c r="T251" s="21"/>
      <c r="U251" s="21"/>
      <c r="V251" s="21"/>
      <c r="W251" s="21"/>
      <c r="X251" s="21"/>
      <c r="Y251" s="21"/>
      <c r="Z251" s="21"/>
      <c r="AA251" s="21"/>
      <c r="AB251" s="21"/>
      <c r="AC251" s="21"/>
      <c r="AD251" s="21"/>
      <c r="AE251" s="21"/>
      <c r="AF251" s="21"/>
      <c r="AG251" s="21"/>
      <c r="AH251" s="21"/>
      <c r="AI251" s="21"/>
      <c r="AJ251" s="21"/>
      <c r="AK251" s="34"/>
      <c r="AL251" s="34"/>
      <c r="AM251" s="34"/>
      <c r="AN251" s="34"/>
      <c r="AO251" s="34"/>
    </row>
    <row r="252" spans="2:41" x14ac:dyDescent="0.3">
      <c r="B252" s="369">
        <v>9418</v>
      </c>
      <c r="C252" s="369">
        <v>18</v>
      </c>
      <c r="D252" s="369" t="s">
        <v>122</v>
      </c>
      <c r="E252" s="369" t="s">
        <v>124</v>
      </c>
      <c r="F252" s="369" t="s">
        <v>131</v>
      </c>
      <c r="G252" s="369">
        <v>10</v>
      </c>
      <c r="H252" s="369">
        <f t="shared" si="3"/>
        <v>1</v>
      </c>
      <c r="I252" s="85">
        <v>9</v>
      </c>
      <c r="J252" s="219"/>
      <c r="K252" s="17"/>
      <c r="L252" s="17"/>
      <c r="M252" s="15"/>
      <c r="N252" s="15"/>
      <c r="O252" s="219"/>
      <c r="P252" s="394"/>
      <c r="Q252" s="21"/>
      <c r="R252" s="21"/>
      <c r="S252" s="21"/>
      <c r="T252" s="21"/>
      <c r="U252" s="21"/>
      <c r="V252" s="21"/>
      <c r="W252" s="21"/>
      <c r="X252" s="21"/>
      <c r="Y252" s="21"/>
      <c r="Z252" s="21"/>
      <c r="AA252" s="21"/>
      <c r="AB252" s="21"/>
      <c r="AC252" s="21"/>
      <c r="AD252" s="21"/>
      <c r="AE252" s="21"/>
      <c r="AF252" s="21"/>
      <c r="AG252" s="21"/>
      <c r="AH252" s="21"/>
      <c r="AI252" s="21"/>
      <c r="AJ252" s="21"/>
      <c r="AK252" s="34"/>
      <c r="AL252" s="34"/>
      <c r="AM252" s="34"/>
      <c r="AN252" s="34"/>
      <c r="AO252" s="34"/>
    </row>
    <row r="253" spans="2:41" x14ac:dyDescent="0.3">
      <c r="B253" s="369">
        <v>9512</v>
      </c>
      <c r="C253" s="369">
        <v>18</v>
      </c>
      <c r="D253" s="369" t="s">
        <v>123</v>
      </c>
      <c r="E253" s="369" t="s">
        <v>124</v>
      </c>
      <c r="F253" s="369" t="s">
        <v>132</v>
      </c>
      <c r="G253" s="369">
        <v>9999</v>
      </c>
      <c r="H253" s="369">
        <f t="shared" si="3"/>
        <v>0</v>
      </c>
      <c r="I253" s="85"/>
      <c r="J253" s="219"/>
      <c r="K253" s="17"/>
      <c r="L253" s="17"/>
      <c r="M253" s="15"/>
      <c r="N253" s="15"/>
      <c r="O253" s="219"/>
      <c r="P253" s="394"/>
      <c r="Q253" s="21"/>
      <c r="R253" s="21"/>
      <c r="S253" s="21"/>
      <c r="T253" s="21"/>
      <c r="U253" s="21"/>
      <c r="V253" s="21"/>
      <c r="W253" s="21"/>
      <c r="X253" s="21"/>
      <c r="Y253" s="21"/>
      <c r="Z253" s="21"/>
      <c r="AA253" s="21"/>
      <c r="AB253" s="21"/>
      <c r="AC253" s="21"/>
      <c r="AD253" s="21"/>
      <c r="AE253" s="21"/>
      <c r="AF253" s="21"/>
      <c r="AG253" s="21"/>
      <c r="AH253" s="21"/>
      <c r="AI253" s="21"/>
      <c r="AJ253" s="21"/>
      <c r="AK253" s="34"/>
      <c r="AL253" s="34"/>
      <c r="AM253" s="34"/>
      <c r="AN253" s="34"/>
      <c r="AO253" s="34"/>
    </row>
    <row r="254" spans="2:41" x14ac:dyDescent="0.3">
      <c r="B254" s="369">
        <v>9541</v>
      </c>
      <c r="C254" s="369">
        <v>18</v>
      </c>
      <c r="D254" s="369" t="s">
        <v>122</v>
      </c>
      <c r="E254" s="369" t="s">
        <v>124</v>
      </c>
      <c r="F254" s="369" t="s">
        <v>131</v>
      </c>
      <c r="G254" s="369">
        <v>10</v>
      </c>
      <c r="H254" s="369">
        <f t="shared" si="3"/>
        <v>1</v>
      </c>
      <c r="I254" s="85">
        <v>12.7</v>
      </c>
      <c r="J254" s="219"/>
      <c r="K254" s="17"/>
      <c r="L254" s="17"/>
      <c r="M254" s="15"/>
      <c r="N254" s="15"/>
      <c r="O254" s="219"/>
      <c r="P254" s="393"/>
      <c r="Q254" s="21"/>
      <c r="R254" s="21"/>
      <c r="S254" s="21"/>
      <c r="T254" s="21"/>
      <c r="U254" s="21"/>
      <c r="V254" s="21"/>
      <c r="W254" s="21"/>
      <c r="X254" s="21"/>
      <c r="Y254" s="21"/>
      <c r="Z254" s="21"/>
      <c r="AA254" s="21"/>
      <c r="AB254" s="21"/>
      <c r="AC254" s="21"/>
      <c r="AD254" s="21"/>
      <c r="AE254" s="21"/>
      <c r="AF254" s="21"/>
      <c r="AG254" s="21"/>
      <c r="AH254" s="21"/>
      <c r="AI254" s="21"/>
      <c r="AJ254" s="21"/>
      <c r="AK254" s="34"/>
      <c r="AL254" s="34"/>
      <c r="AM254" s="34"/>
      <c r="AN254" s="34"/>
      <c r="AO254" s="34"/>
    </row>
    <row r="255" spans="2:41" x14ac:dyDescent="0.3">
      <c r="B255" s="369">
        <v>9549</v>
      </c>
      <c r="C255" s="369">
        <v>18</v>
      </c>
      <c r="D255" s="369" t="s">
        <v>122</v>
      </c>
      <c r="E255" s="369" t="s">
        <v>124</v>
      </c>
      <c r="F255" s="369" t="s">
        <v>131</v>
      </c>
      <c r="G255" s="369">
        <v>17</v>
      </c>
      <c r="H255" s="369">
        <f t="shared" si="3"/>
        <v>0</v>
      </c>
      <c r="I255" s="85"/>
      <c r="J255" s="219"/>
      <c r="K255" s="17"/>
      <c r="L255" s="17"/>
      <c r="M255" s="15"/>
      <c r="N255" s="15"/>
      <c r="O255" s="219"/>
      <c r="P255" s="394"/>
      <c r="Q255" s="21"/>
      <c r="R255" s="21"/>
      <c r="S255" s="21"/>
      <c r="T255" s="21"/>
      <c r="U255" s="21"/>
      <c r="V255" s="21"/>
      <c r="W255" s="21"/>
      <c r="X255" s="21"/>
      <c r="Y255" s="21"/>
      <c r="Z255" s="21"/>
      <c r="AA255" s="21"/>
      <c r="AB255" s="21"/>
      <c r="AC255" s="21"/>
      <c r="AD255" s="21"/>
      <c r="AE255" s="21"/>
      <c r="AF255" s="21"/>
      <c r="AG255" s="21"/>
      <c r="AH255" s="21"/>
      <c r="AI255" s="21"/>
      <c r="AJ255" s="21"/>
      <c r="AK255" s="34"/>
      <c r="AL255" s="34"/>
      <c r="AM255" s="34"/>
      <c r="AN255" s="34"/>
      <c r="AO255" s="34"/>
    </row>
    <row r="256" spans="2:41" x14ac:dyDescent="0.3">
      <c r="B256" s="369">
        <v>9606</v>
      </c>
      <c r="C256" s="369">
        <v>18</v>
      </c>
      <c r="D256" s="369" t="s">
        <v>122</v>
      </c>
      <c r="E256" s="369" t="s">
        <v>125</v>
      </c>
      <c r="F256" s="369" t="s">
        <v>132</v>
      </c>
      <c r="G256" s="369">
        <v>0</v>
      </c>
      <c r="H256" s="369">
        <f t="shared" si="3"/>
        <v>0</v>
      </c>
      <c r="I256" s="85"/>
      <c r="J256" s="219"/>
      <c r="K256" s="17"/>
      <c r="L256" s="17"/>
      <c r="M256" s="15"/>
      <c r="N256" s="15"/>
      <c r="O256" s="219"/>
      <c r="P256" s="394"/>
      <c r="Q256" s="21"/>
      <c r="R256" s="21"/>
      <c r="S256" s="21"/>
      <c r="T256" s="21"/>
      <c r="U256" s="21"/>
      <c r="V256" s="21"/>
      <c r="W256" s="21"/>
      <c r="X256" s="21"/>
      <c r="Y256" s="21"/>
      <c r="Z256" s="21"/>
      <c r="AA256" s="21"/>
      <c r="AB256" s="21"/>
      <c r="AC256" s="21"/>
      <c r="AD256" s="21"/>
      <c r="AE256" s="21"/>
      <c r="AF256" s="21"/>
      <c r="AG256" s="21"/>
      <c r="AH256" s="21"/>
      <c r="AI256" s="21"/>
      <c r="AJ256" s="21"/>
      <c r="AK256" s="34"/>
      <c r="AL256" s="34"/>
      <c r="AM256" s="34"/>
      <c r="AN256" s="34"/>
      <c r="AO256" s="34"/>
    </row>
    <row r="257" spans="2:41" x14ac:dyDescent="0.3">
      <c r="B257" s="369">
        <v>9616</v>
      </c>
      <c r="C257" s="369">
        <v>18</v>
      </c>
      <c r="D257" s="369" t="s">
        <v>122</v>
      </c>
      <c r="E257" s="369" t="s">
        <v>124</v>
      </c>
      <c r="F257" s="369" t="s">
        <v>132</v>
      </c>
      <c r="G257" s="369">
        <v>16</v>
      </c>
      <c r="H257" s="369">
        <f t="shared" si="3"/>
        <v>1</v>
      </c>
      <c r="I257" s="85">
        <v>9.6</v>
      </c>
      <c r="J257" s="219"/>
      <c r="K257" s="17"/>
      <c r="L257" s="17"/>
      <c r="M257" s="15"/>
      <c r="N257" s="15"/>
      <c r="O257" s="219"/>
      <c r="P257" s="392"/>
      <c r="Q257" s="21"/>
      <c r="R257" s="21"/>
      <c r="S257" s="21"/>
      <c r="T257" s="21"/>
      <c r="U257" s="21"/>
      <c r="V257" s="21"/>
      <c r="W257" s="21"/>
      <c r="X257" s="21"/>
      <c r="Y257" s="21"/>
      <c r="Z257" s="21"/>
      <c r="AA257" s="21"/>
      <c r="AB257" s="21"/>
      <c r="AC257" s="21"/>
      <c r="AD257" s="21"/>
      <c r="AE257" s="21"/>
      <c r="AF257" s="21"/>
      <c r="AG257" s="21"/>
      <c r="AH257" s="21"/>
      <c r="AI257" s="21"/>
      <c r="AJ257" s="21"/>
      <c r="AK257" s="34"/>
      <c r="AL257" s="34"/>
      <c r="AM257" s="34"/>
      <c r="AN257" s="34"/>
      <c r="AO257" s="34"/>
    </row>
    <row r="258" spans="2:41" x14ac:dyDescent="0.3">
      <c r="B258" s="369">
        <v>9630</v>
      </c>
      <c r="C258" s="369">
        <v>18</v>
      </c>
      <c r="D258" s="369" t="s">
        <v>122</v>
      </c>
      <c r="E258" s="369" t="s">
        <v>124</v>
      </c>
      <c r="F258" s="369" t="s">
        <v>121</v>
      </c>
      <c r="G258" s="369">
        <v>0</v>
      </c>
      <c r="H258" s="369">
        <f t="shared" si="3"/>
        <v>0</v>
      </c>
      <c r="I258" s="85"/>
      <c r="J258" s="219"/>
      <c r="K258" s="17"/>
      <c r="L258" s="17"/>
      <c r="M258" s="15"/>
      <c r="N258" s="15"/>
      <c r="O258" s="219"/>
      <c r="P258" s="393"/>
      <c r="Q258" s="21"/>
      <c r="R258" s="21"/>
      <c r="S258" s="21"/>
      <c r="T258" s="21"/>
      <c r="U258" s="21"/>
      <c r="V258" s="21"/>
      <c r="W258" s="21"/>
      <c r="X258" s="21"/>
      <c r="Y258" s="21"/>
      <c r="Z258" s="21"/>
      <c r="AA258" s="21"/>
      <c r="AB258" s="21"/>
      <c r="AC258" s="21"/>
      <c r="AD258" s="21"/>
      <c r="AE258" s="21"/>
      <c r="AF258" s="21"/>
      <c r="AG258" s="21"/>
      <c r="AH258" s="21"/>
      <c r="AI258" s="21"/>
      <c r="AJ258" s="21"/>
      <c r="AK258" s="34"/>
      <c r="AL258" s="34"/>
      <c r="AM258" s="34"/>
      <c r="AN258" s="34"/>
      <c r="AO258" s="34"/>
    </row>
    <row r="259" spans="2:41" x14ac:dyDescent="0.3">
      <c r="B259" s="369">
        <v>9690</v>
      </c>
      <c r="C259" s="369">
        <v>18</v>
      </c>
      <c r="D259" s="369" t="s">
        <v>123</v>
      </c>
      <c r="E259" s="369" t="s">
        <v>124</v>
      </c>
      <c r="F259" s="369" t="s">
        <v>132</v>
      </c>
      <c r="G259" s="369">
        <v>9999</v>
      </c>
      <c r="H259" s="369">
        <f t="shared" si="3"/>
        <v>0</v>
      </c>
      <c r="I259" s="85"/>
      <c r="J259" s="219"/>
      <c r="K259" s="17"/>
      <c r="L259" s="17"/>
      <c r="M259" s="15"/>
      <c r="N259" s="15"/>
      <c r="O259" s="219"/>
      <c r="P259" s="394"/>
      <c r="Q259" s="21"/>
      <c r="R259" s="21"/>
      <c r="S259" s="21"/>
      <c r="T259" s="21"/>
      <c r="U259" s="21"/>
      <c r="V259" s="21"/>
      <c r="W259" s="21"/>
      <c r="X259" s="21"/>
      <c r="Y259" s="21"/>
      <c r="Z259" s="21"/>
      <c r="AA259" s="21"/>
      <c r="AB259" s="21"/>
      <c r="AC259" s="21"/>
      <c r="AD259" s="21"/>
      <c r="AE259" s="21"/>
      <c r="AF259" s="21"/>
      <c r="AG259" s="21"/>
      <c r="AH259" s="21"/>
      <c r="AI259" s="21"/>
      <c r="AJ259" s="21"/>
      <c r="AK259" s="34"/>
      <c r="AL259" s="34"/>
      <c r="AM259" s="34"/>
      <c r="AN259" s="34"/>
      <c r="AO259" s="34"/>
    </row>
    <row r="260" spans="2:41" x14ac:dyDescent="0.3">
      <c r="B260" s="369">
        <v>9728</v>
      </c>
      <c r="C260" s="369">
        <v>18</v>
      </c>
      <c r="D260" s="369" t="s">
        <v>122</v>
      </c>
      <c r="E260" s="369" t="s">
        <v>124</v>
      </c>
      <c r="F260" s="369" t="s">
        <v>132</v>
      </c>
      <c r="G260" s="369">
        <v>16</v>
      </c>
      <c r="H260" s="369">
        <f t="shared" si="3"/>
        <v>1</v>
      </c>
      <c r="I260" s="85">
        <v>8.5</v>
      </c>
      <c r="J260" s="219"/>
      <c r="K260" s="17"/>
      <c r="L260" s="17"/>
      <c r="M260" s="15"/>
      <c r="N260" s="15"/>
      <c r="O260" s="219"/>
      <c r="P260" s="393"/>
      <c r="Q260" s="21"/>
      <c r="R260" s="21"/>
      <c r="S260" s="21"/>
      <c r="T260" s="21"/>
      <c r="U260" s="21"/>
      <c r="V260" s="21"/>
      <c r="W260" s="21"/>
      <c r="X260" s="21"/>
      <c r="Y260" s="21"/>
      <c r="Z260" s="21"/>
      <c r="AA260" s="21"/>
      <c r="AB260" s="21"/>
      <c r="AC260" s="21"/>
      <c r="AD260" s="21"/>
      <c r="AE260" s="21"/>
      <c r="AF260" s="21"/>
      <c r="AG260" s="21"/>
      <c r="AH260" s="21"/>
      <c r="AI260" s="21"/>
      <c r="AJ260" s="21"/>
      <c r="AK260" s="34"/>
      <c r="AL260" s="34"/>
      <c r="AM260" s="34"/>
      <c r="AN260" s="34"/>
      <c r="AO260" s="34"/>
    </row>
    <row r="261" spans="2:41" x14ac:dyDescent="0.3">
      <c r="B261" s="369">
        <v>9750</v>
      </c>
      <c r="C261" s="369">
        <v>18</v>
      </c>
      <c r="D261" s="369" t="s">
        <v>122</v>
      </c>
      <c r="E261" s="369" t="s">
        <v>126</v>
      </c>
      <c r="F261" s="369" t="s">
        <v>131</v>
      </c>
      <c r="G261" s="369">
        <v>15</v>
      </c>
      <c r="H261" s="369">
        <f t="shared" si="3"/>
        <v>1</v>
      </c>
      <c r="I261" s="85">
        <v>9.9</v>
      </c>
      <c r="J261" s="219"/>
      <c r="K261" s="17"/>
      <c r="L261" s="17"/>
      <c r="M261" s="15"/>
      <c r="N261" s="15"/>
      <c r="O261" s="219"/>
      <c r="P261" s="394"/>
      <c r="Q261" s="21"/>
      <c r="R261" s="21"/>
      <c r="S261" s="21"/>
      <c r="T261" s="21"/>
      <c r="U261" s="21"/>
      <c r="V261" s="21"/>
      <c r="W261" s="21"/>
      <c r="X261" s="21"/>
      <c r="Y261" s="21"/>
      <c r="Z261" s="21"/>
      <c r="AA261" s="21"/>
      <c r="AB261" s="21"/>
      <c r="AC261" s="21"/>
      <c r="AD261" s="21"/>
      <c r="AE261" s="21"/>
      <c r="AF261" s="21"/>
      <c r="AG261" s="21"/>
      <c r="AH261" s="21"/>
      <c r="AI261" s="21"/>
      <c r="AJ261" s="21"/>
      <c r="AK261" s="34"/>
      <c r="AL261" s="34"/>
      <c r="AM261" s="34"/>
      <c r="AN261" s="34"/>
      <c r="AO261" s="34"/>
    </row>
    <row r="262" spans="2:41" x14ac:dyDescent="0.3">
      <c r="B262" s="369">
        <v>9756</v>
      </c>
      <c r="C262" s="369">
        <v>18</v>
      </c>
      <c r="D262" s="369" t="s">
        <v>122</v>
      </c>
      <c r="E262" s="369" t="s">
        <v>124</v>
      </c>
      <c r="F262" s="369" t="s">
        <v>131</v>
      </c>
      <c r="G262" s="369">
        <v>12</v>
      </c>
      <c r="H262" s="369">
        <f t="shared" si="3"/>
        <v>1</v>
      </c>
      <c r="I262" s="85">
        <v>6.5</v>
      </c>
      <c r="J262" s="219"/>
      <c r="K262" s="17"/>
      <c r="L262" s="17"/>
      <c r="M262" s="15"/>
      <c r="N262" s="15"/>
      <c r="O262" s="219"/>
      <c r="P262" s="392"/>
      <c r="Q262" s="21"/>
      <c r="R262" s="21"/>
      <c r="S262" s="21"/>
      <c r="T262" s="21"/>
      <c r="U262" s="21"/>
      <c r="V262" s="21"/>
      <c r="W262" s="21"/>
      <c r="X262" s="21"/>
      <c r="Y262" s="21"/>
      <c r="Z262" s="21"/>
      <c r="AA262" s="21"/>
      <c r="AB262" s="21"/>
      <c r="AC262" s="21"/>
      <c r="AD262" s="21"/>
      <c r="AE262" s="21"/>
      <c r="AF262" s="21"/>
      <c r="AG262" s="21"/>
      <c r="AH262" s="21"/>
      <c r="AI262" s="21"/>
      <c r="AJ262" s="21"/>
      <c r="AK262" s="34"/>
      <c r="AL262" s="34"/>
      <c r="AM262" s="34"/>
      <c r="AN262" s="34"/>
      <c r="AO262" s="34"/>
    </row>
    <row r="263" spans="2:41" x14ac:dyDescent="0.3">
      <c r="B263" s="369">
        <v>9757</v>
      </c>
      <c r="C263" s="369">
        <v>18</v>
      </c>
      <c r="D263" s="369" t="s">
        <v>123</v>
      </c>
      <c r="E263" s="369" t="s">
        <v>124</v>
      </c>
      <c r="F263" s="369" t="s">
        <v>132</v>
      </c>
      <c r="G263" s="369">
        <v>9999</v>
      </c>
      <c r="H263" s="369">
        <f t="shared" si="3"/>
        <v>0</v>
      </c>
      <c r="I263" s="85"/>
      <c r="J263" s="219"/>
      <c r="K263" s="17"/>
      <c r="L263" s="17"/>
      <c r="M263" s="15"/>
      <c r="N263" s="15"/>
      <c r="O263" s="219"/>
      <c r="P263" s="234"/>
      <c r="Q263" s="21"/>
      <c r="R263" s="21"/>
      <c r="S263" s="21"/>
      <c r="T263" s="21"/>
      <c r="U263" s="21"/>
      <c r="V263" s="21"/>
      <c r="W263" s="21"/>
      <c r="X263" s="21"/>
      <c r="Y263" s="21"/>
      <c r="Z263" s="21"/>
      <c r="AA263" s="21"/>
      <c r="AB263" s="21"/>
      <c r="AC263" s="21"/>
      <c r="AD263" s="21"/>
      <c r="AE263" s="21"/>
      <c r="AF263" s="21"/>
      <c r="AG263" s="21"/>
      <c r="AH263" s="21"/>
      <c r="AI263" s="21"/>
      <c r="AJ263" s="21"/>
    </row>
    <row r="264" spans="2:41" x14ac:dyDescent="0.3">
      <c r="B264" s="369">
        <v>9758</v>
      </c>
      <c r="C264" s="369">
        <v>18</v>
      </c>
      <c r="D264" s="369" t="s">
        <v>122</v>
      </c>
      <c r="E264" s="369" t="s">
        <v>124</v>
      </c>
      <c r="F264" s="369" t="s">
        <v>132</v>
      </c>
      <c r="G264" s="369">
        <v>3</v>
      </c>
      <c r="H264" s="369">
        <f t="shared" si="3"/>
        <v>0</v>
      </c>
      <c r="I264" s="85"/>
      <c r="J264" s="219"/>
      <c r="K264" s="17"/>
      <c r="L264" s="17"/>
      <c r="M264" s="15"/>
      <c r="N264" s="15"/>
      <c r="O264" s="219"/>
      <c r="P264" s="234"/>
      <c r="Q264" s="21"/>
      <c r="R264" s="21"/>
      <c r="S264" s="21"/>
      <c r="T264" s="21"/>
      <c r="U264" s="21"/>
      <c r="V264" s="21"/>
      <c r="W264" s="21"/>
      <c r="X264" s="21"/>
      <c r="Y264" s="21"/>
      <c r="Z264" s="21"/>
      <c r="AA264" s="21"/>
      <c r="AB264" s="21"/>
      <c r="AC264" s="21"/>
      <c r="AD264" s="21"/>
      <c r="AE264" s="21"/>
      <c r="AF264" s="21"/>
      <c r="AG264" s="21"/>
      <c r="AH264" s="21"/>
      <c r="AI264" s="21"/>
      <c r="AJ264" s="21"/>
    </row>
    <row r="265" spans="2:41" x14ac:dyDescent="0.3">
      <c r="B265" s="369">
        <v>9775</v>
      </c>
      <c r="C265" s="369">
        <v>18</v>
      </c>
      <c r="D265" s="369" t="s">
        <v>122</v>
      </c>
      <c r="E265" s="369" t="s">
        <v>124</v>
      </c>
      <c r="F265" s="369" t="s">
        <v>131</v>
      </c>
      <c r="G265" s="369">
        <v>3</v>
      </c>
      <c r="H265" s="369">
        <f t="shared" si="3"/>
        <v>1</v>
      </c>
      <c r="I265" s="85">
        <v>20.399999999999999</v>
      </c>
      <c r="J265" s="219"/>
      <c r="K265" s="17"/>
      <c r="L265" s="17"/>
      <c r="M265" s="15"/>
      <c r="N265" s="15"/>
      <c r="O265" s="219"/>
      <c r="P265" s="234"/>
      <c r="Q265" s="21"/>
      <c r="R265" s="21"/>
      <c r="S265" s="21"/>
      <c r="T265" s="21"/>
      <c r="U265" s="21"/>
      <c r="V265" s="21"/>
      <c r="W265" s="21"/>
      <c r="X265" s="21"/>
      <c r="Y265" s="21"/>
      <c r="Z265" s="21"/>
      <c r="AA265" s="21"/>
      <c r="AB265" s="21"/>
      <c r="AC265" s="21"/>
      <c r="AD265" s="21"/>
      <c r="AE265" s="21"/>
      <c r="AF265" s="21"/>
      <c r="AG265" s="21"/>
      <c r="AH265" s="21"/>
      <c r="AI265" s="21"/>
      <c r="AJ265" s="21"/>
    </row>
    <row r="266" spans="2:41" x14ac:dyDescent="0.3">
      <c r="B266" s="369">
        <v>9779</v>
      </c>
      <c r="C266" s="369">
        <v>18</v>
      </c>
      <c r="D266" s="369" t="s">
        <v>122</v>
      </c>
      <c r="E266" s="369" t="s">
        <v>124</v>
      </c>
      <c r="F266" s="369" t="s">
        <v>131</v>
      </c>
      <c r="G266" s="369">
        <v>8</v>
      </c>
      <c r="H266" s="369">
        <f t="shared" si="3"/>
        <v>1</v>
      </c>
      <c r="I266" s="85">
        <v>17.7</v>
      </c>
      <c r="J266" s="219"/>
      <c r="K266" s="17"/>
      <c r="L266" s="17"/>
      <c r="M266" s="15"/>
      <c r="N266" s="15"/>
      <c r="O266" s="219"/>
      <c r="P266" s="234"/>
      <c r="Q266" s="21"/>
      <c r="R266" s="21"/>
      <c r="S266" s="21"/>
      <c r="T266" s="21"/>
      <c r="U266" s="21"/>
      <c r="V266" s="21"/>
      <c r="W266" s="21"/>
      <c r="X266" s="21"/>
      <c r="Y266" s="21"/>
      <c r="Z266" s="21"/>
      <c r="AA266" s="21"/>
      <c r="AB266" s="21"/>
      <c r="AC266" s="21"/>
      <c r="AD266" s="21"/>
      <c r="AE266" s="21"/>
      <c r="AF266" s="21"/>
      <c r="AG266" s="21"/>
      <c r="AH266" s="21"/>
      <c r="AI266" s="21"/>
      <c r="AJ266" s="21"/>
    </row>
    <row r="267" spans="2:41" x14ac:dyDescent="0.3">
      <c r="B267" s="369">
        <v>9797</v>
      </c>
      <c r="C267" s="369">
        <v>18</v>
      </c>
      <c r="D267" s="369" t="s">
        <v>122</v>
      </c>
      <c r="E267" s="369" t="s">
        <v>125</v>
      </c>
      <c r="F267" s="369" t="s">
        <v>132</v>
      </c>
      <c r="G267" s="369">
        <v>0</v>
      </c>
      <c r="H267" s="369">
        <f t="shared" si="3"/>
        <v>0</v>
      </c>
      <c r="I267" s="85"/>
      <c r="J267" s="219"/>
      <c r="K267" s="17"/>
      <c r="L267" s="17"/>
      <c r="M267" s="15"/>
      <c r="N267" s="15"/>
      <c r="O267" s="219"/>
      <c r="P267" s="234"/>
      <c r="Q267" s="21"/>
      <c r="R267" s="21"/>
      <c r="S267" s="21"/>
      <c r="T267" s="21"/>
      <c r="U267" s="21"/>
      <c r="V267" s="21"/>
      <c r="W267" s="21"/>
      <c r="X267" s="21"/>
      <c r="Y267" s="21"/>
      <c r="Z267" s="21"/>
      <c r="AA267" s="21"/>
      <c r="AB267" s="21"/>
      <c r="AC267" s="21"/>
      <c r="AD267" s="21"/>
      <c r="AE267" s="21"/>
      <c r="AF267" s="21"/>
      <c r="AG267" s="21"/>
      <c r="AH267" s="21"/>
      <c r="AI267" s="21"/>
      <c r="AJ267" s="21"/>
    </row>
    <row r="268" spans="2:41" x14ac:dyDescent="0.3">
      <c r="B268" s="369">
        <v>9800</v>
      </c>
      <c r="C268" s="369">
        <v>18</v>
      </c>
      <c r="D268" s="369" t="s">
        <v>122</v>
      </c>
      <c r="E268" s="369" t="s">
        <v>124</v>
      </c>
      <c r="F268" s="369" t="s">
        <v>132</v>
      </c>
      <c r="G268" s="369">
        <v>6</v>
      </c>
      <c r="H268" s="369">
        <f t="shared" ref="H268:H331" si="4">IF(I268="",0,1)</f>
        <v>1</v>
      </c>
      <c r="I268" s="85">
        <v>17.7</v>
      </c>
      <c r="J268" s="219"/>
      <c r="K268" s="17"/>
      <c r="L268" s="17"/>
      <c r="M268" s="15"/>
      <c r="N268" s="15"/>
      <c r="O268" s="219"/>
      <c r="P268" s="234"/>
      <c r="Q268" s="21"/>
      <c r="R268" s="21"/>
      <c r="S268" s="21"/>
      <c r="T268" s="21"/>
      <c r="U268" s="21"/>
      <c r="V268" s="21"/>
      <c r="W268" s="21"/>
      <c r="X268" s="21"/>
      <c r="Y268" s="21"/>
      <c r="Z268" s="21"/>
      <c r="AA268" s="21"/>
      <c r="AB268" s="21"/>
      <c r="AC268" s="21"/>
      <c r="AD268" s="21"/>
      <c r="AE268" s="21"/>
      <c r="AF268" s="21"/>
      <c r="AG268" s="21"/>
      <c r="AH268" s="21"/>
      <c r="AI268" s="21"/>
      <c r="AJ268" s="21"/>
    </row>
    <row r="269" spans="2:41" x14ac:dyDescent="0.3">
      <c r="B269" s="369">
        <v>9811</v>
      </c>
      <c r="C269" s="369">
        <v>18</v>
      </c>
      <c r="D269" s="369" t="s">
        <v>122</v>
      </c>
      <c r="E269" s="369" t="s">
        <v>136</v>
      </c>
      <c r="F269" s="369" t="s">
        <v>132</v>
      </c>
      <c r="G269" s="369">
        <v>0</v>
      </c>
      <c r="H269" s="369">
        <f t="shared" si="4"/>
        <v>0</v>
      </c>
      <c r="I269" s="85"/>
      <c r="J269" s="219"/>
      <c r="K269" s="17"/>
      <c r="L269" s="17"/>
      <c r="M269" s="15"/>
      <c r="N269" s="15"/>
      <c r="O269" s="219"/>
      <c r="P269" s="234"/>
      <c r="Q269" s="21"/>
      <c r="R269" s="21"/>
      <c r="S269" s="21"/>
      <c r="T269" s="21"/>
      <c r="U269" s="21"/>
      <c r="V269" s="21"/>
      <c r="W269" s="21"/>
      <c r="X269" s="21"/>
      <c r="Y269" s="21"/>
      <c r="Z269" s="21"/>
      <c r="AA269" s="21"/>
      <c r="AB269" s="21"/>
      <c r="AC269" s="21"/>
      <c r="AD269" s="21"/>
      <c r="AE269" s="21"/>
      <c r="AF269" s="21"/>
      <c r="AG269" s="21"/>
      <c r="AH269" s="21"/>
      <c r="AI269" s="21"/>
      <c r="AJ269" s="21"/>
    </row>
    <row r="270" spans="2:41" x14ac:dyDescent="0.3">
      <c r="B270" s="369">
        <v>9813</v>
      </c>
      <c r="C270" s="369">
        <v>18</v>
      </c>
      <c r="D270" s="369" t="s">
        <v>122</v>
      </c>
      <c r="E270" s="369" t="s">
        <v>125</v>
      </c>
      <c r="F270" s="369" t="s">
        <v>132</v>
      </c>
      <c r="G270" s="369">
        <v>0</v>
      </c>
      <c r="H270" s="369">
        <f t="shared" si="4"/>
        <v>0</v>
      </c>
      <c r="I270" s="85"/>
      <c r="J270" s="219"/>
      <c r="K270" s="17"/>
      <c r="L270" s="17"/>
      <c r="M270" s="15"/>
      <c r="N270" s="15"/>
      <c r="O270" s="219"/>
      <c r="P270" s="234"/>
      <c r="Q270" s="21"/>
      <c r="R270" s="21"/>
      <c r="S270" s="21"/>
      <c r="T270" s="21"/>
      <c r="U270" s="21"/>
      <c r="V270" s="21"/>
      <c r="W270" s="21"/>
      <c r="X270" s="21"/>
      <c r="Y270" s="21"/>
      <c r="Z270" s="21"/>
      <c r="AA270" s="21"/>
      <c r="AB270" s="21"/>
      <c r="AC270" s="21"/>
      <c r="AD270" s="21"/>
      <c r="AE270" s="21"/>
      <c r="AF270" s="21"/>
      <c r="AG270" s="21"/>
      <c r="AH270" s="21"/>
      <c r="AI270" s="21"/>
      <c r="AJ270" s="21"/>
    </row>
    <row r="271" spans="2:41" x14ac:dyDescent="0.3">
      <c r="B271" s="369">
        <v>9821</v>
      </c>
      <c r="C271" s="369">
        <v>18</v>
      </c>
      <c r="D271" s="369" t="s">
        <v>122</v>
      </c>
      <c r="E271" s="369" t="s">
        <v>124</v>
      </c>
      <c r="F271" s="369" t="s">
        <v>132</v>
      </c>
      <c r="G271" s="369">
        <v>5</v>
      </c>
      <c r="H271" s="369">
        <f t="shared" si="4"/>
        <v>1</v>
      </c>
      <c r="I271" s="85">
        <v>12.2</v>
      </c>
      <c r="J271" s="219"/>
      <c r="K271" s="17"/>
      <c r="L271" s="17"/>
      <c r="M271" s="15"/>
      <c r="N271" s="15"/>
      <c r="O271" s="219"/>
      <c r="P271" s="234"/>
      <c r="Q271" s="21"/>
      <c r="R271" s="21"/>
      <c r="S271" s="21"/>
      <c r="T271" s="21"/>
      <c r="U271" s="21"/>
      <c r="V271" s="21"/>
      <c r="W271" s="21"/>
      <c r="X271" s="21"/>
      <c r="Y271" s="21"/>
      <c r="Z271" s="21"/>
      <c r="AA271" s="21"/>
      <c r="AB271" s="21"/>
      <c r="AC271" s="21"/>
      <c r="AD271" s="21"/>
      <c r="AE271" s="21"/>
      <c r="AF271" s="21"/>
      <c r="AG271" s="21"/>
      <c r="AH271" s="21"/>
      <c r="AI271" s="21"/>
      <c r="AJ271" s="21"/>
    </row>
    <row r="272" spans="2:41" x14ac:dyDescent="0.3">
      <c r="B272" s="369">
        <v>9882</v>
      </c>
      <c r="C272" s="369">
        <v>18</v>
      </c>
      <c r="D272" s="369" t="s">
        <v>123</v>
      </c>
      <c r="E272" s="369" t="s">
        <v>124</v>
      </c>
      <c r="F272" s="369" t="s">
        <v>131</v>
      </c>
      <c r="G272" s="369">
        <v>9999</v>
      </c>
      <c r="H272" s="369">
        <f t="shared" si="4"/>
        <v>0</v>
      </c>
      <c r="I272" s="85"/>
      <c r="J272" s="219"/>
      <c r="K272" s="17"/>
      <c r="L272" s="17"/>
      <c r="M272" s="15"/>
      <c r="N272" s="15"/>
      <c r="O272" s="219"/>
      <c r="P272" s="234"/>
      <c r="Q272" s="21"/>
      <c r="R272" s="21"/>
      <c r="S272" s="21"/>
      <c r="T272" s="21"/>
      <c r="U272" s="21"/>
      <c r="V272" s="21"/>
      <c r="W272" s="21"/>
      <c r="X272" s="21"/>
      <c r="Y272" s="21"/>
      <c r="Z272" s="21"/>
      <c r="AA272" s="21"/>
      <c r="AB272" s="21"/>
      <c r="AC272" s="21"/>
      <c r="AD272" s="21"/>
      <c r="AE272" s="21"/>
      <c r="AF272" s="21"/>
      <c r="AG272" s="21"/>
      <c r="AH272" s="21"/>
      <c r="AI272" s="21"/>
      <c r="AJ272" s="21"/>
    </row>
    <row r="273" spans="2:36" x14ac:dyDescent="0.3">
      <c r="B273" s="369">
        <v>9900</v>
      </c>
      <c r="C273" s="369">
        <v>18</v>
      </c>
      <c r="D273" s="369" t="s">
        <v>123</v>
      </c>
      <c r="E273" s="369" t="s">
        <v>124</v>
      </c>
      <c r="F273" s="369" t="s">
        <v>132</v>
      </c>
      <c r="G273" s="369">
        <v>9999</v>
      </c>
      <c r="H273" s="369">
        <f t="shared" si="4"/>
        <v>0</v>
      </c>
      <c r="I273" s="85"/>
      <c r="J273" s="219"/>
      <c r="K273" s="17"/>
      <c r="L273" s="17"/>
      <c r="M273" s="15"/>
      <c r="N273" s="15"/>
      <c r="O273" s="219"/>
      <c r="P273" s="234"/>
      <c r="Q273" s="21"/>
      <c r="R273" s="21"/>
      <c r="S273" s="21"/>
      <c r="T273" s="21"/>
      <c r="U273" s="21"/>
      <c r="V273" s="21"/>
      <c r="W273" s="21"/>
      <c r="X273" s="21"/>
      <c r="Y273" s="21"/>
      <c r="Z273" s="21"/>
      <c r="AA273" s="21"/>
      <c r="AB273" s="21"/>
      <c r="AC273" s="21"/>
      <c r="AD273" s="21"/>
      <c r="AE273" s="21"/>
      <c r="AF273" s="21"/>
      <c r="AG273" s="21"/>
      <c r="AH273" s="21"/>
      <c r="AI273" s="21"/>
      <c r="AJ273" s="21"/>
    </row>
    <row r="274" spans="2:36" x14ac:dyDescent="0.3">
      <c r="B274" s="369">
        <v>9920</v>
      </c>
      <c r="C274" s="369">
        <v>18</v>
      </c>
      <c r="D274" s="369" t="s">
        <v>122</v>
      </c>
      <c r="E274" s="369" t="s">
        <v>124</v>
      </c>
      <c r="F274" s="369" t="s">
        <v>132</v>
      </c>
      <c r="G274" s="369">
        <v>12</v>
      </c>
      <c r="H274" s="369">
        <f t="shared" si="4"/>
        <v>1</v>
      </c>
      <c r="I274" s="85">
        <v>8</v>
      </c>
      <c r="J274" s="219"/>
      <c r="K274" s="17"/>
      <c r="L274" s="17"/>
      <c r="M274" s="15"/>
      <c r="N274" s="15"/>
      <c r="O274" s="219"/>
      <c r="P274" s="234"/>
      <c r="Q274" s="21"/>
      <c r="R274" s="21"/>
      <c r="S274" s="21"/>
      <c r="T274" s="21"/>
      <c r="U274" s="21"/>
      <c r="V274" s="21"/>
      <c r="W274" s="21"/>
      <c r="X274" s="21"/>
      <c r="Y274" s="21"/>
      <c r="Z274" s="21"/>
      <c r="AA274" s="21"/>
      <c r="AB274" s="21"/>
      <c r="AC274" s="21"/>
      <c r="AD274" s="21"/>
      <c r="AE274" s="21"/>
      <c r="AF274" s="21"/>
      <c r="AG274" s="21"/>
      <c r="AH274" s="21"/>
      <c r="AI274" s="21"/>
      <c r="AJ274" s="21"/>
    </row>
    <row r="275" spans="2:36" x14ac:dyDescent="0.3">
      <c r="B275" s="369">
        <v>9925</v>
      </c>
      <c r="C275" s="369">
        <v>18</v>
      </c>
      <c r="D275" s="369" t="s">
        <v>123</v>
      </c>
      <c r="E275" s="369" t="s">
        <v>124</v>
      </c>
      <c r="F275" s="369" t="s">
        <v>132</v>
      </c>
      <c r="G275" s="369">
        <v>9999</v>
      </c>
      <c r="H275" s="369">
        <f t="shared" si="4"/>
        <v>0</v>
      </c>
      <c r="I275" s="85"/>
      <c r="J275" s="219"/>
      <c r="K275" s="17"/>
      <c r="L275" s="17"/>
      <c r="M275" s="15"/>
      <c r="N275" s="15"/>
      <c r="O275" s="219"/>
      <c r="P275" s="234"/>
      <c r="Q275" s="21"/>
      <c r="R275" s="21"/>
      <c r="S275" s="21"/>
      <c r="T275" s="21"/>
      <c r="U275" s="21"/>
      <c r="V275" s="21"/>
      <c r="W275" s="21"/>
      <c r="X275" s="21"/>
      <c r="Y275" s="21"/>
      <c r="Z275" s="21"/>
      <c r="AA275" s="21"/>
      <c r="AB275" s="21"/>
      <c r="AC275" s="21"/>
      <c r="AD275" s="21"/>
      <c r="AE275" s="21"/>
      <c r="AF275" s="21"/>
      <c r="AG275" s="21"/>
      <c r="AH275" s="21"/>
      <c r="AI275" s="21"/>
      <c r="AJ275" s="21"/>
    </row>
    <row r="276" spans="2:36" x14ac:dyDescent="0.3">
      <c r="B276" s="369">
        <v>10045</v>
      </c>
      <c r="C276" s="369">
        <v>18</v>
      </c>
      <c r="D276" s="369" t="s">
        <v>122</v>
      </c>
      <c r="E276" s="369" t="s">
        <v>124</v>
      </c>
      <c r="F276" s="369" t="s">
        <v>132</v>
      </c>
      <c r="G276" s="369">
        <v>5</v>
      </c>
      <c r="H276" s="369">
        <f t="shared" si="4"/>
        <v>1</v>
      </c>
      <c r="I276" s="85">
        <v>8.6999999999999993</v>
      </c>
      <c r="J276" s="219"/>
      <c r="K276" s="17"/>
      <c r="L276" s="17"/>
      <c r="M276" s="15"/>
      <c r="N276" s="15"/>
      <c r="O276" s="219"/>
      <c r="P276" s="234"/>
      <c r="Q276" s="21"/>
      <c r="R276" s="21"/>
      <c r="S276" s="21"/>
      <c r="T276" s="21"/>
      <c r="U276" s="21"/>
      <c r="V276" s="21"/>
      <c r="W276" s="21"/>
      <c r="X276" s="21"/>
      <c r="Y276" s="21"/>
      <c r="Z276" s="21"/>
      <c r="AA276" s="21"/>
      <c r="AB276" s="21"/>
      <c r="AC276" s="21"/>
      <c r="AD276" s="21"/>
      <c r="AE276" s="21"/>
      <c r="AF276" s="21"/>
      <c r="AG276" s="21"/>
      <c r="AH276" s="21"/>
      <c r="AI276" s="21"/>
      <c r="AJ276" s="21"/>
    </row>
    <row r="277" spans="2:36" x14ac:dyDescent="0.3">
      <c r="B277" s="369">
        <v>10054</v>
      </c>
      <c r="C277" s="369">
        <v>18</v>
      </c>
      <c r="D277" s="369" t="s">
        <v>122</v>
      </c>
      <c r="E277" s="369" t="s">
        <v>124</v>
      </c>
      <c r="F277" s="369" t="s">
        <v>132</v>
      </c>
      <c r="G277" s="369">
        <v>0</v>
      </c>
      <c r="H277" s="369">
        <f t="shared" si="4"/>
        <v>0</v>
      </c>
      <c r="I277" s="85"/>
      <c r="J277" s="219"/>
      <c r="K277" s="17"/>
      <c r="L277" s="17"/>
      <c r="M277" s="15"/>
      <c r="N277" s="15"/>
      <c r="O277" s="219"/>
      <c r="P277" s="234"/>
      <c r="Q277" s="21"/>
      <c r="R277" s="21"/>
      <c r="S277" s="21"/>
      <c r="T277" s="21"/>
      <c r="U277" s="21"/>
      <c r="V277" s="21"/>
      <c r="W277" s="21"/>
      <c r="X277" s="21"/>
      <c r="Y277" s="21"/>
      <c r="Z277" s="21"/>
      <c r="AA277" s="21"/>
      <c r="AB277" s="21"/>
      <c r="AC277" s="21"/>
      <c r="AD277" s="21"/>
      <c r="AE277" s="21"/>
      <c r="AF277" s="21"/>
      <c r="AG277" s="21"/>
      <c r="AH277" s="21"/>
      <c r="AI277" s="21"/>
      <c r="AJ277" s="21"/>
    </row>
    <row r="278" spans="2:36" x14ac:dyDescent="0.3">
      <c r="B278" s="369">
        <v>10082</v>
      </c>
      <c r="C278" s="369">
        <v>18</v>
      </c>
      <c r="D278" s="369" t="s">
        <v>122</v>
      </c>
      <c r="E278" s="369" t="s">
        <v>124</v>
      </c>
      <c r="F278" s="369" t="s">
        <v>131</v>
      </c>
      <c r="G278" s="369">
        <v>0</v>
      </c>
      <c r="H278" s="369">
        <f t="shared" si="4"/>
        <v>0</v>
      </c>
      <c r="I278" s="85"/>
      <c r="J278" s="219"/>
      <c r="K278" s="17"/>
      <c r="L278" s="17"/>
      <c r="M278" s="15"/>
      <c r="N278" s="15"/>
      <c r="O278" s="219"/>
      <c r="P278" s="234"/>
      <c r="Q278" s="21"/>
      <c r="R278" s="21"/>
      <c r="S278" s="21"/>
      <c r="T278" s="21"/>
      <c r="U278" s="21"/>
      <c r="V278" s="21"/>
      <c r="W278" s="21"/>
      <c r="X278" s="21"/>
      <c r="Y278" s="21"/>
      <c r="Z278" s="21"/>
      <c r="AA278" s="21"/>
      <c r="AB278" s="21"/>
      <c r="AC278" s="21"/>
      <c r="AD278" s="21"/>
      <c r="AE278" s="21"/>
      <c r="AF278" s="21"/>
      <c r="AG278" s="21"/>
      <c r="AH278" s="21"/>
      <c r="AI278" s="21"/>
      <c r="AJ278" s="21"/>
    </row>
    <row r="279" spans="2:36" x14ac:dyDescent="0.3">
      <c r="B279" s="369">
        <v>10119</v>
      </c>
      <c r="C279" s="369">
        <v>18</v>
      </c>
      <c r="D279" s="369" t="s">
        <v>122</v>
      </c>
      <c r="E279" s="369" t="s">
        <v>124</v>
      </c>
      <c r="F279" s="369" t="s">
        <v>132</v>
      </c>
      <c r="G279" s="369">
        <v>14</v>
      </c>
      <c r="H279" s="369">
        <f t="shared" si="4"/>
        <v>1</v>
      </c>
      <c r="I279" s="85">
        <v>10.4</v>
      </c>
      <c r="J279" s="219"/>
      <c r="K279" s="17"/>
      <c r="L279" s="17"/>
      <c r="M279" s="15"/>
      <c r="N279" s="15"/>
      <c r="O279" s="219"/>
      <c r="P279" s="234"/>
      <c r="Q279" s="21"/>
      <c r="R279" s="21"/>
      <c r="S279" s="21"/>
      <c r="T279" s="21"/>
      <c r="U279" s="21"/>
      <c r="V279" s="21"/>
      <c r="W279" s="21"/>
      <c r="X279" s="21"/>
      <c r="Y279" s="21"/>
      <c r="Z279" s="21"/>
      <c r="AA279" s="21"/>
      <c r="AB279" s="21"/>
      <c r="AC279" s="21"/>
      <c r="AD279" s="21"/>
      <c r="AE279" s="21"/>
      <c r="AF279" s="21"/>
      <c r="AG279" s="21"/>
      <c r="AH279" s="21"/>
      <c r="AI279" s="21"/>
      <c r="AJ279" s="21"/>
    </row>
    <row r="280" spans="2:36" x14ac:dyDescent="0.3">
      <c r="B280" s="369">
        <v>10121</v>
      </c>
      <c r="C280" s="369">
        <v>18</v>
      </c>
      <c r="D280" s="369" t="s">
        <v>122</v>
      </c>
      <c r="E280" s="369" t="s">
        <v>124</v>
      </c>
      <c r="F280" s="369" t="s">
        <v>132</v>
      </c>
      <c r="G280" s="369">
        <v>4</v>
      </c>
      <c r="H280" s="369">
        <f t="shared" si="4"/>
        <v>0</v>
      </c>
      <c r="I280" s="85"/>
      <c r="J280" s="219"/>
      <c r="K280" s="17"/>
      <c r="L280" s="17"/>
      <c r="M280" s="15"/>
      <c r="N280" s="15"/>
      <c r="O280" s="219"/>
      <c r="P280" s="234"/>
      <c r="Q280" s="21"/>
      <c r="R280" s="21"/>
      <c r="S280" s="21"/>
      <c r="T280" s="21"/>
      <c r="U280" s="21"/>
      <c r="V280" s="21"/>
      <c r="W280" s="21"/>
      <c r="X280" s="21"/>
      <c r="Y280" s="21"/>
      <c r="Z280" s="21"/>
      <c r="AA280" s="21"/>
      <c r="AB280" s="21"/>
      <c r="AC280" s="21"/>
      <c r="AD280" s="21"/>
      <c r="AE280" s="21"/>
      <c r="AF280" s="21"/>
      <c r="AG280" s="21"/>
      <c r="AH280" s="21"/>
      <c r="AI280" s="21"/>
      <c r="AJ280" s="21"/>
    </row>
    <row r="281" spans="2:36" x14ac:dyDescent="0.3">
      <c r="B281" s="369">
        <v>10191</v>
      </c>
      <c r="C281" s="369">
        <v>18</v>
      </c>
      <c r="D281" s="369" t="s">
        <v>122</v>
      </c>
      <c r="E281" s="369" t="s">
        <v>124</v>
      </c>
      <c r="F281" s="369" t="s">
        <v>131</v>
      </c>
      <c r="G281" s="369">
        <v>18</v>
      </c>
      <c r="H281" s="369">
        <f t="shared" si="4"/>
        <v>1</v>
      </c>
      <c r="I281" s="85">
        <v>9.6999999999999993</v>
      </c>
      <c r="J281" s="219"/>
      <c r="K281" s="17"/>
      <c r="L281" s="17"/>
      <c r="M281" s="15"/>
      <c r="N281" s="15"/>
      <c r="O281" s="219"/>
      <c r="P281" s="234"/>
      <c r="Q281" s="21"/>
      <c r="R281" s="21"/>
      <c r="S281" s="21"/>
      <c r="T281" s="21"/>
      <c r="U281" s="21"/>
      <c r="V281" s="21"/>
      <c r="W281" s="21"/>
      <c r="X281" s="21"/>
      <c r="Y281" s="21"/>
      <c r="Z281" s="21"/>
      <c r="AA281" s="21"/>
      <c r="AB281" s="21"/>
      <c r="AC281" s="21"/>
      <c r="AD281" s="21"/>
      <c r="AE281" s="21"/>
      <c r="AF281" s="21"/>
      <c r="AG281" s="21"/>
      <c r="AH281" s="21"/>
      <c r="AI281" s="21"/>
      <c r="AJ281" s="21"/>
    </row>
    <row r="282" spans="2:36" x14ac:dyDescent="0.3">
      <c r="B282" s="369">
        <v>10231</v>
      </c>
      <c r="C282" s="369">
        <v>18</v>
      </c>
      <c r="D282" s="369" t="s">
        <v>122</v>
      </c>
      <c r="E282" s="369" t="s">
        <v>124</v>
      </c>
      <c r="F282" s="369" t="s">
        <v>132</v>
      </c>
      <c r="G282" s="369">
        <v>0</v>
      </c>
      <c r="H282" s="369">
        <f t="shared" si="4"/>
        <v>0</v>
      </c>
      <c r="I282" s="85"/>
      <c r="J282" s="219"/>
      <c r="K282" s="17"/>
      <c r="L282" s="17"/>
      <c r="M282" s="15"/>
      <c r="N282" s="15"/>
      <c r="O282" s="219"/>
      <c r="P282" s="234"/>
      <c r="Q282" s="21"/>
      <c r="R282" s="21"/>
      <c r="S282" s="21"/>
      <c r="T282" s="21"/>
      <c r="U282" s="21"/>
      <c r="V282" s="21"/>
      <c r="W282" s="21"/>
      <c r="X282" s="21"/>
      <c r="Y282" s="21"/>
      <c r="Z282" s="21"/>
      <c r="AA282" s="21"/>
      <c r="AB282" s="21"/>
      <c r="AC282" s="21"/>
      <c r="AD282" s="21"/>
      <c r="AE282" s="21"/>
      <c r="AF282" s="21"/>
      <c r="AG282" s="21"/>
      <c r="AH282" s="21"/>
      <c r="AI282" s="21"/>
      <c r="AJ282" s="21"/>
    </row>
    <row r="283" spans="2:36" x14ac:dyDescent="0.3">
      <c r="B283" s="369">
        <v>10256</v>
      </c>
      <c r="C283" s="369">
        <v>18</v>
      </c>
      <c r="D283" s="369" t="s">
        <v>122</v>
      </c>
      <c r="E283" s="369" t="s">
        <v>124</v>
      </c>
      <c r="F283" s="369" t="s">
        <v>132</v>
      </c>
      <c r="G283" s="369">
        <v>15</v>
      </c>
      <c r="H283" s="369">
        <f t="shared" si="4"/>
        <v>1</v>
      </c>
      <c r="I283" s="85">
        <v>14.1</v>
      </c>
      <c r="J283" s="219"/>
      <c r="K283" s="17"/>
      <c r="L283" s="17"/>
      <c r="M283" s="15"/>
      <c r="N283" s="15"/>
      <c r="O283" s="219"/>
      <c r="P283" s="234"/>
      <c r="Q283" s="21"/>
      <c r="R283" s="21"/>
      <c r="S283" s="21"/>
      <c r="T283" s="21"/>
      <c r="U283" s="21"/>
      <c r="V283" s="21"/>
      <c r="W283" s="21"/>
      <c r="X283" s="21"/>
      <c r="Y283" s="21"/>
      <c r="Z283" s="21"/>
      <c r="AA283" s="21"/>
      <c r="AB283" s="21"/>
      <c r="AC283" s="21"/>
      <c r="AD283" s="21"/>
      <c r="AE283" s="21"/>
      <c r="AF283" s="21"/>
      <c r="AG283" s="21"/>
      <c r="AH283" s="21"/>
      <c r="AI283" s="21"/>
      <c r="AJ283" s="21"/>
    </row>
    <row r="284" spans="2:36" x14ac:dyDescent="0.3">
      <c r="B284" s="369">
        <v>10268</v>
      </c>
      <c r="C284" s="369">
        <v>18</v>
      </c>
      <c r="D284" s="369" t="s">
        <v>122</v>
      </c>
      <c r="E284" s="369" t="s">
        <v>124</v>
      </c>
      <c r="F284" s="369" t="s">
        <v>132</v>
      </c>
      <c r="G284" s="369">
        <v>1</v>
      </c>
      <c r="H284" s="369">
        <f t="shared" si="4"/>
        <v>0</v>
      </c>
      <c r="I284" s="85"/>
      <c r="J284" s="219"/>
      <c r="K284" s="17"/>
      <c r="L284" s="17"/>
      <c r="M284" s="15"/>
      <c r="N284" s="15"/>
      <c r="O284" s="219"/>
      <c r="P284" s="234"/>
      <c r="Q284" s="21"/>
      <c r="R284" s="21"/>
      <c r="S284" s="21"/>
      <c r="T284" s="21"/>
      <c r="U284" s="21"/>
      <c r="V284" s="21"/>
      <c r="W284" s="21"/>
      <c r="X284" s="21"/>
      <c r="Y284" s="21"/>
      <c r="Z284" s="21"/>
      <c r="AA284" s="21"/>
      <c r="AB284" s="21"/>
      <c r="AC284" s="21"/>
      <c r="AD284" s="21"/>
      <c r="AE284" s="21"/>
      <c r="AF284" s="21"/>
      <c r="AG284" s="21"/>
      <c r="AH284" s="21"/>
      <c r="AI284" s="21"/>
      <c r="AJ284" s="21"/>
    </row>
    <row r="285" spans="2:36" x14ac:dyDescent="0.3">
      <c r="B285" s="369">
        <v>10360</v>
      </c>
      <c r="C285" s="369">
        <v>18</v>
      </c>
      <c r="D285" s="369" t="s">
        <v>122</v>
      </c>
      <c r="E285" s="369" t="s">
        <v>124</v>
      </c>
      <c r="F285" s="369" t="s">
        <v>133</v>
      </c>
      <c r="G285" s="369">
        <v>2</v>
      </c>
      <c r="H285" s="369">
        <f t="shared" si="4"/>
        <v>0</v>
      </c>
      <c r="I285" s="85"/>
      <c r="J285" s="219"/>
      <c r="K285" s="17"/>
      <c r="L285" s="17"/>
      <c r="M285" s="15"/>
      <c r="N285" s="15"/>
      <c r="O285" s="219"/>
      <c r="P285" s="234"/>
      <c r="Q285" s="21"/>
      <c r="R285" s="21"/>
      <c r="S285" s="21"/>
      <c r="T285" s="21"/>
      <c r="U285" s="21"/>
      <c r="V285" s="21"/>
      <c r="W285" s="21"/>
      <c r="X285" s="21"/>
      <c r="Y285" s="21"/>
      <c r="Z285" s="21"/>
      <c r="AA285" s="21"/>
      <c r="AB285" s="21"/>
      <c r="AC285" s="21"/>
      <c r="AD285" s="21"/>
      <c r="AE285" s="21"/>
      <c r="AF285" s="21"/>
      <c r="AG285" s="21"/>
      <c r="AH285" s="21"/>
      <c r="AI285" s="21"/>
      <c r="AJ285" s="21"/>
    </row>
    <row r="286" spans="2:36" x14ac:dyDescent="0.3">
      <c r="B286" s="369">
        <v>10417</v>
      </c>
      <c r="C286" s="369">
        <v>18</v>
      </c>
      <c r="D286" s="369" t="s">
        <v>122</v>
      </c>
      <c r="E286" s="369" t="s">
        <v>124</v>
      </c>
      <c r="F286" s="369" t="s">
        <v>132</v>
      </c>
      <c r="G286" s="369">
        <v>4</v>
      </c>
      <c r="H286" s="369">
        <f t="shared" si="4"/>
        <v>1</v>
      </c>
      <c r="I286" s="85">
        <v>12.4</v>
      </c>
      <c r="J286" s="219"/>
      <c r="K286" s="17"/>
      <c r="L286" s="17"/>
      <c r="M286" s="15"/>
      <c r="N286" s="15"/>
      <c r="O286" s="219"/>
      <c r="P286" s="234"/>
      <c r="Q286" s="21"/>
      <c r="R286" s="21"/>
      <c r="S286" s="21"/>
      <c r="T286" s="21"/>
      <c r="U286" s="21"/>
      <c r="V286" s="21"/>
      <c r="W286" s="21"/>
      <c r="X286" s="21"/>
      <c r="Y286" s="21"/>
      <c r="Z286" s="21"/>
      <c r="AA286" s="21"/>
      <c r="AB286" s="21"/>
      <c r="AC286" s="21"/>
      <c r="AD286" s="21"/>
      <c r="AE286" s="21"/>
      <c r="AF286" s="21"/>
      <c r="AG286" s="21"/>
      <c r="AH286" s="21"/>
      <c r="AI286" s="21"/>
      <c r="AJ286" s="21"/>
    </row>
    <row r="287" spans="2:36" x14ac:dyDescent="0.3">
      <c r="B287" s="369">
        <v>10422</v>
      </c>
      <c r="C287" s="369">
        <v>18</v>
      </c>
      <c r="D287" s="369" t="s">
        <v>122</v>
      </c>
      <c r="E287" s="369" t="s">
        <v>124</v>
      </c>
      <c r="F287" s="369" t="s">
        <v>132</v>
      </c>
      <c r="G287" s="369">
        <v>0</v>
      </c>
      <c r="H287" s="369">
        <f t="shared" si="4"/>
        <v>0</v>
      </c>
      <c r="I287" s="85"/>
      <c r="J287" s="219"/>
      <c r="K287" s="17"/>
      <c r="L287" s="17"/>
      <c r="M287" s="15"/>
      <c r="N287" s="15"/>
      <c r="O287" s="219"/>
      <c r="P287" s="234"/>
      <c r="Q287" s="21"/>
      <c r="R287" s="21"/>
      <c r="S287" s="21"/>
      <c r="T287" s="21"/>
      <c r="U287" s="21"/>
      <c r="V287" s="21"/>
      <c r="W287" s="21"/>
      <c r="X287" s="21"/>
      <c r="Y287" s="21"/>
      <c r="Z287" s="21"/>
      <c r="AA287" s="21"/>
      <c r="AB287" s="21"/>
      <c r="AC287" s="21"/>
      <c r="AD287" s="21"/>
      <c r="AE287" s="21"/>
      <c r="AF287" s="21"/>
      <c r="AG287" s="21"/>
      <c r="AH287" s="21"/>
      <c r="AI287" s="21"/>
      <c r="AJ287" s="21"/>
    </row>
    <row r="288" spans="2:36" x14ac:dyDescent="0.3">
      <c r="B288" s="369">
        <v>10443</v>
      </c>
      <c r="C288" s="369">
        <v>18</v>
      </c>
      <c r="D288" s="369" t="s">
        <v>123</v>
      </c>
      <c r="E288" s="369" t="s">
        <v>124</v>
      </c>
      <c r="F288" s="369" t="s">
        <v>132</v>
      </c>
      <c r="G288" s="369">
        <v>9999</v>
      </c>
      <c r="H288" s="369">
        <f t="shared" si="4"/>
        <v>0</v>
      </c>
      <c r="I288" s="85"/>
      <c r="J288" s="219"/>
      <c r="K288" s="17"/>
      <c r="L288" s="17"/>
      <c r="M288" s="15"/>
      <c r="N288" s="15"/>
      <c r="O288" s="219"/>
      <c r="P288" s="234"/>
      <c r="Q288" s="21"/>
      <c r="R288" s="21"/>
      <c r="S288" s="21"/>
      <c r="T288" s="21"/>
      <c r="U288" s="21"/>
      <c r="V288" s="21"/>
      <c r="W288" s="21"/>
      <c r="X288" s="21"/>
      <c r="Y288" s="21"/>
      <c r="Z288" s="21"/>
      <c r="AA288" s="21"/>
      <c r="AB288" s="21"/>
      <c r="AC288" s="21"/>
      <c r="AD288" s="21"/>
      <c r="AE288" s="21"/>
      <c r="AF288" s="21"/>
      <c r="AG288" s="21"/>
      <c r="AH288" s="21"/>
      <c r="AI288" s="21"/>
      <c r="AJ288" s="21"/>
    </row>
    <row r="289" spans="2:36" x14ac:dyDescent="0.3">
      <c r="B289" s="369">
        <v>10533</v>
      </c>
      <c r="C289" s="369">
        <v>18</v>
      </c>
      <c r="D289" s="369" t="s">
        <v>122</v>
      </c>
      <c r="E289" s="369" t="s">
        <v>124</v>
      </c>
      <c r="F289" s="369" t="s">
        <v>132</v>
      </c>
      <c r="G289" s="369">
        <v>13</v>
      </c>
      <c r="H289" s="369">
        <f t="shared" si="4"/>
        <v>1</v>
      </c>
      <c r="I289" s="85">
        <v>7.7</v>
      </c>
      <c r="J289" s="219"/>
      <c r="K289" s="17"/>
      <c r="L289" s="17"/>
      <c r="M289" s="15"/>
      <c r="N289" s="15"/>
      <c r="O289" s="219"/>
      <c r="P289" s="234"/>
      <c r="Q289" s="21"/>
      <c r="R289" s="21"/>
      <c r="S289" s="21"/>
      <c r="T289" s="21"/>
      <c r="U289" s="21"/>
      <c r="V289" s="21"/>
      <c r="W289" s="21"/>
      <c r="X289" s="21"/>
      <c r="Y289" s="21"/>
      <c r="Z289" s="21"/>
      <c r="AA289" s="21"/>
      <c r="AB289" s="21"/>
      <c r="AC289" s="21"/>
      <c r="AD289" s="21"/>
      <c r="AE289" s="21"/>
      <c r="AF289" s="21"/>
      <c r="AG289" s="21"/>
      <c r="AH289" s="21"/>
      <c r="AI289" s="21"/>
      <c r="AJ289" s="21"/>
    </row>
    <row r="290" spans="2:36" x14ac:dyDescent="0.3">
      <c r="B290" s="369">
        <v>10543</v>
      </c>
      <c r="C290" s="369">
        <v>18</v>
      </c>
      <c r="D290" s="369" t="s">
        <v>122</v>
      </c>
      <c r="E290" s="369" t="s">
        <v>124</v>
      </c>
      <c r="F290" s="369" t="s">
        <v>132</v>
      </c>
      <c r="G290" s="369">
        <v>9</v>
      </c>
      <c r="H290" s="369">
        <f t="shared" si="4"/>
        <v>1</v>
      </c>
      <c r="I290" s="85">
        <v>24.1</v>
      </c>
      <c r="J290" s="219"/>
      <c r="K290" s="17"/>
      <c r="L290" s="17"/>
      <c r="M290" s="15"/>
      <c r="N290" s="15"/>
      <c r="O290" s="219"/>
      <c r="P290" s="234"/>
      <c r="Q290" s="21"/>
      <c r="R290" s="21"/>
      <c r="S290" s="21"/>
      <c r="T290" s="21"/>
      <c r="U290" s="21"/>
      <c r="V290" s="21"/>
      <c r="W290" s="21"/>
      <c r="X290" s="21"/>
      <c r="Y290" s="21"/>
      <c r="Z290" s="21"/>
      <c r="AA290" s="21"/>
      <c r="AB290" s="21"/>
      <c r="AC290" s="21"/>
      <c r="AD290" s="21"/>
      <c r="AE290" s="21"/>
      <c r="AF290" s="21"/>
      <c r="AG290" s="21"/>
      <c r="AH290" s="21"/>
      <c r="AI290" s="21"/>
      <c r="AJ290" s="21"/>
    </row>
    <row r="291" spans="2:36" x14ac:dyDescent="0.3">
      <c r="B291" s="369">
        <v>10552</v>
      </c>
      <c r="C291" s="369">
        <v>18</v>
      </c>
      <c r="D291" s="369" t="s">
        <v>122</v>
      </c>
      <c r="E291" s="369" t="s">
        <v>124</v>
      </c>
      <c r="F291" s="369" t="s">
        <v>132</v>
      </c>
      <c r="G291" s="369">
        <v>5</v>
      </c>
      <c r="H291" s="369">
        <f t="shared" si="4"/>
        <v>1</v>
      </c>
      <c r="I291" s="85">
        <v>15</v>
      </c>
      <c r="J291" s="219"/>
      <c r="K291" s="17"/>
      <c r="L291" s="17"/>
      <c r="M291" s="15"/>
      <c r="N291" s="15"/>
      <c r="O291" s="219"/>
      <c r="P291" s="234"/>
      <c r="Q291" s="21"/>
      <c r="R291" s="21"/>
      <c r="S291" s="21"/>
      <c r="T291" s="21"/>
      <c r="U291" s="21"/>
      <c r="V291" s="21"/>
      <c r="W291" s="21"/>
      <c r="X291" s="21"/>
      <c r="Y291" s="21"/>
      <c r="Z291" s="21"/>
      <c r="AA291" s="21"/>
      <c r="AB291" s="21"/>
      <c r="AC291" s="21"/>
      <c r="AD291" s="21"/>
      <c r="AE291" s="21"/>
      <c r="AF291" s="21"/>
      <c r="AG291" s="21"/>
      <c r="AH291" s="21"/>
      <c r="AI291" s="21"/>
      <c r="AJ291" s="21"/>
    </row>
    <row r="292" spans="2:36" x14ac:dyDescent="0.3">
      <c r="B292" s="369">
        <v>10553</v>
      </c>
      <c r="C292" s="369">
        <v>18</v>
      </c>
      <c r="D292" s="369" t="s">
        <v>123</v>
      </c>
      <c r="E292" s="369" t="s">
        <v>126</v>
      </c>
      <c r="F292" s="369" t="s">
        <v>131</v>
      </c>
      <c r="G292" s="369">
        <v>9999</v>
      </c>
      <c r="H292" s="369">
        <f t="shared" si="4"/>
        <v>0</v>
      </c>
      <c r="I292" s="85"/>
      <c r="J292" s="219"/>
      <c r="K292" s="17"/>
      <c r="L292" s="17"/>
      <c r="M292" s="15"/>
      <c r="N292" s="15"/>
      <c r="O292" s="219"/>
      <c r="P292" s="234"/>
      <c r="Q292" s="21"/>
      <c r="R292" s="21"/>
      <c r="S292" s="21"/>
      <c r="T292" s="21"/>
      <c r="U292" s="21"/>
      <c r="V292" s="21"/>
      <c r="W292" s="21"/>
      <c r="X292" s="21"/>
      <c r="Y292" s="21"/>
      <c r="Z292" s="21"/>
      <c r="AA292" s="21"/>
      <c r="AB292" s="21"/>
      <c r="AC292" s="21"/>
      <c r="AD292" s="21"/>
      <c r="AE292" s="21"/>
      <c r="AF292" s="21"/>
      <c r="AG292" s="21"/>
      <c r="AH292" s="21"/>
      <c r="AI292" s="21"/>
      <c r="AJ292" s="21"/>
    </row>
    <row r="293" spans="2:36" x14ac:dyDescent="0.3">
      <c r="B293" s="369">
        <v>10598</v>
      </c>
      <c r="C293" s="369">
        <v>18</v>
      </c>
      <c r="D293" s="369" t="s">
        <v>122</v>
      </c>
      <c r="E293" s="369" t="s">
        <v>124</v>
      </c>
      <c r="F293" s="369" t="s">
        <v>132</v>
      </c>
      <c r="G293" s="369">
        <v>3</v>
      </c>
      <c r="H293" s="369">
        <f t="shared" si="4"/>
        <v>1</v>
      </c>
      <c r="I293" s="85">
        <v>14.6</v>
      </c>
      <c r="J293" s="219"/>
      <c r="K293" s="17"/>
      <c r="L293" s="17"/>
      <c r="M293" s="15"/>
      <c r="N293" s="15"/>
      <c r="O293" s="219"/>
      <c r="P293" s="234"/>
      <c r="Q293" s="21"/>
      <c r="R293" s="21"/>
      <c r="S293" s="21"/>
      <c r="T293" s="21"/>
      <c r="U293" s="21"/>
      <c r="V293" s="21"/>
      <c r="W293" s="21"/>
      <c r="X293" s="21"/>
      <c r="Y293" s="21"/>
      <c r="Z293" s="21"/>
      <c r="AA293" s="21"/>
      <c r="AB293" s="21"/>
      <c r="AC293" s="21"/>
      <c r="AD293" s="21"/>
      <c r="AE293" s="21"/>
      <c r="AF293" s="21"/>
      <c r="AG293" s="21"/>
      <c r="AH293" s="21"/>
      <c r="AI293" s="21"/>
      <c r="AJ293" s="21"/>
    </row>
    <row r="294" spans="2:36" x14ac:dyDescent="0.3">
      <c r="B294" s="369">
        <v>10604</v>
      </c>
      <c r="C294" s="369">
        <v>18</v>
      </c>
      <c r="D294" s="369" t="s">
        <v>123</v>
      </c>
      <c r="E294" s="369" t="s">
        <v>124</v>
      </c>
      <c r="F294" s="369" t="s">
        <v>132</v>
      </c>
      <c r="G294" s="369">
        <v>9999</v>
      </c>
      <c r="H294" s="369">
        <f t="shared" si="4"/>
        <v>0</v>
      </c>
      <c r="I294" s="85"/>
      <c r="J294" s="219"/>
      <c r="K294" s="17"/>
      <c r="L294" s="17"/>
      <c r="M294" s="15"/>
      <c r="N294" s="15"/>
      <c r="O294" s="219"/>
      <c r="P294" s="234"/>
      <c r="Q294" s="21"/>
      <c r="R294" s="21"/>
      <c r="S294" s="21"/>
      <c r="T294" s="21"/>
      <c r="U294" s="21"/>
      <c r="V294" s="21"/>
      <c r="W294" s="21"/>
      <c r="X294" s="21"/>
      <c r="Y294" s="21"/>
      <c r="Z294" s="21"/>
      <c r="AA294" s="21"/>
      <c r="AB294" s="21"/>
      <c r="AC294" s="21"/>
      <c r="AD294" s="21"/>
      <c r="AE294" s="21"/>
      <c r="AF294" s="21"/>
      <c r="AG294" s="21"/>
      <c r="AH294" s="21"/>
      <c r="AI294" s="21"/>
      <c r="AJ294" s="21"/>
    </row>
    <row r="295" spans="2:36" x14ac:dyDescent="0.3">
      <c r="B295" s="369">
        <v>10616</v>
      </c>
      <c r="C295" s="369">
        <v>18</v>
      </c>
      <c r="D295" s="369" t="s">
        <v>123</v>
      </c>
      <c r="E295" s="369" t="s">
        <v>124</v>
      </c>
      <c r="F295" s="369" t="s">
        <v>132</v>
      </c>
      <c r="G295" s="369">
        <v>9999</v>
      </c>
      <c r="H295" s="369">
        <f t="shared" si="4"/>
        <v>0</v>
      </c>
      <c r="I295" s="85"/>
      <c r="J295" s="219"/>
      <c r="K295" s="17"/>
      <c r="L295" s="17"/>
      <c r="M295" s="15"/>
      <c r="N295" s="15"/>
      <c r="O295" s="219"/>
      <c r="P295" s="234"/>
      <c r="Q295" s="21"/>
      <c r="R295" s="21"/>
      <c r="S295" s="21"/>
      <c r="T295" s="21"/>
      <c r="U295" s="21"/>
      <c r="V295" s="21"/>
      <c r="W295" s="21"/>
      <c r="X295" s="21"/>
      <c r="Y295" s="21"/>
      <c r="Z295" s="21"/>
      <c r="AA295" s="21"/>
      <c r="AB295" s="21"/>
      <c r="AC295" s="21"/>
      <c r="AD295" s="21"/>
      <c r="AE295" s="21"/>
      <c r="AF295" s="21"/>
      <c r="AG295" s="21"/>
      <c r="AH295" s="21"/>
      <c r="AI295" s="21"/>
      <c r="AJ295" s="21"/>
    </row>
    <row r="296" spans="2:36" x14ac:dyDescent="0.3">
      <c r="B296" s="369">
        <v>10685</v>
      </c>
      <c r="C296" s="369">
        <v>18</v>
      </c>
      <c r="D296" s="369" t="s">
        <v>122</v>
      </c>
      <c r="E296" s="369" t="s">
        <v>125</v>
      </c>
      <c r="F296" s="369" t="s">
        <v>121</v>
      </c>
      <c r="G296" s="369">
        <v>0</v>
      </c>
      <c r="H296" s="369">
        <f t="shared" si="4"/>
        <v>0</v>
      </c>
      <c r="I296" s="85"/>
      <c r="J296" s="219"/>
      <c r="K296" s="17"/>
      <c r="L296" s="17"/>
      <c r="M296" s="15"/>
      <c r="N296" s="15"/>
      <c r="O296" s="219"/>
      <c r="P296" s="234"/>
      <c r="Q296" s="21"/>
      <c r="R296" s="21"/>
      <c r="S296" s="21"/>
      <c r="T296" s="21"/>
      <c r="U296" s="21"/>
      <c r="V296" s="21"/>
      <c r="W296" s="21"/>
      <c r="X296" s="21"/>
      <c r="Y296" s="21"/>
      <c r="Z296" s="21"/>
      <c r="AA296" s="21"/>
      <c r="AB296" s="21"/>
      <c r="AC296" s="21"/>
      <c r="AD296" s="21"/>
      <c r="AE296" s="21"/>
      <c r="AF296" s="21"/>
      <c r="AG296" s="21"/>
      <c r="AH296" s="21"/>
      <c r="AI296" s="21"/>
      <c r="AJ296" s="21"/>
    </row>
    <row r="297" spans="2:36" x14ac:dyDescent="0.3">
      <c r="B297" s="369">
        <v>10689</v>
      </c>
      <c r="C297" s="369">
        <v>18</v>
      </c>
      <c r="D297" s="369" t="s">
        <v>122</v>
      </c>
      <c r="E297" s="369" t="s">
        <v>124</v>
      </c>
      <c r="F297" s="369" t="s">
        <v>131</v>
      </c>
      <c r="G297" s="369">
        <v>3</v>
      </c>
      <c r="H297" s="369">
        <f t="shared" si="4"/>
        <v>1</v>
      </c>
      <c r="I297" s="85">
        <v>20.399999999999999</v>
      </c>
      <c r="J297" s="219"/>
      <c r="K297" s="17"/>
      <c r="L297" s="17"/>
      <c r="M297" s="15"/>
      <c r="N297" s="15"/>
      <c r="O297" s="219"/>
      <c r="P297" s="234"/>
      <c r="Q297" s="21"/>
      <c r="R297" s="21"/>
      <c r="S297" s="21"/>
      <c r="T297" s="21"/>
      <c r="U297" s="21"/>
      <c r="V297" s="21"/>
      <c r="W297" s="21"/>
      <c r="X297" s="21"/>
      <c r="Y297" s="21"/>
      <c r="Z297" s="21"/>
      <c r="AA297" s="21"/>
      <c r="AB297" s="21"/>
      <c r="AC297" s="21"/>
      <c r="AD297" s="21"/>
      <c r="AE297" s="21"/>
      <c r="AF297" s="21"/>
      <c r="AG297" s="21"/>
      <c r="AH297" s="21"/>
      <c r="AI297" s="21"/>
      <c r="AJ297" s="21"/>
    </row>
    <row r="298" spans="2:36" x14ac:dyDescent="0.3">
      <c r="B298" s="369">
        <v>10691</v>
      </c>
      <c r="C298" s="369">
        <v>18</v>
      </c>
      <c r="D298" s="369" t="s">
        <v>122</v>
      </c>
      <c r="E298" s="369" t="s">
        <v>124</v>
      </c>
      <c r="F298" s="369" t="s">
        <v>132</v>
      </c>
      <c r="G298" s="369">
        <v>2</v>
      </c>
      <c r="H298" s="369">
        <f t="shared" si="4"/>
        <v>0</v>
      </c>
      <c r="I298" s="85"/>
      <c r="J298" s="219"/>
      <c r="K298" s="17"/>
      <c r="L298" s="17"/>
      <c r="M298" s="15"/>
      <c r="N298" s="15"/>
      <c r="O298" s="219"/>
      <c r="P298" s="234"/>
      <c r="Q298" s="21"/>
      <c r="R298" s="21"/>
      <c r="S298" s="21"/>
      <c r="T298" s="21"/>
      <c r="U298" s="21"/>
      <c r="V298" s="21"/>
      <c r="W298" s="21"/>
      <c r="X298" s="21"/>
      <c r="Y298" s="21"/>
      <c r="Z298" s="21"/>
      <c r="AA298" s="21"/>
      <c r="AB298" s="21"/>
      <c r="AC298" s="21"/>
      <c r="AD298" s="21"/>
      <c r="AE298" s="21"/>
      <c r="AF298" s="21"/>
      <c r="AG298" s="21"/>
      <c r="AH298" s="21"/>
      <c r="AI298" s="21"/>
      <c r="AJ298" s="21"/>
    </row>
    <row r="299" spans="2:36" x14ac:dyDescent="0.3">
      <c r="B299" s="369">
        <v>10700</v>
      </c>
      <c r="C299" s="369">
        <v>18</v>
      </c>
      <c r="D299" s="369" t="s">
        <v>122</v>
      </c>
      <c r="E299" s="369" t="s">
        <v>124</v>
      </c>
      <c r="F299" s="369" t="s">
        <v>131</v>
      </c>
      <c r="G299" s="369">
        <v>15</v>
      </c>
      <c r="H299" s="369">
        <f t="shared" si="4"/>
        <v>1</v>
      </c>
      <c r="I299" s="85">
        <v>7.9</v>
      </c>
      <c r="J299" s="219"/>
      <c r="K299" s="17"/>
      <c r="L299" s="17"/>
      <c r="M299" s="15"/>
      <c r="N299" s="15"/>
      <c r="O299" s="219"/>
      <c r="P299" s="234"/>
      <c r="Q299" s="21"/>
      <c r="R299" s="21"/>
      <c r="S299" s="21"/>
      <c r="T299" s="21"/>
      <c r="U299" s="21"/>
      <c r="V299" s="21"/>
      <c r="W299" s="21"/>
      <c r="X299" s="21"/>
      <c r="Y299" s="21"/>
      <c r="Z299" s="21"/>
      <c r="AA299" s="21"/>
      <c r="AB299" s="21"/>
      <c r="AC299" s="21"/>
      <c r="AD299" s="21"/>
      <c r="AE299" s="21"/>
      <c r="AF299" s="21"/>
      <c r="AG299" s="21"/>
      <c r="AH299" s="21"/>
      <c r="AI299" s="21"/>
      <c r="AJ299" s="21"/>
    </row>
    <row r="300" spans="2:36" x14ac:dyDescent="0.3">
      <c r="B300" s="369">
        <v>10704</v>
      </c>
      <c r="C300" s="369">
        <v>18</v>
      </c>
      <c r="D300" s="369" t="s">
        <v>123</v>
      </c>
      <c r="E300" s="369" t="s">
        <v>124</v>
      </c>
      <c r="F300" s="369" t="s">
        <v>132</v>
      </c>
      <c r="G300" s="369">
        <v>9999</v>
      </c>
      <c r="H300" s="369">
        <f t="shared" si="4"/>
        <v>0</v>
      </c>
      <c r="I300" s="85"/>
      <c r="J300" s="219"/>
      <c r="K300" s="17"/>
      <c r="L300" s="17"/>
      <c r="M300" s="15"/>
      <c r="N300" s="15"/>
      <c r="O300" s="219"/>
      <c r="P300" s="234"/>
      <c r="Q300" s="21"/>
      <c r="R300" s="21"/>
      <c r="S300" s="21"/>
      <c r="T300" s="21"/>
      <c r="U300" s="21"/>
      <c r="V300" s="21"/>
      <c r="W300" s="21"/>
      <c r="X300" s="21"/>
      <c r="Y300" s="21"/>
      <c r="Z300" s="21"/>
      <c r="AA300" s="21"/>
      <c r="AB300" s="21"/>
      <c r="AC300" s="21"/>
      <c r="AD300" s="21"/>
      <c r="AE300" s="21"/>
      <c r="AF300" s="21"/>
      <c r="AG300" s="21"/>
      <c r="AH300" s="21"/>
      <c r="AI300" s="21"/>
      <c r="AJ300" s="21"/>
    </row>
    <row r="301" spans="2:36" x14ac:dyDescent="0.3">
      <c r="B301" s="369">
        <v>10715</v>
      </c>
      <c r="C301" s="369">
        <v>18</v>
      </c>
      <c r="D301" s="369" t="s">
        <v>122</v>
      </c>
      <c r="E301" s="369" t="s">
        <v>124</v>
      </c>
      <c r="F301" s="369" t="s">
        <v>132</v>
      </c>
      <c r="G301" s="369">
        <v>4</v>
      </c>
      <c r="H301" s="369">
        <f t="shared" si="4"/>
        <v>1</v>
      </c>
      <c r="I301" s="85">
        <v>18.7</v>
      </c>
      <c r="J301" s="219"/>
      <c r="K301" s="17"/>
      <c r="L301" s="17"/>
      <c r="M301" s="15"/>
      <c r="N301" s="15"/>
      <c r="O301" s="219"/>
      <c r="P301" s="234"/>
      <c r="Q301" s="21"/>
      <c r="R301" s="21"/>
      <c r="S301" s="21"/>
      <c r="T301" s="21"/>
      <c r="U301" s="21"/>
      <c r="V301" s="21"/>
      <c r="W301" s="21"/>
      <c r="X301" s="21"/>
      <c r="Y301" s="21"/>
      <c r="Z301" s="21"/>
      <c r="AA301" s="21"/>
      <c r="AB301" s="21"/>
      <c r="AC301" s="21"/>
      <c r="AD301" s="21"/>
      <c r="AE301" s="21"/>
      <c r="AF301" s="21"/>
      <c r="AG301" s="21"/>
      <c r="AH301" s="21"/>
      <c r="AI301" s="21"/>
      <c r="AJ301" s="21"/>
    </row>
    <row r="302" spans="2:36" x14ac:dyDescent="0.3">
      <c r="B302" s="369">
        <v>10718</v>
      </c>
      <c r="C302" s="369">
        <v>18</v>
      </c>
      <c r="D302" s="369" t="s">
        <v>123</v>
      </c>
      <c r="E302" s="369" t="s">
        <v>124</v>
      </c>
      <c r="F302" s="369" t="s">
        <v>132</v>
      </c>
      <c r="G302" s="369">
        <v>9999</v>
      </c>
      <c r="H302" s="369">
        <f t="shared" si="4"/>
        <v>0</v>
      </c>
      <c r="I302" s="85"/>
      <c r="J302" s="219"/>
      <c r="K302" s="17"/>
      <c r="L302" s="17"/>
      <c r="M302" s="15"/>
      <c r="N302" s="15"/>
      <c r="O302" s="219"/>
      <c r="P302" s="234"/>
      <c r="Q302" s="21"/>
      <c r="R302" s="21"/>
      <c r="S302" s="21"/>
      <c r="T302" s="21"/>
      <c r="U302" s="21"/>
      <c r="V302" s="21"/>
      <c r="W302" s="21"/>
      <c r="X302" s="21"/>
      <c r="Y302" s="21"/>
      <c r="Z302" s="21"/>
      <c r="AA302" s="21"/>
      <c r="AB302" s="21"/>
      <c r="AC302" s="21"/>
      <c r="AD302" s="21"/>
      <c r="AE302" s="21"/>
      <c r="AF302" s="21"/>
      <c r="AG302" s="21"/>
      <c r="AH302" s="21"/>
      <c r="AI302" s="21"/>
      <c r="AJ302" s="21"/>
    </row>
    <row r="303" spans="2:36" x14ac:dyDescent="0.3">
      <c r="B303" s="369">
        <v>10720</v>
      </c>
      <c r="C303" s="369">
        <v>18</v>
      </c>
      <c r="D303" s="369" t="s">
        <v>123</v>
      </c>
      <c r="E303" s="369" t="s">
        <v>124</v>
      </c>
      <c r="F303" s="369" t="s">
        <v>132</v>
      </c>
      <c r="G303" s="369">
        <v>9999</v>
      </c>
      <c r="H303" s="369">
        <f t="shared" si="4"/>
        <v>0</v>
      </c>
      <c r="I303" s="85"/>
      <c r="J303" s="219"/>
      <c r="K303" s="17"/>
      <c r="L303" s="17"/>
      <c r="M303" s="15"/>
      <c r="N303" s="15"/>
      <c r="O303" s="219"/>
      <c r="P303" s="234"/>
      <c r="Q303" s="21"/>
      <c r="R303" s="21"/>
      <c r="S303" s="21"/>
      <c r="T303" s="21"/>
      <c r="U303" s="21"/>
      <c r="V303" s="21"/>
      <c r="W303" s="21"/>
      <c r="X303" s="21"/>
      <c r="Y303" s="21"/>
      <c r="Z303" s="21"/>
      <c r="AA303" s="21"/>
      <c r="AB303" s="21"/>
      <c r="AC303" s="21"/>
      <c r="AD303" s="21"/>
      <c r="AE303" s="21"/>
      <c r="AF303" s="21"/>
      <c r="AG303" s="21"/>
      <c r="AH303" s="21"/>
      <c r="AI303" s="21"/>
      <c r="AJ303" s="21"/>
    </row>
    <row r="304" spans="2:36" x14ac:dyDescent="0.3">
      <c r="B304" s="369">
        <v>10722</v>
      </c>
      <c r="C304" s="369">
        <v>18</v>
      </c>
      <c r="D304" s="369" t="s">
        <v>122</v>
      </c>
      <c r="E304" s="369" t="s">
        <v>124</v>
      </c>
      <c r="F304" s="369" t="s">
        <v>132</v>
      </c>
      <c r="G304" s="369">
        <v>1</v>
      </c>
      <c r="H304" s="369">
        <f t="shared" si="4"/>
        <v>0</v>
      </c>
      <c r="I304" s="85"/>
      <c r="J304" s="219"/>
      <c r="K304" s="17"/>
      <c r="L304" s="17"/>
      <c r="M304" s="15"/>
      <c r="N304" s="15"/>
      <c r="O304" s="219"/>
      <c r="P304" s="234"/>
      <c r="Q304" s="21"/>
      <c r="R304" s="21"/>
      <c r="S304" s="21"/>
      <c r="T304" s="21"/>
      <c r="U304" s="21"/>
      <c r="V304" s="21"/>
      <c r="W304" s="21"/>
      <c r="X304" s="21"/>
      <c r="Y304" s="21"/>
      <c r="Z304" s="21"/>
      <c r="AA304" s="21"/>
      <c r="AB304" s="21"/>
      <c r="AC304" s="21"/>
      <c r="AD304" s="21"/>
      <c r="AE304" s="21"/>
      <c r="AF304" s="21"/>
      <c r="AG304" s="21"/>
      <c r="AH304" s="21"/>
      <c r="AI304" s="21"/>
      <c r="AJ304" s="21"/>
    </row>
    <row r="305" spans="2:36" x14ac:dyDescent="0.3">
      <c r="B305" s="369">
        <v>10738</v>
      </c>
      <c r="C305" s="369">
        <v>18</v>
      </c>
      <c r="D305" s="369" t="s">
        <v>122</v>
      </c>
      <c r="E305" s="369" t="s">
        <v>124</v>
      </c>
      <c r="F305" s="369" t="s">
        <v>132</v>
      </c>
      <c r="G305" s="369">
        <v>7</v>
      </c>
      <c r="H305" s="369">
        <f t="shared" si="4"/>
        <v>1</v>
      </c>
      <c r="I305" s="85">
        <v>14.5</v>
      </c>
      <c r="J305" s="219"/>
      <c r="K305" s="17"/>
      <c r="L305" s="17"/>
      <c r="M305" s="15"/>
      <c r="N305" s="15"/>
      <c r="O305" s="219"/>
      <c r="P305" s="234"/>
      <c r="Q305" s="21"/>
      <c r="R305" s="21"/>
      <c r="S305" s="21"/>
      <c r="T305" s="21"/>
      <c r="U305" s="21"/>
      <c r="V305" s="21"/>
      <c r="W305" s="21"/>
      <c r="X305" s="21"/>
      <c r="Y305" s="21"/>
      <c r="Z305" s="21"/>
      <c r="AA305" s="21"/>
      <c r="AB305" s="21"/>
      <c r="AC305" s="21"/>
      <c r="AD305" s="21"/>
      <c r="AE305" s="21"/>
      <c r="AF305" s="21"/>
      <c r="AG305" s="21"/>
      <c r="AH305" s="21"/>
      <c r="AI305" s="21"/>
      <c r="AJ305" s="21"/>
    </row>
    <row r="306" spans="2:36" x14ac:dyDescent="0.3">
      <c r="B306" s="369">
        <v>10739</v>
      </c>
      <c r="C306" s="369">
        <v>18</v>
      </c>
      <c r="D306" s="369" t="s">
        <v>122</v>
      </c>
      <c r="E306" s="369" t="s">
        <v>124</v>
      </c>
      <c r="F306" s="369" t="s">
        <v>132</v>
      </c>
      <c r="G306" s="369">
        <v>2</v>
      </c>
      <c r="H306" s="369">
        <f t="shared" si="4"/>
        <v>0</v>
      </c>
      <c r="I306" s="85"/>
      <c r="J306" s="219"/>
      <c r="K306" s="17"/>
      <c r="L306" s="17"/>
      <c r="M306" s="15"/>
      <c r="N306" s="15"/>
      <c r="O306" s="219"/>
      <c r="P306" s="234"/>
      <c r="Q306" s="21"/>
      <c r="R306" s="21"/>
      <c r="S306" s="21"/>
      <c r="T306" s="21"/>
      <c r="U306" s="21"/>
      <c r="V306" s="21"/>
      <c r="W306" s="21"/>
      <c r="X306" s="21"/>
      <c r="Y306" s="21"/>
      <c r="Z306" s="21"/>
      <c r="AA306" s="21"/>
      <c r="AB306" s="21"/>
      <c r="AC306" s="21"/>
      <c r="AD306" s="21"/>
      <c r="AE306" s="21"/>
      <c r="AF306" s="21"/>
      <c r="AG306" s="21"/>
      <c r="AH306" s="21"/>
      <c r="AI306" s="21"/>
      <c r="AJ306" s="21"/>
    </row>
    <row r="307" spans="2:36" x14ac:dyDescent="0.3">
      <c r="B307" s="369">
        <v>10846</v>
      </c>
      <c r="C307" s="369">
        <v>18</v>
      </c>
      <c r="D307" s="369" t="s">
        <v>123</v>
      </c>
      <c r="E307" s="369" t="s">
        <v>124</v>
      </c>
      <c r="F307" s="369" t="s">
        <v>132</v>
      </c>
      <c r="G307" s="369">
        <v>9999</v>
      </c>
      <c r="H307" s="369">
        <f t="shared" si="4"/>
        <v>0</v>
      </c>
      <c r="I307" s="85"/>
      <c r="J307" s="219"/>
      <c r="K307" s="17"/>
      <c r="L307" s="17"/>
      <c r="M307" s="15"/>
      <c r="N307" s="15"/>
      <c r="O307" s="219"/>
      <c r="P307" s="234"/>
      <c r="Q307" s="21"/>
      <c r="R307" s="21"/>
      <c r="S307" s="21"/>
      <c r="T307" s="21"/>
      <c r="U307" s="21"/>
      <c r="V307" s="21"/>
      <c r="W307" s="21"/>
      <c r="X307" s="21"/>
      <c r="Y307" s="21"/>
      <c r="Z307" s="21"/>
      <c r="AA307" s="21"/>
      <c r="AB307" s="21"/>
      <c r="AC307" s="21"/>
      <c r="AD307" s="21"/>
      <c r="AE307" s="21"/>
      <c r="AF307" s="21"/>
      <c r="AG307" s="21"/>
      <c r="AH307" s="21"/>
      <c r="AI307" s="21"/>
      <c r="AJ307" s="21"/>
    </row>
    <row r="308" spans="2:36" x14ac:dyDescent="0.3">
      <c r="B308" s="369">
        <v>10849</v>
      </c>
      <c r="C308" s="369">
        <v>18</v>
      </c>
      <c r="D308" s="369" t="s">
        <v>122</v>
      </c>
      <c r="E308" s="369" t="s">
        <v>124</v>
      </c>
      <c r="F308" s="369" t="s">
        <v>132</v>
      </c>
      <c r="G308" s="369">
        <v>11</v>
      </c>
      <c r="H308" s="369">
        <f t="shared" si="4"/>
        <v>1</v>
      </c>
      <c r="I308" s="85">
        <v>15.8</v>
      </c>
      <c r="J308" s="219"/>
      <c r="K308" s="17"/>
      <c r="L308" s="17"/>
      <c r="M308" s="15"/>
      <c r="N308" s="15"/>
      <c r="O308" s="219"/>
      <c r="P308" s="234"/>
      <c r="Q308" s="21"/>
      <c r="R308" s="21"/>
      <c r="S308" s="21"/>
      <c r="T308" s="21"/>
      <c r="U308" s="21"/>
      <c r="V308" s="21"/>
      <c r="W308" s="21"/>
      <c r="X308" s="21"/>
      <c r="Y308" s="21"/>
      <c r="Z308" s="21"/>
      <c r="AA308" s="21"/>
      <c r="AB308" s="21"/>
      <c r="AC308" s="21"/>
      <c r="AD308" s="21"/>
      <c r="AE308" s="21"/>
      <c r="AF308" s="21"/>
      <c r="AG308" s="21"/>
      <c r="AH308" s="21"/>
      <c r="AI308" s="21"/>
      <c r="AJ308" s="21"/>
    </row>
    <row r="309" spans="2:36" x14ac:dyDescent="0.3">
      <c r="B309" s="369">
        <v>10861</v>
      </c>
      <c r="C309" s="369">
        <v>18</v>
      </c>
      <c r="D309" s="369" t="s">
        <v>123</v>
      </c>
      <c r="E309" s="369" t="s">
        <v>124</v>
      </c>
      <c r="F309" s="369" t="s">
        <v>132</v>
      </c>
      <c r="G309" s="369">
        <v>9999</v>
      </c>
      <c r="H309" s="369">
        <f t="shared" si="4"/>
        <v>0</v>
      </c>
      <c r="I309" s="85"/>
      <c r="J309" s="219"/>
      <c r="K309" s="17"/>
      <c r="L309" s="17"/>
      <c r="M309" s="15"/>
      <c r="N309" s="15"/>
      <c r="O309" s="219"/>
      <c r="P309" s="234"/>
      <c r="Q309" s="21"/>
      <c r="R309" s="21"/>
      <c r="S309" s="21"/>
      <c r="T309" s="21"/>
      <c r="U309" s="21"/>
      <c r="V309" s="21"/>
      <c r="W309" s="21"/>
      <c r="X309" s="21"/>
      <c r="Y309" s="21"/>
      <c r="Z309" s="21"/>
      <c r="AA309" s="21"/>
      <c r="AB309" s="21"/>
      <c r="AC309" s="21"/>
      <c r="AD309" s="21"/>
      <c r="AE309" s="21"/>
      <c r="AF309" s="21"/>
      <c r="AG309" s="21"/>
      <c r="AH309" s="21"/>
      <c r="AI309" s="21"/>
      <c r="AJ309" s="21"/>
    </row>
    <row r="310" spans="2:36" x14ac:dyDescent="0.3">
      <c r="B310" s="369">
        <v>11001</v>
      </c>
      <c r="C310" s="369">
        <v>18</v>
      </c>
      <c r="D310" s="369" t="s">
        <v>122</v>
      </c>
      <c r="E310" s="369" t="s">
        <v>125</v>
      </c>
      <c r="F310" s="369" t="s">
        <v>133</v>
      </c>
      <c r="G310" s="369">
        <v>0</v>
      </c>
      <c r="H310" s="369">
        <f t="shared" si="4"/>
        <v>0</v>
      </c>
      <c r="I310" s="85"/>
      <c r="J310" s="219"/>
      <c r="K310" s="17"/>
      <c r="L310" s="17"/>
      <c r="M310" s="15"/>
      <c r="N310" s="15"/>
      <c r="O310" s="219"/>
      <c r="P310" s="234"/>
      <c r="Q310" s="21"/>
      <c r="R310" s="21"/>
      <c r="S310" s="21"/>
      <c r="T310" s="21"/>
      <c r="U310" s="21"/>
      <c r="V310" s="21"/>
      <c r="W310" s="21"/>
      <c r="X310" s="21"/>
      <c r="Y310" s="21"/>
      <c r="Z310" s="21"/>
      <c r="AA310" s="21"/>
      <c r="AB310" s="21"/>
      <c r="AC310" s="21"/>
      <c r="AD310" s="21"/>
      <c r="AE310" s="21"/>
      <c r="AF310" s="21"/>
      <c r="AG310" s="21"/>
      <c r="AH310" s="21"/>
      <c r="AI310" s="21"/>
      <c r="AJ310" s="21"/>
    </row>
    <row r="311" spans="2:36" x14ac:dyDescent="0.3">
      <c r="B311" s="369">
        <v>11008</v>
      </c>
      <c r="C311" s="369">
        <v>18</v>
      </c>
      <c r="D311" s="369" t="s">
        <v>122</v>
      </c>
      <c r="E311" s="369" t="s">
        <v>124</v>
      </c>
      <c r="F311" s="369" t="s">
        <v>132</v>
      </c>
      <c r="G311" s="369">
        <v>2</v>
      </c>
      <c r="H311" s="369">
        <f t="shared" si="4"/>
        <v>0</v>
      </c>
      <c r="I311" s="85"/>
      <c r="J311" s="219"/>
      <c r="K311" s="17"/>
      <c r="L311" s="17"/>
      <c r="M311" s="15"/>
      <c r="N311" s="15"/>
      <c r="O311" s="219"/>
      <c r="P311" s="234"/>
      <c r="Q311" s="21"/>
      <c r="R311" s="21"/>
      <c r="S311" s="21"/>
      <c r="T311" s="21"/>
      <c r="U311" s="21"/>
      <c r="V311" s="21"/>
      <c r="W311" s="21"/>
      <c r="X311" s="21"/>
      <c r="Y311" s="21"/>
      <c r="Z311" s="21"/>
      <c r="AA311" s="21"/>
      <c r="AB311" s="21"/>
      <c r="AC311" s="21"/>
      <c r="AD311" s="21"/>
      <c r="AE311" s="21"/>
      <c r="AF311" s="21"/>
      <c r="AG311" s="21"/>
      <c r="AH311" s="21"/>
      <c r="AI311" s="21"/>
      <c r="AJ311" s="21"/>
    </row>
    <row r="312" spans="2:36" x14ac:dyDescent="0.3">
      <c r="B312" s="369">
        <v>11010</v>
      </c>
      <c r="C312" s="369">
        <v>18</v>
      </c>
      <c r="D312" s="369" t="s">
        <v>122</v>
      </c>
      <c r="E312" s="369" t="s">
        <v>124</v>
      </c>
      <c r="F312" s="369" t="s">
        <v>132</v>
      </c>
      <c r="G312" s="369">
        <v>4</v>
      </c>
      <c r="H312" s="369">
        <f t="shared" si="4"/>
        <v>1</v>
      </c>
      <c r="I312" s="85">
        <v>19.600000000000001</v>
      </c>
      <c r="J312" s="219"/>
      <c r="K312" s="17"/>
      <c r="L312" s="17"/>
      <c r="M312" s="15"/>
      <c r="N312" s="15"/>
      <c r="O312" s="219"/>
      <c r="P312" s="234"/>
      <c r="Q312" s="21"/>
      <c r="R312" s="21"/>
      <c r="S312" s="21"/>
      <c r="T312" s="21"/>
      <c r="U312" s="21"/>
      <c r="V312" s="21"/>
      <c r="W312" s="21"/>
      <c r="X312" s="21"/>
      <c r="Y312" s="21"/>
      <c r="Z312" s="21"/>
      <c r="AA312" s="21"/>
      <c r="AB312" s="21"/>
      <c r="AC312" s="21"/>
      <c r="AD312" s="21"/>
      <c r="AE312" s="21"/>
      <c r="AF312" s="21"/>
      <c r="AG312" s="21"/>
      <c r="AH312" s="21"/>
      <c r="AI312" s="21"/>
      <c r="AJ312" s="21"/>
    </row>
    <row r="313" spans="2:36" x14ac:dyDescent="0.3">
      <c r="B313" s="369">
        <v>11011</v>
      </c>
      <c r="C313" s="369">
        <v>18</v>
      </c>
      <c r="D313" s="369" t="s">
        <v>122</v>
      </c>
      <c r="E313" s="369" t="s">
        <v>124</v>
      </c>
      <c r="F313" s="369" t="s">
        <v>133</v>
      </c>
      <c r="G313" s="369">
        <v>3</v>
      </c>
      <c r="H313" s="369">
        <f t="shared" si="4"/>
        <v>0</v>
      </c>
      <c r="I313" s="85"/>
      <c r="J313" s="219"/>
      <c r="K313" s="17"/>
      <c r="L313" s="17"/>
      <c r="M313" s="15"/>
      <c r="N313" s="15"/>
      <c r="O313" s="219"/>
      <c r="P313" s="234"/>
      <c r="Q313" s="21"/>
      <c r="R313" s="21"/>
      <c r="S313" s="21"/>
      <c r="T313" s="21"/>
      <c r="U313" s="21"/>
      <c r="V313" s="21"/>
      <c r="W313" s="21"/>
      <c r="X313" s="21"/>
      <c r="Y313" s="21"/>
      <c r="Z313" s="21"/>
      <c r="AA313" s="21"/>
      <c r="AB313" s="21"/>
      <c r="AC313" s="21"/>
      <c r="AD313" s="21"/>
      <c r="AE313" s="21"/>
      <c r="AF313" s="21"/>
      <c r="AG313" s="21"/>
      <c r="AH313" s="21"/>
      <c r="AI313" s="21"/>
      <c r="AJ313" s="21"/>
    </row>
    <row r="314" spans="2:36" x14ac:dyDescent="0.3">
      <c r="B314" s="369">
        <v>11013</v>
      </c>
      <c r="C314" s="369">
        <v>18</v>
      </c>
      <c r="D314" s="369" t="s">
        <v>122</v>
      </c>
      <c r="E314" s="369" t="s">
        <v>124</v>
      </c>
      <c r="F314" s="369" t="s">
        <v>133</v>
      </c>
      <c r="G314" s="369">
        <v>0</v>
      </c>
      <c r="H314" s="369">
        <f t="shared" si="4"/>
        <v>0</v>
      </c>
      <c r="I314" s="85"/>
      <c r="J314" s="219"/>
      <c r="K314" s="17"/>
      <c r="L314" s="17"/>
      <c r="M314" s="15"/>
      <c r="N314" s="15"/>
      <c r="O314" s="219"/>
      <c r="P314" s="234"/>
      <c r="Q314" s="21"/>
      <c r="R314" s="21"/>
      <c r="S314" s="21"/>
      <c r="T314" s="21"/>
      <c r="U314" s="21"/>
      <c r="V314" s="21"/>
      <c r="W314" s="21"/>
      <c r="X314" s="21"/>
      <c r="Y314" s="21"/>
      <c r="Z314" s="21"/>
      <c r="AA314" s="21"/>
      <c r="AB314" s="21"/>
      <c r="AC314" s="21"/>
      <c r="AD314" s="21"/>
      <c r="AE314" s="21"/>
      <c r="AF314" s="21"/>
      <c r="AG314" s="21"/>
      <c r="AH314" s="21"/>
      <c r="AI314" s="21"/>
      <c r="AJ314" s="21"/>
    </row>
    <row r="315" spans="2:36" x14ac:dyDescent="0.3">
      <c r="B315" s="369">
        <v>11017</v>
      </c>
      <c r="C315" s="369">
        <v>18</v>
      </c>
      <c r="D315" s="369" t="s">
        <v>122</v>
      </c>
      <c r="E315" s="369" t="s">
        <v>124</v>
      </c>
      <c r="F315" s="369" t="s">
        <v>132</v>
      </c>
      <c r="G315" s="369">
        <v>2</v>
      </c>
      <c r="H315" s="369">
        <f t="shared" si="4"/>
        <v>0</v>
      </c>
      <c r="I315" s="85"/>
      <c r="J315" s="219"/>
      <c r="K315" s="17"/>
      <c r="L315" s="17"/>
      <c r="M315" s="15"/>
      <c r="N315" s="15"/>
      <c r="O315" s="219"/>
      <c r="P315" s="234"/>
      <c r="Q315" s="21"/>
      <c r="R315" s="21"/>
      <c r="S315" s="21"/>
      <c r="T315" s="21"/>
      <c r="U315" s="21"/>
      <c r="V315" s="21"/>
      <c r="W315" s="21"/>
      <c r="X315" s="21"/>
      <c r="Y315" s="21"/>
      <c r="Z315" s="21"/>
      <c r="AA315" s="21"/>
      <c r="AB315" s="21"/>
      <c r="AC315" s="21"/>
      <c r="AD315" s="21"/>
      <c r="AE315" s="21"/>
      <c r="AF315" s="21"/>
      <c r="AG315" s="21"/>
      <c r="AH315" s="21"/>
      <c r="AI315" s="21"/>
      <c r="AJ315" s="21"/>
    </row>
    <row r="316" spans="2:36" x14ac:dyDescent="0.3">
      <c r="B316" s="369">
        <v>11025</v>
      </c>
      <c r="C316" s="369">
        <v>18</v>
      </c>
      <c r="D316" s="369" t="s">
        <v>122</v>
      </c>
      <c r="E316" s="369" t="s">
        <v>124</v>
      </c>
      <c r="F316" s="369" t="s">
        <v>132</v>
      </c>
      <c r="G316" s="369">
        <v>3</v>
      </c>
      <c r="H316" s="369">
        <f t="shared" si="4"/>
        <v>0</v>
      </c>
      <c r="I316" s="85"/>
      <c r="J316" s="219"/>
      <c r="K316" s="17"/>
      <c r="L316" s="17"/>
      <c r="M316" s="15"/>
      <c r="N316" s="15"/>
      <c r="O316" s="219"/>
      <c r="P316" s="234"/>
      <c r="Q316" s="21"/>
      <c r="R316" s="21"/>
      <c r="S316" s="21"/>
      <c r="T316" s="21"/>
      <c r="U316" s="21"/>
      <c r="V316" s="21"/>
      <c r="W316" s="21"/>
      <c r="X316" s="21"/>
      <c r="Y316" s="21"/>
      <c r="Z316" s="21"/>
      <c r="AA316" s="21"/>
      <c r="AB316" s="21"/>
      <c r="AC316" s="21"/>
      <c r="AD316" s="21"/>
      <c r="AE316" s="21"/>
      <c r="AF316" s="21"/>
      <c r="AG316" s="21"/>
      <c r="AH316" s="21"/>
      <c r="AI316" s="21"/>
      <c r="AJ316" s="21"/>
    </row>
    <row r="317" spans="2:36" x14ac:dyDescent="0.3">
      <c r="B317" s="369">
        <v>11032</v>
      </c>
      <c r="C317" s="369">
        <v>18</v>
      </c>
      <c r="D317" s="369" t="s">
        <v>123</v>
      </c>
      <c r="E317" s="369" t="s">
        <v>124</v>
      </c>
      <c r="F317" s="369" t="s">
        <v>132</v>
      </c>
      <c r="G317" s="369">
        <v>9999</v>
      </c>
      <c r="H317" s="369">
        <f t="shared" si="4"/>
        <v>0</v>
      </c>
      <c r="I317" s="85"/>
      <c r="J317" s="219"/>
      <c r="K317" s="17"/>
      <c r="L317" s="17"/>
      <c r="M317" s="15"/>
      <c r="N317" s="15"/>
      <c r="O317" s="219"/>
      <c r="P317" s="234"/>
      <c r="Q317" s="21"/>
      <c r="R317" s="21"/>
      <c r="S317" s="21"/>
      <c r="T317" s="21"/>
      <c r="U317" s="21"/>
      <c r="V317" s="21"/>
      <c r="W317" s="21"/>
      <c r="X317" s="21"/>
      <c r="Y317" s="21"/>
      <c r="Z317" s="21"/>
      <c r="AA317" s="21"/>
      <c r="AB317" s="21"/>
      <c r="AC317" s="21"/>
      <c r="AD317" s="21"/>
      <c r="AE317" s="21"/>
      <c r="AF317" s="21"/>
      <c r="AG317" s="21"/>
      <c r="AH317" s="21"/>
      <c r="AI317" s="21"/>
      <c r="AJ317" s="21"/>
    </row>
    <row r="318" spans="2:36" x14ac:dyDescent="0.3">
      <c r="B318" s="369">
        <v>11042</v>
      </c>
      <c r="C318" s="369">
        <v>18</v>
      </c>
      <c r="D318" s="369" t="s">
        <v>122</v>
      </c>
      <c r="E318" s="369" t="s">
        <v>124</v>
      </c>
      <c r="F318" s="369" t="s">
        <v>131</v>
      </c>
      <c r="G318" s="369">
        <v>11</v>
      </c>
      <c r="H318" s="369">
        <f t="shared" si="4"/>
        <v>1</v>
      </c>
      <c r="I318" s="85">
        <v>17.3</v>
      </c>
      <c r="J318" s="219"/>
      <c r="K318" s="17"/>
      <c r="L318" s="17"/>
      <c r="M318" s="15"/>
      <c r="N318" s="15"/>
      <c r="O318" s="219"/>
      <c r="P318" s="234"/>
      <c r="Q318" s="21"/>
      <c r="R318" s="21"/>
      <c r="S318" s="21"/>
      <c r="T318" s="21"/>
      <c r="U318" s="21"/>
      <c r="V318" s="21"/>
      <c r="W318" s="21"/>
      <c r="X318" s="21"/>
      <c r="Y318" s="21"/>
      <c r="Z318" s="21"/>
      <c r="AA318" s="21"/>
      <c r="AB318" s="21"/>
      <c r="AC318" s="21"/>
      <c r="AD318" s="21"/>
      <c r="AE318" s="21"/>
      <c r="AF318" s="21"/>
      <c r="AG318" s="21"/>
      <c r="AH318" s="21"/>
      <c r="AI318" s="21"/>
      <c r="AJ318" s="21"/>
    </row>
    <row r="319" spans="2:36" x14ac:dyDescent="0.3">
      <c r="B319" s="369">
        <v>11051</v>
      </c>
      <c r="C319" s="369">
        <v>18</v>
      </c>
      <c r="D319" s="369" t="s">
        <v>122</v>
      </c>
      <c r="E319" s="369" t="s">
        <v>124</v>
      </c>
      <c r="F319" s="369" t="s">
        <v>131</v>
      </c>
      <c r="G319" s="369">
        <v>6</v>
      </c>
      <c r="H319" s="369">
        <f t="shared" si="4"/>
        <v>0</v>
      </c>
      <c r="I319" s="85"/>
      <c r="J319" s="219"/>
      <c r="K319" s="17"/>
      <c r="L319" s="17"/>
      <c r="M319" s="15"/>
      <c r="N319" s="15"/>
      <c r="O319" s="219"/>
      <c r="P319" s="234"/>
      <c r="Q319" s="21"/>
      <c r="R319" s="21"/>
      <c r="S319" s="21"/>
      <c r="T319" s="21"/>
      <c r="U319" s="21"/>
      <c r="V319" s="21"/>
      <c r="W319" s="21"/>
      <c r="X319" s="21"/>
      <c r="Y319" s="21"/>
      <c r="Z319" s="21"/>
      <c r="AA319" s="21"/>
      <c r="AB319" s="21"/>
      <c r="AC319" s="21"/>
      <c r="AD319" s="21"/>
      <c r="AE319" s="21"/>
      <c r="AF319" s="21"/>
      <c r="AG319" s="21"/>
      <c r="AH319" s="21"/>
      <c r="AI319" s="21"/>
      <c r="AJ319" s="21"/>
    </row>
    <row r="320" spans="2:36" x14ac:dyDescent="0.3">
      <c r="B320" s="369">
        <v>11067</v>
      </c>
      <c r="C320" s="369">
        <v>18</v>
      </c>
      <c r="D320" s="369" t="s">
        <v>123</v>
      </c>
      <c r="E320" s="369" t="s">
        <v>124</v>
      </c>
      <c r="F320" s="369" t="s">
        <v>132</v>
      </c>
      <c r="G320" s="369">
        <v>9999</v>
      </c>
      <c r="H320" s="369">
        <f t="shared" si="4"/>
        <v>0</v>
      </c>
      <c r="I320" s="85"/>
      <c r="J320" s="219"/>
      <c r="K320" s="17"/>
      <c r="L320" s="17"/>
      <c r="M320" s="15"/>
      <c r="N320" s="15"/>
      <c r="O320" s="219"/>
      <c r="P320" s="234"/>
      <c r="Q320" s="21"/>
      <c r="R320" s="21"/>
      <c r="S320" s="21"/>
      <c r="T320" s="21"/>
      <c r="U320" s="21"/>
      <c r="V320" s="21"/>
      <c r="W320" s="21"/>
      <c r="X320" s="21"/>
      <c r="Y320" s="21"/>
      <c r="Z320" s="21"/>
      <c r="AA320" s="21"/>
      <c r="AB320" s="21"/>
      <c r="AC320" s="21"/>
      <c r="AD320" s="21"/>
      <c r="AE320" s="21"/>
      <c r="AF320" s="21"/>
      <c r="AG320" s="21"/>
      <c r="AH320" s="21"/>
      <c r="AI320" s="21"/>
      <c r="AJ320" s="21"/>
    </row>
    <row r="321" spans="2:36" x14ac:dyDescent="0.3">
      <c r="B321" s="369">
        <v>11069</v>
      </c>
      <c r="C321" s="369">
        <v>18</v>
      </c>
      <c r="D321" s="369" t="s">
        <v>122</v>
      </c>
      <c r="E321" s="369" t="s">
        <v>124</v>
      </c>
      <c r="F321" s="369" t="s">
        <v>131</v>
      </c>
      <c r="G321" s="369">
        <v>5</v>
      </c>
      <c r="H321" s="369">
        <f t="shared" si="4"/>
        <v>1</v>
      </c>
      <c r="I321" s="85">
        <v>15.5</v>
      </c>
      <c r="J321" s="219"/>
      <c r="K321" s="17"/>
      <c r="L321" s="17"/>
      <c r="M321" s="15"/>
      <c r="N321" s="15"/>
      <c r="O321" s="219"/>
      <c r="P321" s="234"/>
      <c r="Q321" s="21"/>
      <c r="R321" s="21"/>
      <c r="S321" s="21"/>
      <c r="T321" s="21"/>
      <c r="U321" s="21"/>
      <c r="V321" s="21"/>
      <c r="W321" s="21"/>
      <c r="X321" s="21"/>
      <c r="Y321" s="21"/>
      <c r="Z321" s="21"/>
      <c r="AA321" s="21"/>
      <c r="AB321" s="21"/>
      <c r="AC321" s="21"/>
      <c r="AD321" s="21"/>
      <c r="AE321" s="21"/>
      <c r="AF321" s="21"/>
      <c r="AG321" s="21"/>
      <c r="AH321" s="21"/>
      <c r="AI321" s="21"/>
      <c r="AJ321" s="21"/>
    </row>
    <row r="322" spans="2:36" x14ac:dyDescent="0.3">
      <c r="B322" s="369">
        <v>11086</v>
      </c>
      <c r="C322" s="369">
        <v>18</v>
      </c>
      <c r="D322" s="369" t="s">
        <v>122</v>
      </c>
      <c r="E322" s="369" t="s">
        <v>125</v>
      </c>
      <c r="F322" s="369" t="s">
        <v>132</v>
      </c>
      <c r="G322" s="369">
        <v>0</v>
      </c>
      <c r="H322" s="369">
        <f t="shared" si="4"/>
        <v>0</v>
      </c>
      <c r="I322" s="85"/>
      <c r="J322" s="219"/>
      <c r="K322" s="17"/>
      <c r="L322" s="17"/>
      <c r="M322" s="15"/>
      <c r="N322" s="15"/>
      <c r="O322" s="219"/>
      <c r="P322" s="234"/>
      <c r="Q322" s="21"/>
      <c r="R322" s="21"/>
      <c r="S322" s="21"/>
      <c r="T322" s="21"/>
      <c r="U322" s="21"/>
      <c r="V322" s="21"/>
      <c r="W322" s="21"/>
      <c r="X322" s="21"/>
      <c r="Y322" s="21"/>
      <c r="Z322" s="21"/>
      <c r="AA322" s="21"/>
      <c r="AB322" s="21"/>
      <c r="AC322" s="21"/>
      <c r="AD322" s="21"/>
      <c r="AE322" s="21"/>
      <c r="AF322" s="21"/>
      <c r="AG322" s="21"/>
      <c r="AH322" s="21"/>
      <c r="AI322" s="21"/>
      <c r="AJ322" s="21"/>
    </row>
    <row r="323" spans="2:36" x14ac:dyDescent="0.3">
      <c r="B323" s="369">
        <v>11155</v>
      </c>
      <c r="C323" s="369">
        <v>18</v>
      </c>
      <c r="D323" s="369" t="s">
        <v>122</v>
      </c>
      <c r="E323" s="369" t="s">
        <v>124</v>
      </c>
      <c r="F323" s="369" t="s">
        <v>132</v>
      </c>
      <c r="G323" s="369">
        <v>1</v>
      </c>
      <c r="H323" s="369">
        <f t="shared" si="4"/>
        <v>0</v>
      </c>
      <c r="I323" s="85"/>
      <c r="J323" s="219"/>
      <c r="K323" s="17"/>
      <c r="L323" s="17"/>
      <c r="M323" s="15"/>
      <c r="N323" s="15"/>
      <c r="O323" s="219"/>
      <c r="P323" s="234"/>
      <c r="Q323" s="21"/>
      <c r="R323" s="21"/>
      <c r="S323" s="21"/>
      <c r="T323" s="21"/>
      <c r="U323" s="21"/>
      <c r="V323" s="21"/>
      <c r="W323" s="21"/>
      <c r="X323" s="21"/>
      <c r="Y323" s="21"/>
      <c r="Z323" s="21"/>
      <c r="AA323" s="21"/>
      <c r="AB323" s="21"/>
      <c r="AC323" s="21"/>
      <c r="AD323" s="21"/>
      <c r="AE323" s="21"/>
      <c r="AF323" s="21"/>
      <c r="AG323" s="21"/>
      <c r="AH323" s="21"/>
      <c r="AI323" s="21"/>
      <c r="AJ323" s="21"/>
    </row>
    <row r="324" spans="2:36" x14ac:dyDescent="0.3">
      <c r="B324" s="369">
        <v>11182</v>
      </c>
      <c r="C324" s="369">
        <v>18</v>
      </c>
      <c r="D324" s="369" t="s">
        <v>122</v>
      </c>
      <c r="E324" s="369" t="s">
        <v>124</v>
      </c>
      <c r="F324" s="369" t="s">
        <v>132</v>
      </c>
      <c r="G324" s="369">
        <v>0</v>
      </c>
      <c r="H324" s="369">
        <f t="shared" si="4"/>
        <v>0</v>
      </c>
      <c r="I324" s="85"/>
      <c r="J324" s="219"/>
      <c r="K324" s="17"/>
      <c r="L324" s="17"/>
      <c r="M324" s="15"/>
      <c r="N324" s="15"/>
      <c r="O324" s="219"/>
      <c r="P324" s="234"/>
      <c r="Q324" s="21"/>
      <c r="R324" s="21"/>
      <c r="S324" s="21"/>
      <c r="T324" s="21"/>
      <c r="U324" s="21"/>
      <c r="V324" s="21"/>
      <c r="W324" s="21"/>
      <c r="X324" s="21"/>
      <c r="Y324" s="21"/>
      <c r="Z324" s="21"/>
      <c r="AA324" s="21"/>
      <c r="AB324" s="21"/>
      <c r="AC324" s="21"/>
      <c r="AD324" s="21"/>
      <c r="AE324" s="21"/>
      <c r="AF324" s="21"/>
      <c r="AG324" s="21"/>
      <c r="AH324" s="21"/>
      <c r="AI324" s="21"/>
      <c r="AJ324" s="21"/>
    </row>
    <row r="325" spans="2:36" x14ac:dyDescent="0.3">
      <c r="B325" s="369">
        <v>11184</v>
      </c>
      <c r="C325" s="369">
        <v>18</v>
      </c>
      <c r="D325" s="369" t="s">
        <v>122</v>
      </c>
      <c r="E325" s="369" t="s">
        <v>124</v>
      </c>
      <c r="F325" s="369" t="s">
        <v>132</v>
      </c>
      <c r="G325" s="369">
        <v>0</v>
      </c>
      <c r="H325" s="369">
        <f t="shared" si="4"/>
        <v>0</v>
      </c>
      <c r="I325" s="85"/>
      <c r="J325" s="219"/>
      <c r="K325" s="17"/>
      <c r="L325" s="17"/>
      <c r="M325" s="15"/>
      <c r="N325" s="15"/>
      <c r="O325" s="219"/>
      <c r="P325" s="234"/>
      <c r="Q325" s="21"/>
      <c r="R325" s="21"/>
      <c r="S325" s="21"/>
      <c r="T325" s="21"/>
      <c r="U325" s="21"/>
      <c r="V325" s="21"/>
      <c r="W325" s="21"/>
      <c r="X325" s="21"/>
      <c r="Y325" s="21"/>
      <c r="Z325" s="21"/>
      <c r="AA325" s="21"/>
      <c r="AB325" s="21"/>
      <c r="AC325" s="21"/>
      <c r="AD325" s="21"/>
      <c r="AE325" s="21"/>
      <c r="AF325" s="21"/>
      <c r="AG325" s="21"/>
      <c r="AH325" s="21"/>
      <c r="AI325" s="21"/>
      <c r="AJ325" s="21"/>
    </row>
    <row r="326" spans="2:36" x14ac:dyDescent="0.3">
      <c r="B326" s="369">
        <v>11191</v>
      </c>
      <c r="C326" s="369">
        <v>18</v>
      </c>
      <c r="D326" s="369" t="s">
        <v>123</v>
      </c>
      <c r="E326" s="369" t="s">
        <v>124</v>
      </c>
      <c r="F326" s="369" t="s">
        <v>132</v>
      </c>
      <c r="G326" s="369">
        <v>9999</v>
      </c>
      <c r="H326" s="369">
        <f t="shared" si="4"/>
        <v>0</v>
      </c>
      <c r="I326" s="85"/>
      <c r="J326" s="219"/>
      <c r="K326" s="17"/>
      <c r="L326" s="17"/>
      <c r="M326" s="15"/>
      <c r="N326" s="15"/>
      <c r="O326" s="219"/>
      <c r="P326" s="234"/>
      <c r="Q326" s="21"/>
      <c r="R326" s="21"/>
      <c r="S326" s="21"/>
      <c r="T326" s="21"/>
      <c r="U326" s="21"/>
      <c r="V326" s="21"/>
      <c r="W326" s="21"/>
      <c r="X326" s="21"/>
      <c r="Y326" s="21"/>
      <c r="Z326" s="21"/>
      <c r="AA326" s="21"/>
      <c r="AB326" s="21"/>
      <c r="AC326" s="21"/>
      <c r="AD326" s="21"/>
      <c r="AE326" s="21"/>
      <c r="AF326" s="21"/>
      <c r="AG326" s="21"/>
      <c r="AH326" s="21"/>
      <c r="AI326" s="21"/>
      <c r="AJ326" s="21"/>
    </row>
    <row r="327" spans="2:36" x14ac:dyDescent="0.3">
      <c r="B327" s="369">
        <v>11194</v>
      </c>
      <c r="C327" s="369">
        <v>18</v>
      </c>
      <c r="D327" s="369" t="s">
        <v>122</v>
      </c>
      <c r="E327" s="369" t="s">
        <v>124</v>
      </c>
      <c r="F327" s="369" t="s">
        <v>131</v>
      </c>
      <c r="G327" s="369">
        <v>0</v>
      </c>
      <c r="H327" s="369">
        <f t="shared" si="4"/>
        <v>0</v>
      </c>
      <c r="I327" s="85"/>
      <c r="J327" s="219"/>
      <c r="K327" s="17"/>
      <c r="L327" s="17"/>
      <c r="M327" s="15"/>
      <c r="N327" s="15"/>
      <c r="O327" s="219"/>
      <c r="P327" s="234"/>
      <c r="Q327" s="21"/>
      <c r="R327" s="21"/>
      <c r="S327" s="21"/>
      <c r="T327" s="21"/>
      <c r="U327" s="21"/>
      <c r="V327" s="21"/>
      <c r="W327" s="21"/>
      <c r="X327" s="21"/>
      <c r="Y327" s="21"/>
      <c r="Z327" s="21"/>
      <c r="AA327" s="21"/>
      <c r="AB327" s="21"/>
      <c r="AC327" s="21"/>
      <c r="AD327" s="21"/>
      <c r="AE327" s="21"/>
      <c r="AF327" s="21"/>
      <c r="AG327" s="21"/>
      <c r="AH327" s="21"/>
      <c r="AI327" s="21"/>
      <c r="AJ327" s="21"/>
    </row>
    <row r="328" spans="2:36" x14ac:dyDescent="0.3">
      <c r="B328" s="369">
        <v>11248</v>
      </c>
      <c r="C328" s="369">
        <v>18</v>
      </c>
      <c r="D328" s="369" t="s">
        <v>123</v>
      </c>
      <c r="E328" s="369" t="s">
        <v>124</v>
      </c>
      <c r="F328" s="369" t="s">
        <v>132</v>
      </c>
      <c r="G328" s="369">
        <v>9999</v>
      </c>
      <c r="H328" s="369">
        <f t="shared" si="4"/>
        <v>0</v>
      </c>
      <c r="I328" s="85"/>
      <c r="J328" s="219"/>
      <c r="K328" s="17"/>
      <c r="L328" s="17"/>
      <c r="M328" s="15"/>
      <c r="N328" s="15"/>
      <c r="O328" s="219"/>
      <c r="P328" s="234"/>
      <c r="Q328" s="21"/>
      <c r="R328" s="21"/>
      <c r="S328" s="21"/>
      <c r="T328" s="21"/>
      <c r="U328" s="21"/>
      <c r="V328" s="21"/>
      <c r="W328" s="21"/>
      <c r="X328" s="21"/>
      <c r="Y328" s="21"/>
      <c r="Z328" s="21"/>
      <c r="AA328" s="21"/>
      <c r="AB328" s="21"/>
      <c r="AC328" s="21"/>
      <c r="AD328" s="21"/>
      <c r="AE328" s="21"/>
      <c r="AF328" s="21"/>
      <c r="AG328" s="21"/>
      <c r="AH328" s="21"/>
      <c r="AI328" s="21"/>
      <c r="AJ328" s="21"/>
    </row>
    <row r="329" spans="2:36" x14ac:dyDescent="0.3">
      <c r="B329" s="369">
        <v>11287</v>
      </c>
      <c r="C329" s="369">
        <v>18</v>
      </c>
      <c r="D329" s="369" t="s">
        <v>123</v>
      </c>
      <c r="E329" s="369" t="s">
        <v>124</v>
      </c>
      <c r="F329" s="369" t="s">
        <v>131</v>
      </c>
      <c r="G329" s="369">
        <v>9999</v>
      </c>
      <c r="H329" s="369">
        <f t="shared" si="4"/>
        <v>0</v>
      </c>
      <c r="I329" s="85"/>
      <c r="J329" s="219"/>
      <c r="K329" s="17"/>
      <c r="L329" s="17"/>
      <c r="M329" s="15"/>
      <c r="N329" s="15"/>
      <c r="O329" s="219"/>
      <c r="P329" s="234"/>
      <c r="Q329" s="21"/>
      <c r="R329" s="21"/>
      <c r="S329" s="21"/>
      <c r="T329" s="21"/>
      <c r="U329" s="21"/>
      <c r="V329" s="21"/>
      <c r="W329" s="21"/>
      <c r="X329" s="21"/>
      <c r="Y329" s="21"/>
      <c r="Z329" s="21"/>
      <c r="AA329" s="21"/>
      <c r="AB329" s="21"/>
      <c r="AC329" s="21"/>
      <c r="AD329" s="21"/>
      <c r="AE329" s="21"/>
      <c r="AF329" s="21"/>
      <c r="AG329" s="21"/>
      <c r="AH329" s="21"/>
      <c r="AI329" s="21"/>
      <c r="AJ329" s="21"/>
    </row>
    <row r="330" spans="2:36" x14ac:dyDescent="0.3">
      <c r="B330" s="369">
        <v>11298</v>
      </c>
      <c r="C330" s="369">
        <v>18</v>
      </c>
      <c r="D330" s="369" t="s">
        <v>122</v>
      </c>
      <c r="E330" s="369" t="s">
        <v>124</v>
      </c>
      <c r="F330" s="369" t="s">
        <v>132</v>
      </c>
      <c r="G330" s="369">
        <v>0</v>
      </c>
      <c r="H330" s="369">
        <f t="shared" si="4"/>
        <v>0</v>
      </c>
      <c r="I330" s="85"/>
      <c r="J330" s="219"/>
      <c r="K330" s="17"/>
      <c r="L330" s="17"/>
      <c r="M330" s="15"/>
      <c r="N330" s="15"/>
      <c r="O330" s="219"/>
      <c r="P330" s="234"/>
      <c r="Q330" s="21"/>
      <c r="R330" s="21"/>
      <c r="S330" s="21"/>
      <c r="T330" s="21"/>
      <c r="U330" s="21"/>
      <c r="V330" s="21"/>
      <c r="W330" s="21"/>
      <c r="X330" s="21"/>
      <c r="Y330" s="21"/>
      <c r="Z330" s="21"/>
      <c r="AA330" s="21"/>
      <c r="AB330" s="21"/>
      <c r="AC330" s="21"/>
      <c r="AD330" s="21"/>
      <c r="AE330" s="21"/>
      <c r="AF330" s="21"/>
      <c r="AG330" s="21"/>
      <c r="AH330" s="21"/>
      <c r="AI330" s="21"/>
      <c r="AJ330" s="21"/>
    </row>
    <row r="331" spans="2:36" x14ac:dyDescent="0.3">
      <c r="B331" s="369">
        <v>11299</v>
      </c>
      <c r="C331" s="369">
        <v>18</v>
      </c>
      <c r="D331" s="369" t="s">
        <v>122</v>
      </c>
      <c r="E331" s="369" t="s">
        <v>124</v>
      </c>
      <c r="F331" s="369" t="s">
        <v>132</v>
      </c>
      <c r="G331" s="369">
        <v>1</v>
      </c>
      <c r="H331" s="369">
        <f t="shared" si="4"/>
        <v>0</v>
      </c>
      <c r="I331" s="85"/>
      <c r="J331" s="219"/>
      <c r="K331" s="17"/>
      <c r="L331" s="17"/>
      <c r="M331" s="15"/>
      <c r="N331" s="15"/>
      <c r="O331" s="219"/>
      <c r="P331" s="234"/>
      <c r="Q331" s="21"/>
      <c r="R331" s="21"/>
      <c r="S331" s="21"/>
      <c r="T331" s="21"/>
      <c r="U331" s="21"/>
      <c r="V331" s="21"/>
      <c r="W331" s="21"/>
      <c r="X331" s="21"/>
      <c r="Y331" s="21"/>
      <c r="Z331" s="21"/>
      <c r="AA331" s="21"/>
      <c r="AB331" s="21"/>
      <c r="AC331" s="21"/>
      <c r="AD331" s="21"/>
      <c r="AE331" s="21"/>
      <c r="AF331" s="21"/>
      <c r="AG331" s="21"/>
      <c r="AH331" s="21"/>
      <c r="AI331" s="21"/>
      <c r="AJ331" s="21"/>
    </row>
    <row r="332" spans="2:36" x14ac:dyDescent="0.3">
      <c r="B332" s="369">
        <v>11306</v>
      </c>
      <c r="C332" s="369">
        <v>18</v>
      </c>
      <c r="D332" s="369" t="s">
        <v>122</v>
      </c>
      <c r="E332" s="369" t="s">
        <v>124</v>
      </c>
      <c r="F332" s="369" t="s">
        <v>132</v>
      </c>
      <c r="G332" s="369">
        <v>14</v>
      </c>
      <c r="H332" s="369">
        <f t="shared" ref="H332:H358" si="5">IF(I332="",0,1)</f>
        <v>1</v>
      </c>
      <c r="I332" s="85">
        <v>22.4</v>
      </c>
      <c r="J332" s="219"/>
      <c r="K332" s="17"/>
      <c r="L332" s="17"/>
      <c r="M332" s="15"/>
      <c r="N332" s="15"/>
      <c r="O332" s="219"/>
      <c r="P332" s="234"/>
      <c r="Q332" s="21"/>
      <c r="R332" s="21"/>
      <c r="S332" s="21"/>
      <c r="T332" s="21"/>
      <c r="U332" s="21"/>
      <c r="V332" s="21"/>
      <c r="W332" s="21"/>
      <c r="X332" s="21"/>
      <c r="Y332" s="21"/>
      <c r="Z332" s="21"/>
      <c r="AA332" s="21"/>
      <c r="AB332" s="21"/>
      <c r="AC332" s="21"/>
      <c r="AD332" s="21"/>
      <c r="AE332" s="21"/>
      <c r="AF332" s="21"/>
      <c r="AG332" s="21"/>
      <c r="AH332" s="21"/>
      <c r="AI332" s="21"/>
      <c r="AJ332" s="21"/>
    </row>
    <row r="333" spans="2:36" x14ac:dyDescent="0.3">
      <c r="B333" s="369">
        <v>11307</v>
      </c>
      <c r="C333" s="369">
        <v>18</v>
      </c>
      <c r="D333" s="369" t="s">
        <v>122</v>
      </c>
      <c r="E333" s="369" t="s">
        <v>124</v>
      </c>
      <c r="F333" s="369" t="s">
        <v>132</v>
      </c>
      <c r="G333" s="369">
        <v>1</v>
      </c>
      <c r="H333" s="369">
        <f t="shared" si="5"/>
        <v>0</v>
      </c>
      <c r="I333" s="85"/>
      <c r="J333" s="219"/>
      <c r="K333" s="17"/>
      <c r="L333" s="17"/>
      <c r="M333" s="15"/>
      <c r="N333" s="15"/>
      <c r="O333" s="219"/>
      <c r="P333" s="234"/>
      <c r="Q333" s="21"/>
      <c r="R333" s="21"/>
      <c r="S333" s="21"/>
      <c r="T333" s="21"/>
      <c r="U333" s="21"/>
      <c r="V333" s="21"/>
      <c r="W333" s="21"/>
      <c r="X333" s="21"/>
      <c r="Y333" s="21"/>
      <c r="Z333" s="21"/>
      <c r="AA333" s="21"/>
      <c r="AB333" s="21"/>
      <c r="AC333" s="21"/>
      <c r="AD333" s="21"/>
      <c r="AE333" s="21"/>
      <c r="AF333" s="21"/>
      <c r="AG333" s="21"/>
      <c r="AH333" s="21"/>
      <c r="AI333" s="21"/>
      <c r="AJ333" s="21"/>
    </row>
    <row r="334" spans="2:36" x14ac:dyDescent="0.3">
      <c r="B334" s="369">
        <v>11320</v>
      </c>
      <c r="C334" s="369">
        <v>18</v>
      </c>
      <c r="D334" s="369" t="s">
        <v>122</v>
      </c>
      <c r="E334" s="369" t="s">
        <v>124</v>
      </c>
      <c r="F334" s="369" t="s">
        <v>132</v>
      </c>
      <c r="G334" s="369">
        <v>3</v>
      </c>
      <c r="H334" s="369">
        <f t="shared" si="5"/>
        <v>0</v>
      </c>
      <c r="I334" s="85"/>
      <c r="J334" s="219"/>
      <c r="K334" s="17"/>
      <c r="L334" s="17"/>
      <c r="M334" s="15"/>
      <c r="N334" s="15"/>
      <c r="O334" s="219"/>
      <c r="P334" s="234"/>
      <c r="Q334" s="21"/>
      <c r="R334" s="21"/>
      <c r="S334" s="21"/>
      <c r="T334" s="21"/>
      <c r="U334" s="21"/>
      <c r="V334" s="21"/>
      <c r="W334" s="21"/>
      <c r="X334" s="21"/>
      <c r="Y334" s="21"/>
      <c r="Z334" s="21"/>
      <c r="AA334" s="21"/>
      <c r="AB334" s="21"/>
      <c r="AC334" s="21"/>
      <c r="AD334" s="21"/>
      <c r="AE334" s="21"/>
      <c r="AF334" s="21"/>
      <c r="AG334" s="21"/>
      <c r="AH334" s="21"/>
      <c r="AI334" s="21"/>
      <c r="AJ334" s="21"/>
    </row>
    <row r="335" spans="2:36" x14ac:dyDescent="0.3">
      <c r="B335" s="369">
        <v>11323</v>
      </c>
      <c r="C335" s="369">
        <v>18</v>
      </c>
      <c r="D335" s="369" t="s">
        <v>122</v>
      </c>
      <c r="E335" s="369" t="s">
        <v>124</v>
      </c>
      <c r="F335" s="369" t="s">
        <v>131</v>
      </c>
      <c r="G335" s="369">
        <v>5</v>
      </c>
      <c r="H335" s="369">
        <f t="shared" si="5"/>
        <v>1</v>
      </c>
      <c r="I335" s="85">
        <v>16.399999999999999</v>
      </c>
      <c r="J335" s="219"/>
      <c r="K335" s="17"/>
      <c r="L335" s="17"/>
      <c r="M335" s="15"/>
      <c r="N335" s="15"/>
      <c r="O335" s="219"/>
      <c r="P335" s="234"/>
      <c r="Q335" s="21"/>
      <c r="R335" s="21"/>
      <c r="S335" s="21"/>
      <c r="T335" s="21"/>
      <c r="U335" s="21"/>
      <c r="V335" s="21"/>
      <c r="W335" s="21"/>
      <c r="X335" s="21"/>
      <c r="Y335" s="21"/>
      <c r="Z335" s="21"/>
      <c r="AA335" s="21"/>
      <c r="AB335" s="21"/>
      <c r="AC335" s="21"/>
      <c r="AD335" s="21"/>
      <c r="AE335" s="21"/>
      <c r="AF335" s="21"/>
      <c r="AG335" s="21"/>
      <c r="AH335" s="21"/>
      <c r="AI335" s="21"/>
      <c r="AJ335" s="21"/>
    </row>
    <row r="336" spans="2:36" x14ac:dyDescent="0.3">
      <c r="B336" s="369">
        <v>11331</v>
      </c>
      <c r="C336" s="369">
        <v>18</v>
      </c>
      <c r="D336" s="369" t="s">
        <v>123</v>
      </c>
      <c r="E336" s="369" t="s">
        <v>124</v>
      </c>
      <c r="F336" s="369" t="s">
        <v>132</v>
      </c>
      <c r="G336" s="369">
        <v>9999</v>
      </c>
      <c r="H336" s="369">
        <f t="shared" si="5"/>
        <v>0</v>
      </c>
      <c r="I336" s="85"/>
      <c r="J336" s="219"/>
      <c r="K336" s="17"/>
      <c r="L336" s="17"/>
      <c r="M336" s="15"/>
      <c r="N336" s="15"/>
      <c r="O336" s="219"/>
      <c r="P336" s="234"/>
      <c r="Q336" s="21"/>
      <c r="R336" s="21"/>
      <c r="S336" s="21"/>
      <c r="T336" s="21"/>
      <c r="U336" s="21"/>
      <c r="V336" s="21"/>
      <c r="W336" s="21"/>
      <c r="X336" s="21"/>
      <c r="Y336" s="21"/>
      <c r="Z336" s="21"/>
      <c r="AA336" s="21"/>
      <c r="AB336" s="21"/>
      <c r="AC336" s="21"/>
      <c r="AD336" s="21"/>
      <c r="AE336" s="21"/>
      <c r="AF336" s="21"/>
      <c r="AG336" s="21"/>
      <c r="AH336" s="21"/>
      <c r="AI336" s="21"/>
      <c r="AJ336" s="21"/>
    </row>
    <row r="337" spans="2:36" x14ac:dyDescent="0.3">
      <c r="B337" s="369">
        <v>11343</v>
      </c>
      <c r="C337" s="369">
        <v>18</v>
      </c>
      <c r="D337" s="369" t="s">
        <v>122</v>
      </c>
      <c r="E337" s="369" t="s">
        <v>124</v>
      </c>
      <c r="F337" s="369" t="s">
        <v>132</v>
      </c>
      <c r="G337" s="369">
        <v>0</v>
      </c>
      <c r="H337" s="369">
        <f t="shared" si="5"/>
        <v>0</v>
      </c>
      <c r="I337" s="85"/>
      <c r="J337" s="219"/>
      <c r="K337" s="17"/>
      <c r="L337" s="17"/>
      <c r="M337" s="15"/>
      <c r="N337" s="15"/>
      <c r="O337" s="219"/>
      <c r="P337" s="234"/>
      <c r="Q337" s="21"/>
      <c r="R337" s="21"/>
      <c r="S337" s="21"/>
      <c r="T337" s="21"/>
      <c r="U337" s="21"/>
      <c r="V337" s="21"/>
      <c r="W337" s="21"/>
      <c r="X337" s="21"/>
      <c r="Y337" s="21"/>
      <c r="Z337" s="21"/>
      <c r="AA337" s="21"/>
      <c r="AB337" s="21"/>
      <c r="AC337" s="21"/>
      <c r="AD337" s="21"/>
      <c r="AE337" s="21"/>
      <c r="AF337" s="21"/>
      <c r="AG337" s="21"/>
      <c r="AH337" s="21"/>
      <c r="AI337" s="21"/>
      <c r="AJ337" s="21"/>
    </row>
    <row r="338" spans="2:36" x14ac:dyDescent="0.3">
      <c r="B338" s="369">
        <v>11397</v>
      </c>
      <c r="C338" s="369">
        <v>18</v>
      </c>
      <c r="D338" s="369" t="s">
        <v>122</v>
      </c>
      <c r="E338" s="369" t="s">
        <v>124</v>
      </c>
      <c r="F338" s="369" t="s">
        <v>132</v>
      </c>
      <c r="G338" s="369">
        <v>0</v>
      </c>
      <c r="H338" s="369">
        <f t="shared" si="5"/>
        <v>0</v>
      </c>
      <c r="I338" s="85"/>
      <c r="J338" s="219"/>
      <c r="K338" s="17"/>
      <c r="L338" s="17"/>
      <c r="M338" s="15"/>
      <c r="N338" s="15"/>
      <c r="O338" s="219"/>
      <c r="P338" s="234"/>
      <c r="Q338" s="21"/>
      <c r="R338" s="21"/>
      <c r="S338" s="21"/>
      <c r="T338" s="21"/>
      <c r="U338" s="21"/>
      <c r="V338" s="21"/>
      <c r="W338" s="21"/>
      <c r="X338" s="21"/>
      <c r="Y338" s="21"/>
      <c r="Z338" s="21"/>
      <c r="AA338" s="21"/>
      <c r="AB338" s="21"/>
      <c r="AC338" s="21"/>
      <c r="AD338" s="21"/>
      <c r="AE338" s="21"/>
      <c r="AF338" s="21"/>
      <c r="AG338" s="21"/>
      <c r="AH338" s="21"/>
      <c r="AI338" s="21"/>
      <c r="AJ338" s="21"/>
    </row>
    <row r="339" spans="2:36" x14ac:dyDescent="0.3">
      <c r="B339" s="369">
        <v>11442</v>
      </c>
      <c r="C339" s="369">
        <v>18</v>
      </c>
      <c r="D339" s="369" t="s">
        <v>122</v>
      </c>
      <c r="E339" s="369" t="s">
        <v>124</v>
      </c>
      <c r="F339" s="369" t="s">
        <v>132</v>
      </c>
      <c r="G339" s="369">
        <v>2</v>
      </c>
      <c r="H339" s="369">
        <f t="shared" si="5"/>
        <v>0</v>
      </c>
      <c r="I339" s="85"/>
      <c r="J339" s="219"/>
      <c r="K339" s="17"/>
      <c r="L339" s="17"/>
      <c r="M339" s="15"/>
      <c r="N339" s="15"/>
      <c r="O339" s="219"/>
      <c r="P339" s="234"/>
      <c r="Q339" s="21"/>
      <c r="R339" s="21"/>
      <c r="S339" s="21"/>
      <c r="T339" s="21"/>
      <c r="U339" s="21"/>
      <c r="V339" s="21"/>
      <c r="W339" s="21"/>
      <c r="X339" s="21"/>
      <c r="Y339" s="21"/>
      <c r="Z339" s="21"/>
      <c r="AA339" s="21"/>
      <c r="AB339" s="21"/>
      <c r="AC339" s="21"/>
      <c r="AD339" s="21"/>
      <c r="AE339" s="21"/>
      <c r="AF339" s="21"/>
      <c r="AG339" s="21"/>
      <c r="AH339" s="21"/>
      <c r="AI339" s="21"/>
      <c r="AJ339" s="21"/>
    </row>
    <row r="340" spans="2:36" x14ac:dyDescent="0.3">
      <c r="B340" s="369">
        <v>11446</v>
      </c>
      <c r="C340" s="369">
        <v>18</v>
      </c>
      <c r="D340" s="369" t="s">
        <v>122</v>
      </c>
      <c r="E340" s="369" t="s">
        <v>135</v>
      </c>
      <c r="F340" s="369" t="s">
        <v>132</v>
      </c>
      <c r="G340" s="369">
        <v>0</v>
      </c>
      <c r="H340" s="369">
        <f t="shared" si="5"/>
        <v>0</v>
      </c>
      <c r="I340" s="85"/>
      <c r="J340" s="219"/>
      <c r="K340" s="17"/>
      <c r="L340" s="17"/>
      <c r="M340" s="15"/>
      <c r="N340" s="15"/>
      <c r="O340" s="219"/>
      <c r="P340" s="234"/>
      <c r="Q340" s="21"/>
      <c r="R340" s="21"/>
      <c r="S340" s="21"/>
      <c r="T340" s="21"/>
      <c r="U340" s="21"/>
      <c r="V340" s="21"/>
      <c r="W340" s="21"/>
      <c r="X340" s="21"/>
      <c r="Y340" s="21"/>
      <c r="Z340" s="21"/>
      <c r="AA340" s="21"/>
      <c r="AB340" s="21"/>
      <c r="AC340" s="21"/>
      <c r="AD340" s="21"/>
      <c r="AE340" s="21"/>
      <c r="AF340" s="21"/>
      <c r="AG340" s="21"/>
      <c r="AH340" s="21"/>
      <c r="AI340" s="21"/>
      <c r="AJ340" s="21"/>
    </row>
    <row r="341" spans="2:36" x14ac:dyDescent="0.3">
      <c r="B341" s="369">
        <v>11457</v>
      </c>
      <c r="C341" s="369">
        <v>18</v>
      </c>
      <c r="D341" s="369" t="s">
        <v>122</v>
      </c>
      <c r="E341" s="369" t="s">
        <v>124</v>
      </c>
      <c r="F341" s="369" t="s">
        <v>132</v>
      </c>
      <c r="G341" s="369">
        <v>2</v>
      </c>
      <c r="H341" s="369">
        <f t="shared" si="5"/>
        <v>0</v>
      </c>
      <c r="I341" s="85"/>
      <c r="J341" s="219"/>
      <c r="K341" s="17"/>
      <c r="L341" s="17"/>
      <c r="M341" s="15"/>
      <c r="N341" s="15"/>
      <c r="O341" s="219"/>
      <c r="P341" s="234"/>
      <c r="Q341" s="21"/>
      <c r="R341" s="21"/>
      <c r="S341" s="21"/>
      <c r="T341" s="21"/>
      <c r="U341" s="21"/>
      <c r="V341" s="21"/>
      <c r="W341" s="21"/>
      <c r="X341" s="21"/>
      <c r="Y341" s="21"/>
      <c r="Z341" s="21"/>
      <c r="AA341" s="21"/>
      <c r="AB341" s="21"/>
      <c r="AC341" s="21"/>
      <c r="AD341" s="21"/>
      <c r="AE341" s="21"/>
      <c r="AF341" s="21"/>
      <c r="AG341" s="21"/>
      <c r="AH341" s="21"/>
      <c r="AI341" s="21"/>
      <c r="AJ341" s="21"/>
    </row>
    <row r="342" spans="2:36" x14ac:dyDescent="0.3">
      <c r="B342" s="369">
        <v>11458</v>
      </c>
      <c r="C342" s="369">
        <v>18</v>
      </c>
      <c r="D342" s="369" t="s">
        <v>122</v>
      </c>
      <c r="E342" s="369" t="s">
        <v>124</v>
      </c>
      <c r="F342" s="369" t="s">
        <v>132</v>
      </c>
      <c r="G342" s="369">
        <v>0</v>
      </c>
      <c r="H342" s="369">
        <f t="shared" si="5"/>
        <v>0</v>
      </c>
      <c r="I342" s="85"/>
      <c r="J342" s="219"/>
      <c r="K342" s="17"/>
      <c r="L342" s="17"/>
      <c r="M342" s="15"/>
      <c r="N342" s="15"/>
      <c r="O342" s="219"/>
      <c r="P342" s="234"/>
      <c r="Q342" s="21"/>
      <c r="R342" s="21"/>
      <c r="S342" s="21"/>
      <c r="T342" s="21"/>
      <c r="U342" s="21"/>
      <c r="V342" s="21"/>
      <c r="W342" s="21"/>
      <c r="X342" s="21"/>
      <c r="Y342" s="21"/>
      <c r="Z342" s="21"/>
      <c r="AA342" s="21"/>
      <c r="AB342" s="21"/>
      <c r="AC342" s="21"/>
      <c r="AD342" s="21"/>
      <c r="AE342" s="21"/>
      <c r="AF342" s="21"/>
      <c r="AG342" s="21"/>
      <c r="AH342" s="21"/>
      <c r="AI342" s="21"/>
      <c r="AJ342" s="21"/>
    </row>
    <row r="343" spans="2:36" x14ac:dyDescent="0.3">
      <c r="B343" s="369">
        <v>11461</v>
      </c>
      <c r="C343" s="369">
        <v>18</v>
      </c>
      <c r="D343" s="369" t="s">
        <v>122</v>
      </c>
      <c r="E343" s="369" t="s">
        <v>124</v>
      </c>
      <c r="F343" s="369" t="s">
        <v>132</v>
      </c>
      <c r="G343" s="369">
        <v>8</v>
      </c>
      <c r="H343" s="369">
        <f t="shared" si="5"/>
        <v>1</v>
      </c>
      <c r="I343" s="85">
        <v>23.3</v>
      </c>
      <c r="J343" s="219"/>
      <c r="K343" s="17"/>
      <c r="L343" s="17"/>
      <c r="M343" s="15"/>
      <c r="N343" s="15"/>
      <c r="O343" s="219"/>
      <c r="P343" s="234"/>
      <c r="Q343" s="21"/>
      <c r="R343" s="21"/>
      <c r="S343" s="21"/>
      <c r="T343" s="21"/>
      <c r="U343" s="21"/>
      <c r="V343" s="21"/>
      <c r="W343" s="21"/>
      <c r="X343" s="21"/>
      <c r="Y343" s="21"/>
      <c r="Z343" s="21"/>
      <c r="AA343" s="21"/>
      <c r="AB343" s="21"/>
      <c r="AC343" s="21"/>
      <c r="AD343" s="21"/>
      <c r="AE343" s="21"/>
      <c r="AF343" s="21"/>
      <c r="AG343" s="21"/>
      <c r="AH343" s="21"/>
      <c r="AI343" s="21"/>
      <c r="AJ343" s="21"/>
    </row>
    <row r="344" spans="2:36" x14ac:dyDescent="0.3">
      <c r="B344" s="369">
        <v>11462</v>
      </c>
      <c r="C344" s="369">
        <v>18</v>
      </c>
      <c r="D344" s="369" t="s">
        <v>122</v>
      </c>
      <c r="E344" s="369" t="s">
        <v>124</v>
      </c>
      <c r="F344" s="369" t="s">
        <v>132</v>
      </c>
      <c r="G344" s="369">
        <v>0</v>
      </c>
      <c r="H344" s="369">
        <f t="shared" si="5"/>
        <v>0</v>
      </c>
      <c r="I344" s="85"/>
      <c r="J344" s="219"/>
      <c r="K344" s="17"/>
      <c r="L344" s="17"/>
      <c r="M344" s="15"/>
      <c r="N344" s="15"/>
      <c r="O344" s="219"/>
      <c r="P344" s="234"/>
      <c r="Q344" s="21"/>
      <c r="R344" s="21"/>
      <c r="S344" s="21"/>
      <c r="T344" s="21"/>
      <c r="U344" s="21"/>
      <c r="V344" s="21"/>
      <c r="W344" s="21"/>
      <c r="X344" s="21"/>
      <c r="Y344" s="21"/>
      <c r="Z344" s="21"/>
      <c r="AA344" s="21"/>
      <c r="AB344" s="21"/>
      <c r="AC344" s="21"/>
      <c r="AD344" s="21"/>
      <c r="AE344" s="21"/>
      <c r="AF344" s="21"/>
      <c r="AG344" s="21"/>
      <c r="AH344" s="21"/>
      <c r="AI344" s="21"/>
      <c r="AJ344" s="21"/>
    </row>
    <row r="345" spans="2:36" x14ac:dyDescent="0.3">
      <c r="B345" s="369">
        <v>11465</v>
      </c>
      <c r="C345" s="369">
        <v>18</v>
      </c>
      <c r="D345" s="369" t="s">
        <v>122</v>
      </c>
      <c r="E345" s="369" t="s">
        <v>124</v>
      </c>
      <c r="F345" s="369" t="s">
        <v>132</v>
      </c>
      <c r="G345" s="369">
        <v>0</v>
      </c>
      <c r="H345" s="369">
        <f t="shared" si="5"/>
        <v>0</v>
      </c>
      <c r="I345" s="85"/>
      <c r="J345" s="219"/>
      <c r="K345" s="17"/>
      <c r="L345" s="17"/>
      <c r="M345" s="15"/>
      <c r="N345" s="15"/>
      <c r="O345" s="219"/>
      <c r="P345" s="234"/>
      <c r="Q345" s="21"/>
      <c r="R345" s="21"/>
      <c r="S345" s="21"/>
      <c r="T345" s="21"/>
      <c r="U345" s="21"/>
      <c r="V345" s="21"/>
      <c r="W345" s="21"/>
      <c r="X345" s="21"/>
      <c r="Y345" s="21"/>
      <c r="Z345" s="21"/>
      <c r="AA345" s="21"/>
      <c r="AB345" s="21"/>
      <c r="AC345" s="21"/>
      <c r="AD345" s="21"/>
      <c r="AE345" s="21"/>
      <c r="AF345" s="21"/>
      <c r="AG345" s="21"/>
      <c r="AH345" s="21"/>
      <c r="AI345" s="21"/>
      <c r="AJ345" s="21"/>
    </row>
    <row r="346" spans="2:36" x14ac:dyDescent="0.3">
      <c r="B346" s="369">
        <v>11466</v>
      </c>
      <c r="C346" s="369">
        <v>18</v>
      </c>
      <c r="D346" s="369" t="s">
        <v>122</v>
      </c>
      <c r="E346" s="369" t="s">
        <v>124</v>
      </c>
      <c r="F346" s="369" t="s">
        <v>132</v>
      </c>
      <c r="G346" s="369">
        <v>1</v>
      </c>
      <c r="H346" s="369">
        <f t="shared" si="5"/>
        <v>0</v>
      </c>
      <c r="I346" s="85"/>
      <c r="J346" s="219"/>
      <c r="K346" s="17"/>
      <c r="L346" s="17"/>
      <c r="M346" s="15"/>
      <c r="N346" s="15"/>
      <c r="O346" s="219"/>
      <c r="P346" s="234"/>
      <c r="Q346" s="21"/>
      <c r="R346" s="21"/>
      <c r="S346" s="21"/>
      <c r="T346" s="21"/>
      <c r="U346" s="21"/>
      <c r="V346" s="21"/>
      <c r="W346" s="21"/>
      <c r="X346" s="21"/>
      <c r="Y346" s="21"/>
      <c r="Z346" s="21"/>
      <c r="AA346" s="21"/>
      <c r="AB346" s="21"/>
      <c r="AC346" s="21"/>
      <c r="AD346" s="21"/>
      <c r="AE346" s="21"/>
      <c r="AF346" s="21"/>
      <c r="AG346" s="21"/>
      <c r="AH346" s="21"/>
      <c r="AI346" s="21"/>
      <c r="AJ346" s="21"/>
    </row>
    <row r="347" spans="2:36" x14ac:dyDescent="0.3">
      <c r="B347" s="369">
        <v>11472</v>
      </c>
      <c r="C347" s="369">
        <v>18</v>
      </c>
      <c r="D347" s="369" t="s">
        <v>122</v>
      </c>
      <c r="E347" s="369" t="s">
        <v>135</v>
      </c>
      <c r="F347" s="369" t="s">
        <v>121</v>
      </c>
      <c r="G347" s="369">
        <v>1</v>
      </c>
      <c r="H347" s="369">
        <f t="shared" si="5"/>
        <v>0</v>
      </c>
      <c r="I347" s="85"/>
      <c r="J347" s="219"/>
      <c r="K347" s="17"/>
      <c r="L347" s="17"/>
      <c r="M347" s="15"/>
      <c r="N347" s="15"/>
      <c r="O347" s="219"/>
      <c r="P347" s="234"/>
      <c r="Q347" s="21"/>
      <c r="R347" s="21"/>
      <c r="S347" s="21"/>
      <c r="T347" s="21"/>
      <c r="U347" s="21"/>
      <c r="V347" s="21"/>
      <c r="W347" s="21"/>
      <c r="X347" s="21"/>
      <c r="Y347" s="21"/>
      <c r="Z347" s="21"/>
      <c r="AA347" s="21"/>
      <c r="AB347" s="21"/>
      <c r="AC347" s="21"/>
      <c r="AD347" s="21"/>
      <c r="AE347" s="21"/>
      <c r="AF347" s="21"/>
      <c r="AG347" s="21"/>
      <c r="AH347" s="21"/>
      <c r="AI347" s="21"/>
      <c r="AJ347" s="21"/>
    </row>
    <row r="348" spans="2:36" x14ac:dyDescent="0.3">
      <c r="B348" s="369">
        <v>11473</v>
      </c>
      <c r="C348" s="369">
        <v>18</v>
      </c>
      <c r="D348" s="369" t="s">
        <v>122</v>
      </c>
      <c r="E348" s="369" t="s">
        <v>124</v>
      </c>
      <c r="F348" s="369" t="s">
        <v>131</v>
      </c>
      <c r="G348" s="369">
        <v>0</v>
      </c>
      <c r="H348" s="369">
        <f t="shared" si="5"/>
        <v>0</v>
      </c>
      <c r="I348" s="85"/>
      <c r="J348" s="219"/>
      <c r="K348" s="17"/>
      <c r="L348" s="17"/>
      <c r="M348" s="15"/>
      <c r="N348" s="15"/>
      <c r="O348" s="219"/>
      <c r="P348" s="234"/>
      <c r="Q348" s="21"/>
      <c r="R348" s="21"/>
      <c r="S348" s="21"/>
      <c r="T348" s="21"/>
      <c r="U348" s="21"/>
      <c r="V348" s="21"/>
      <c r="W348" s="21"/>
      <c r="X348" s="21"/>
      <c r="Y348" s="21"/>
      <c r="Z348" s="21"/>
      <c r="AA348" s="21"/>
      <c r="AB348" s="21"/>
      <c r="AC348" s="21"/>
      <c r="AD348" s="21"/>
      <c r="AE348" s="21"/>
      <c r="AF348" s="21"/>
      <c r="AG348" s="21"/>
      <c r="AH348" s="21"/>
      <c r="AI348" s="21"/>
      <c r="AJ348" s="21"/>
    </row>
    <row r="349" spans="2:36" x14ac:dyDescent="0.3">
      <c r="B349" s="369">
        <v>11474</v>
      </c>
      <c r="C349" s="369">
        <v>18</v>
      </c>
      <c r="D349" s="369" t="s">
        <v>122</v>
      </c>
      <c r="E349" s="369" t="s">
        <v>124</v>
      </c>
      <c r="F349" s="369" t="s">
        <v>132</v>
      </c>
      <c r="G349" s="369">
        <v>1</v>
      </c>
      <c r="H349" s="369">
        <f t="shared" si="5"/>
        <v>0</v>
      </c>
      <c r="I349" s="85"/>
      <c r="J349" s="219"/>
      <c r="K349" s="17"/>
      <c r="L349" s="17"/>
      <c r="M349" s="15"/>
      <c r="N349" s="15"/>
      <c r="O349" s="219"/>
      <c r="P349" s="234"/>
      <c r="Q349" s="21"/>
      <c r="R349" s="21"/>
      <c r="S349" s="21"/>
      <c r="T349" s="21"/>
      <c r="U349" s="21"/>
      <c r="V349" s="21"/>
      <c r="W349" s="21"/>
      <c r="X349" s="21"/>
      <c r="Y349" s="21"/>
      <c r="Z349" s="21"/>
      <c r="AA349" s="21"/>
      <c r="AB349" s="21"/>
      <c r="AC349" s="21"/>
      <c r="AD349" s="21"/>
      <c r="AE349" s="21"/>
      <c r="AF349" s="21"/>
      <c r="AG349" s="21"/>
      <c r="AH349" s="21"/>
      <c r="AI349" s="21"/>
      <c r="AJ349" s="21"/>
    </row>
    <row r="350" spans="2:36" x14ac:dyDescent="0.3">
      <c r="B350" s="369">
        <v>11475</v>
      </c>
      <c r="C350" s="369">
        <v>18</v>
      </c>
      <c r="D350" s="369" t="s">
        <v>122</v>
      </c>
      <c r="E350" s="369" t="s">
        <v>124</v>
      </c>
      <c r="F350" s="369" t="s">
        <v>132</v>
      </c>
      <c r="G350" s="369">
        <v>3</v>
      </c>
      <c r="H350" s="369">
        <f t="shared" si="5"/>
        <v>0</v>
      </c>
      <c r="I350" s="85"/>
      <c r="J350" s="219"/>
      <c r="K350" s="17"/>
      <c r="L350" s="17"/>
      <c r="M350" s="15"/>
      <c r="N350" s="15"/>
      <c r="O350" s="219"/>
      <c r="P350" s="234"/>
      <c r="Q350" s="21"/>
      <c r="R350" s="21"/>
      <c r="S350" s="21"/>
      <c r="T350" s="21"/>
      <c r="U350" s="21"/>
      <c r="V350" s="21"/>
      <c r="W350" s="21"/>
      <c r="X350" s="21"/>
      <c r="Y350" s="21"/>
      <c r="Z350" s="21"/>
      <c r="AA350" s="21"/>
      <c r="AB350" s="21"/>
      <c r="AC350" s="21"/>
      <c r="AD350" s="21"/>
      <c r="AE350" s="21"/>
      <c r="AF350" s="21"/>
      <c r="AG350" s="21"/>
      <c r="AH350" s="21"/>
      <c r="AI350" s="21"/>
      <c r="AJ350" s="21"/>
    </row>
    <row r="351" spans="2:36" x14ac:dyDescent="0.3">
      <c r="B351" s="369">
        <v>11488</v>
      </c>
      <c r="C351" s="369">
        <v>18</v>
      </c>
      <c r="D351" s="369" t="s">
        <v>122</v>
      </c>
      <c r="E351" s="369" t="s">
        <v>124</v>
      </c>
      <c r="F351" s="369" t="s">
        <v>132</v>
      </c>
      <c r="G351" s="369">
        <v>0</v>
      </c>
      <c r="H351" s="369">
        <f t="shared" si="5"/>
        <v>0</v>
      </c>
      <c r="I351" s="85"/>
      <c r="J351" s="219"/>
      <c r="K351" s="17"/>
      <c r="L351" s="17"/>
      <c r="M351" s="15"/>
      <c r="N351" s="15"/>
      <c r="O351" s="219"/>
      <c r="P351" s="234"/>
      <c r="Q351" s="21"/>
      <c r="R351" s="21"/>
      <c r="S351" s="21"/>
      <c r="T351" s="21"/>
      <c r="U351" s="21"/>
      <c r="V351" s="21"/>
      <c r="W351" s="21"/>
      <c r="X351" s="21"/>
      <c r="Y351" s="21"/>
      <c r="Z351" s="21"/>
      <c r="AA351" s="21"/>
      <c r="AB351" s="21"/>
      <c r="AC351" s="21"/>
      <c r="AD351" s="21"/>
      <c r="AE351" s="21"/>
      <c r="AF351" s="21"/>
      <c r="AG351" s="21"/>
      <c r="AH351" s="21"/>
      <c r="AI351" s="21"/>
      <c r="AJ351" s="21"/>
    </row>
    <row r="352" spans="2:36" x14ac:dyDescent="0.3">
      <c r="B352" s="369">
        <v>11489</v>
      </c>
      <c r="C352" s="369">
        <v>18</v>
      </c>
      <c r="D352" s="369" t="s">
        <v>122</v>
      </c>
      <c r="E352" s="369" t="s">
        <v>124</v>
      </c>
      <c r="F352" s="369" t="s">
        <v>132</v>
      </c>
      <c r="G352" s="369">
        <v>0</v>
      </c>
      <c r="H352" s="369">
        <f t="shared" si="5"/>
        <v>0</v>
      </c>
      <c r="I352" s="85"/>
      <c r="J352" s="219"/>
      <c r="K352" s="17"/>
      <c r="L352" s="17"/>
      <c r="M352" s="15"/>
      <c r="N352" s="15"/>
      <c r="O352" s="219"/>
      <c r="P352" s="234"/>
      <c r="Q352" s="21"/>
      <c r="R352" s="21"/>
      <c r="S352" s="21"/>
      <c r="T352" s="21"/>
      <c r="U352" s="21"/>
      <c r="V352" s="21"/>
      <c r="W352" s="21"/>
      <c r="X352" s="21"/>
      <c r="Y352" s="21"/>
      <c r="Z352" s="21"/>
      <c r="AA352" s="21"/>
      <c r="AB352" s="21"/>
      <c r="AC352" s="21"/>
      <c r="AD352" s="21"/>
      <c r="AE352" s="21"/>
      <c r="AF352" s="21"/>
      <c r="AG352" s="21"/>
      <c r="AH352" s="21"/>
      <c r="AI352" s="21"/>
      <c r="AJ352" s="21"/>
    </row>
    <row r="353" spans="2:18" x14ac:dyDescent="0.3">
      <c r="B353" s="369">
        <v>11617</v>
      </c>
      <c r="C353" s="369">
        <v>18</v>
      </c>
      <c r="D353" s="369" t="s">
        <v>122</v>
      </c>
      <c r="E353" s="369" t="s">
        <v>124</v>
      </c>
      <c r="F353" s="369" t="s">
        <v>132</v>
      </c>
      <c r="G353" s="369">
        <v>0</v>
      </c>
      <c r="H353" s="369">
        <f t="shared" si="5"/>
        <v>0</v>
      </c>
      <c r="I353" s="85"/>
      <c r="J353" s="219"/>
      <c r="K353" s="17"/>
      <c r="L353" s="17"/>
      <c r="M353" s="15"/>
      <c r="N353" s="15"/>
      <c r="O353" s="219"/>
      <c r="P353" s="234"/>
      <c r="Q353" s="219"/>
      <c r="R353" s="219"/>
    </row>
    <row r="354" spans="2:18" x14ac:dyDescent="0.3">
      <c r="B354" s="369">
        <v>11618</v>
      </c>
      <c r="C354" s="369">
        <v>18</v>
      </c>
      <c r="D354" s="369" t="s">
        <v>122</v>
      </c>
      <c r="E354" s="369" t="s">
        <v>124</v>
      </c>
      <c r="F354" s="369" t="s">
        <v>133</v>
      </c>
      <c r="G354" s="369">
        <v>2</v>
      </c>
      <c r="H354" s="369">
        <f t="shared" si="5"/>
        <v>0</v>
      </c>
      <c r="I354" s="85"/>
      <c r="J354" s="219"/>
      <c r="K354" s="17"/>
      <c r="L354" s="17"/>
      <c r="M354" s="15"/>
      <c r="N354" s="15"/>
      <c r="O354" s="219"/>
      <c r="P354" s="234"/>
      <c r="Q354" s="219"/>
      <c r="R354" s="219"/>
    </row>
    <row r="355" spans="2:18" x14ac:dyDescent="0.3">
      <c r="B355" s="369">
        <v>11643</v>
      </c>
      <c r="C355" s="369">
        <v>18</v>
      </c>
      <c r="D355" s="369" t="s">
        <v>122</v>
      </c>
      <c r="E355" s="369" t="s">
        <v>124</v>
      </c>
      <c r="F355" s="369" t="s">
        <v>132</v>
      </c>
      <c r="G355" s="369">
        <v>3</v>
      </c>
      <c r="H355" s="369">
        <f t="shared" si="5"/>
        <v>0</v>
      </c>
      <c r="I355" s="85"/>
      <c r="J355" s="219"/>
      <c r="K355" s="17"/>
      <c r="L355" s="17"/>
      <c r="M355" s="15"/>
      <c r="N355" s="15"/>
      <c r="P355" s="390"/>
      <c r="Q355" s="15"/>
    </row>
    <row r="356" spans="2:18" x14ac:dyDescent="0.3">
      <c r="B356" s="369">
        <v>11647</v>
      </c>
      <c r="C356" s="369">
        <v>18</v>
      </c>
      <c r="D356" s="369" t="s">
        <v>122</v>
      </c>
      <c r="E356" s="369" t="s">
        <v>124</v>
      </c>
      <c r="F356" s="369" t="s">
        <v>132</v>
      </c>
      <c r="G356" s="369">
        <v>0</v>
      </c>
      <c r="H356" s="369">
        <f t="shared" si="5"/>
        <v>0</v>
      </c>
      <c r="I356" s="85"/>
      <c r="J356" s="219"/>
      <c r="K356" s="17"/>
      <c r="L356" s="17"/>
      <c r="M356" s="15"/>
      <c r="N356" s="15"/>
      <c r="P356" s="390"/>
      <c r="Q356" s="15"/>
    </row>
    <row r="357" spans="2:18" x14ac:dyDescent="0.3">
      <c r="B357" s="369">
        <v>11648</v>
      </c>
      <c r="C357" s="369">
        <v>18</v>
      </c>
      <c r="D357" s="369" t="s">
        <v>122</v>
      </c>
      <c r="E357" s="369" t="s">
        <v>124</v>
      </c>
      <c r="F357" s="369" t="s">
        <v>132</v>
      </c>
      <c r="G357" s="369">
        <v>0</v>
      </c>
      <c r="H357" s="369">
        <f t="shared" si="5"/>
        <v>0</v>
      </c>
      <c r="I357" s="85"/>
      <c r="J357" s="219"/>
      <c r="K357" s="17"/>
      <c r="L357" s="17"/>
      <c r="M357" s="15"/>
      <c r="N357" s="15"/>
      <c r="P357" s="390"/>
      <c r="Q357" s="15"/>
    </row>
    <row r="358" spans="2:18" x14ac:dyDescent="0.3">
      <c r="B358" s="369">
        <v>11649</v>
      </c>
      <c r="C358" s="369">
        <v>18</v>
      </c>
      <c r="D358" s="369" t="s">
        <v>122</v>
      </c>
      <c r="E358" s="369" t="s">
        <v>124</v>
      </c>
      <c r="F358" s="369" t="s">
        <v>132</v>
      </c>
      <c r="G358" s="369">
        <v>2</v>
      </c>
      <c r="H358" s="369">
        <f t="shared" si="5"/>
        <v>0</v>
      </c>
      <c r="I358" s="85"/>
      <c r="J358" s="219"/>
      <c r="K358" s="17"/>
      <c r="L358" s="17"/>
      <c r="M358" s="15"/>
      <c r="N358" s="15"/>
      <c r="P358" s="390"/>
      <c r="Q358" s="15"/>
    </row>
    <row r="359" spans="2:18" x14ac:dyDescent="0.3">
      <c r="K359" s="15"/>
      <c r="L359" s="15"/>
      <c r="M359" s="15"/>
      <c r="N359" s="15"/>
      <c r="P359" s="390"/>
      <c r="Q359" s="15"/>
    </row>
    <row r="360" spans="2:18" x14ac:dyDescent="0.3">
      <c r="K360" s="15"/>
      <c r="L360" s="15"/>
      <c r="M360" s="15"/>
      <c r="N360" s="15"/>
      <c r="P360" s="390"/>
      <c r="Q360" s="15"/>
    </row>
    <row r="361" spans="2:18" x14ac:dyDescent="0.3">
      <c r="P361" s="234">
        <f>P328+1</f>
        <v>1</v>
      </c>
    </row>
  </sheetData>
  <autoFilter ref="B10:I358"/>
  <mergeCells count="3">
    <mergeCell ref="B1:P3"/>
    <mergeCell ref="B6:P6"/>
    <mergeCell ref="K8:L8"/>
  </mergeCells>
  <pageMargins left="0.25" right="0.25"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361"/>
  <sheetViews>
    <sheetView topLeftCell="Q1" zoomScale="112" zoomScaleNormal="112" workbookViewId="0">
      <selection activeCell="B10" sqref="B10:B358"/>
    </sheetView>
  </sheetViews>
  <sheetFormatPr defaultRowHeight="14.4" x14ac:dyDescent="0.3"/>
  <cols>
    <col min="1" max="1" width="3" customWidth="1"/>
    <col min="2" max="2" width="9" customWidth="1"/>
    <col min="3" max="3" width="10.109375" bestFit="1" customWidth="1"/>
    <col min="4" max="4" width="12.6640625" bestFit="1" customWidth="1"/>
    <col min="5" max="5" width="12.33203125" bestFit="1" customWidth="1"/>
    <col min="6" max="6" width="13.5546875" bestFit="1" customWidth="1"/>
    <col min="9" max="9" width="8.88671875" style="27"/>
    <col min="10" max="10" width="2.88671875" style="15" customWidth="1"/>
    <col min="15" max="15" width="9" style="15"/>
    <col min="16" max="16" width="14.77734375" style="211" customWidth="1"/>
    <col min="17" max="17" width="16.109375" customWidth="1"/>
    <col min="18" max="19" width="7.5546875" customWidth="1"/>
    <col min="20" max="20" width="7.5546875" style="27" customWidth="1"/>
    <col min="21" max="21" width="7.5546875" customWidth="1"/>
    <col min="22" max="23" width="7.5546875" style="27" customWidth="1"/>
    <col min="24" max="32" width="7.5546875" customWidth="1"/>
    <col min="33" max="39" width="3" customWidth="1"/>
    <col min="40" max="40" width="5" customWidth="1"/>
    <col min="41" max="41" width="10.88671875" bestFit="1" customWidth="1"/>
  </cols>
  <sheetData>
    <row r="1" spans="2:36" ht="14.25" customHeight="1" x14ac:dyDescent="0.3">
      <c r="B1" s="412" t="s">
        <v>302</v>
      </c>
      <c r="C1" s="412"/>
      <c r="D1" s="412"/>
      <c r="E1" s="412"/>
      <c r="F1" s="412"/>
      <c r="G1" s="412"/>
      <c r="H1" s="412"/>
      <c r="I1" s="412"/>
      <c r="J1" s="412"/>
      <c r="K1" s="412"/>
      <c r="L1" s="412"/>
      <c r="M1" s="412"/>
      <c r="N1" s="412"/>
      <c r="O1" s="412"/>
      <c r="P1" s="412"/>
      <c r="AG1" s="15"/>
      <c r="AH1" s="15"/>
      <c r="AI1" s="15"/>
      <c r="AJ1" s="15"/>
    </row>
    <row r="2" spans="2:36" x14ac:dyDescent="0.3">
      <c r="B2" s="412"/>
      <c r="C2" s="412"/>
      <c r="D2" s="412"/>
      <c r="E2" s="412"/>
      <c r="F2" s="412"/>
      <c r="G2" s="412"/>
      <c r="H2" s="412"/>
      <c r="I2" s="412"/>
      <c r="J2" s="412"/>
      <c r="K2" s="412"/>
      <c r="L2" s="412"/>
      <c r="M2" s="412"/>
      <c r="N2" s="412"/>
      <c r="O2" s="412"/>
      <c r="P2" s="412"/>
      <c r="R2" s="412" t="s">
        <v>232</v>
      </c>
      <c r="S2" s="412"/>
      <c r="T2" s="412"/>
      <c r="U2" s="412"/>
      <c r="V2" s="412"/>
      <c r="W2" s="412"/>
      <c r="X2" s="412"/>
      <c r="Y2" s="412"/>
      <c r="Z2" s="412"/>
      <c r="AA2" s="412"/>
      <c r="AB2" s="412"/>
      <c r="AC2" s="412"/>
      <c r="AD2" s="412"/>
      <c r="AG2" s="15"/>
      <c r="AH2" s="15"/>
      <c r="AI2" s="15"/>
      <c r="AJ2" s="15"/>
    </row>
    <row r="3" spans="2:36" x14ac:dyDescent="0.3">
      <c r="B3" s="412"/>
      <c r="C3" s="412"/>
      <c r="D3" s="412"/>
      <c r="E3" s="412"/>
      <c r="F3" s="412"/>
      <c r="G3" s="412"/>
      <c r="H3" s="412"/>
      <c r="I3" s="412"/>
      <c r="J3" s="412"/>
      <c r="K3" s="412"/>
      <c r="L3" s="412"/>
      <c r="M3" s="412"/>
      <c r="N3" s="412"/>
      <c r="O3" s="412"/>
      <c r="P3" s="412"/>
      <c r="R3" s="193" t="s">
        <v>301</v>
      </c>
      <c r="AG3" s="15"/>
      <c r="AH3" s="15"/>
      <c r="AI3" s="15"/>
      <c r="AJ3" s="15"/>
    </row>
    <row r="4" spans="2:36" x14ac:dyDescent="0.3">
      <c r="B4" s="160"/>
      <c r="C4" s="160"/>
      <c r="D4" s="160"/>
      <c r="E4" s="160"/>
      <c r="F4" s="160"/>
      <c r="G4" s="160"/>
      <c r="H4" s="348"/>
      <c r="I4" s="374"/>
      <c r="J4" s="230"/>
      <c r="K4" s="160"/>
      <c r="L4" s="160"/>
      <c r="M4" s="160"/>
      <c r="N4" s="160"/>
      <c r="O4" s="230"/>
      <c r="P4" s="232"/>
      <c r="R4" s="397" t="s">
        <v>234</v>
      </c>
      <c r="S4" s="397"/>
      <c r="T4" s="397"/>
      <c r="U4" s="397"/>
      <c r="V4" s="397"/>
      <c r="W4" s="397"/>
      <c r="X4" s="397"/>
      <c r="Y4" s="397"/>
      <c r="Z4" s="397"/>
      <c r="AC4">
        <v>17.5</v>
      </c>
      <c r="AD4">
        <v>18</v>
      </c>
      <c r="AF4" s="2">
        <v>18.5</v>
      </c>
      <c r="AG4" s="15"/>
      <c r="AH4" s="15"/>
      <c r="AI4" s="15"/>
      <c r="AJ4" s="15"/>
    </row>
    <row r="5" spans="2:36" x14ac:dyDescent="0.3">
      <c r="B5" s="160"/>
      <c r="C5" s="160"/>
      <c r="D5" s="160"/>
      <c r="E5" s="160"/>
      <c r="F5" s="160"/>
      <c r="G5" s="160"/>
      <c r="H5" s="348"/>
      <c r="I5" s="374"/>
      <c r="J5" s="230"/>
      <c r="K5" s="160"/>
      <c r="L5" s="160"/>
      <c r="M5" s="160"/>
      <c r="N5" s="160"/>
      <c r="O5" s="230"/>
      <c r="P5" s="232"/>
      <c r="R5" s="397"/>
      <c r="S5" s="397"/>
      <c r="T5" s="397"/>
      <c r="U5" s="397"/>
      <c r="V5" s="397"/>
      <c r="W5" s="397"/>
      <c r="X5" s="397"/>
      <c r="Y5" s="397"/>
      <c r="Z5" s="397"/>
      <c r="AD5" s="150"/>
      <c r="AE5" s="343"/>
      <c r="AG5" s="15"/>
      <c r="AH5" s="15"/>
      <c r="AI5" s="15"/>
      <c r="AJ5" s="15"/>
    </row>
    <row r="6" spans="2:36" x14ac:dyDescent="0.3">
      <c r="B6" s="412" t="s">
        <v>231</v>
      </c>
      <c r="C6" s="412"/>
      <c r="D6" s="412"/>
      <c r="E6" s="412"/>
      <c r="F6" s="412"/>
      <c r="G6" s="412"/>
      <c r="H6" s="412"/>
      <c r="I6" s="412"/>
      <c r="J6" s="412"/>
      <c r="K6" s="412"/>
      <c r="L6" s="412"/>
      <c r="M6" s="412"/>
      <c r="N6" s="412"/>
      <c r="O6" s="412"/>
      <c r="P6" s="412"/>
      <c r="R6" t="s">
        <v>238</v>
      </c>
      <c r="AD6" s="344"/>
      <c r="AE6" s="344"/>
      <c r="AG6" s="15"/>
      <c r="AH6" s="15"/>
      <c r="AI6" s="15"/>
      <c r="AJ6" s="15"/>
    </row>
    <row r="7" spans="2:36" x14ac:dyDescent="0.3">
      <c r="B7" s="160"/>
      <c r="C7" s="160"/>
      <c r="D7" s="160"/>
      <c r="E7" s="160"/>
      <c r="F7" s="160"/>
      <c r="G7" s="160"/>
      <c r="H7" s="348"/>
      <c r="I7" s="374"/>
      <c r="J7" s="160"/>
      <c r="K7" s="160"/>
      <c r="L7" s="160"/>
      <c r="M7" s="160"/>
      <c r="N7" s="160"/>
      <c r="O7" s="230"/>
      <c r="P7" s="232"/>
      <c r="R7" s="397" t="s">
        <v>239</v>
      </c>
      <c r="S7" s="397"/>
      <c r="T7" s="397"/>
      <c r="U7" s="397"/>
      <c r="V7" s="397"/>
      <c r="W7" s="397"/>
      <c r="X7" s="397"/>
      <c r="Y7" s="397"/>
      <c r="Z7" s="397"/>
      <c r="AA7" s="397"/>
      <c r="AB7" s="397"/>
      <c r="AG7" s="15"/>
      <c r="AH7" s="15"/>
      <c r="AI7" s="15"/>
      <c r="AJ7" s="15"/>
    </row>
    <row r="8" spans="2:36" x14ac:dyDescent="0.3">
      <c r="B8" s="160"/>
      <c r="C8" s="160"/>
      <c r="D8" s="160"/>
      <c r="E8" s="160"/>
      <c r="F8" s="160"/>
      <c r="G8" s="160"/>
      <c r="H8" s="348"/>
      <c r="I8" s="374"/>
      <c r="J8" s="230"/>
      <c r="K8" s="416" t="s">
        <v>240</v>
      </c>
      <c r="L8" s="416"/>
      <c r="M8" s="160"/>
      <c r="N8" s="160"/>
      <c r="O8" s="230"/>
      <c r="P8" s="232"/>
      <c r="R8" s="397"/>
      <c r="S8" s="397"/>
      <c r="T8" s="397"/>
      <c r="U8" s="397"/>
      <c r="V8" s="397"/>
      <c r="W8" s="397"/>
      <c r="X8" s="397"/>
      <c r="Y8" s="397"/>
      <c r="Z8" s="397"/>
      <c r="AA8" s="397"/>
      <c r="AB8" s="397"/>
      <c r="AG8" s="15"/>
      <c r="AH8" s="15"/>
      <c r="AI8" s="15"/>
      <c r="AJ8" s="15"/>
    </row>
    <row r="9" spans="2:36" x14ac:dyDescent="0.3">
      <c r="B9" s="160"/>
      <c r="C9" s="160"/>
      <c r="D9" s="160"/>
      <c r="E9" s="160"/>
      <c r="F9" s="160"/>
      <c r="G9" s="160"/>
      <c r="H9" s="348"/>
      <c r="I9" s="374"/>
      <c r="J9" s="230"/>
      <c r="K9" s="160"/>
      <c r="L9" s="160"/>
      <c r="M9" s="160"/>
      <c r="N9" s="160"/>
      <c r="O9" s="230"/>
      <c r="P9" s="232"/>
      <c r="R9" s="229" t="s">
        <v>162</v>
      </c>
      <c r="T9" s="324" t="s">
        <v>166</v>
      </c>
      <c r="V9" s="415" t="s">
        <v>169</v>
      </c>
      <c r="W9" s="415"/>
      <c r="X9" s="415"/>
      <c r="Y9" s="415"/>
      <c r="AA9" s="415" t="s">
        <v>170</v>
      </c>
      <c r="AB9" s="415"/>
      <c r="AC9" s="415"/>
      <c r="AD9" s="415"/>
      <c r="AE9" s="415"/>
      <c r="AG9" s="15"/>
      <c r="AH9" s="15"/>
      <c r="AI9" s="15"/>
      <c r="AJ9" s="15"/>
    </row>
    <row r="10" spans="2:36" ht="15.75" customHeight="1" thickBot="1" x14ac:dyDescent="0.35">
      <c r="B10" s="144" t="s">
        <v>127</v>
      </c>
      <c r="C10" s="145" t="s">
        <v>120</v>
      </c>
      <c r="D10" s="145" t="s">
        <v>128</v>
      </c>
      <c r="E10" s="145" t="s">
        <v>129</v>
      </c>
      <c r="F10" s="145" t="s">
        <v>134</v>
      </c>
      <c r="G10" s="145" t="s">
        <v>130</v>
      </c>
      <c r="H10" s="145" t="s">
        <v>303</v>
      </c>
      <c r="I10" s="375" t="s">
        <v>54</v>
      </c>
      <c r="J10" s="231"/>
      <c r="K10" s="151" t="s">
        <v>143</v>
      </c>
      <c r="L10" s="151" t="s">
        <v>142</v>
      </c>
      <c r="Q10" s="161"/>
      <c r="R10" s="417" t="s">
        <v>148</v>
      </c>
      <c r="AG10" s="15"/>
      <c r="AH10" s="15"/>
      <c r="AI10" s="15"/>
      <c r="AJ10" s="15"/>
    </row>
    <row r="11" spans="2:36" ht="15" thickBot="1" x14ac:dyDescent="0.35">
      <c r="B11" s="146">
        <v>6631</v>
      </c>
      <c r="C11" s="26">
        <v>18</v>
      </c>
      <c r="D11" s="26" t="s">
        <v>122</v>
      </c>
      <c r="E11" s="26" t="s">
        <v>124</v>
      </c>
      <c r="F11" s="26" t="s">
        <v>131</v>
      </c>
      <c r="G11" s="26">
        <v>1</v>
      </c>
      <c r="H11" s="349">
        <f>IF(I11="",0,1)</f>
        <v>0</v>
      </c>
      <c r="I11" s="85"/>
      <c r="J11" s="219"/>
      <c r="K11" s="3">
        <f t="shared" ref="K11:K42" ca="1" si="0">VLOOKUP(B11,$AA$13:$AE$235,5,FALSE)</f>
        <v>10.55852474310092</v>
      </c>
      <c r="L11" s="3">
        <f ca="1">IF(OR(I11="",I11&lt;8,I11&gt;26),K11,I11)</f>
        <v>10.55852474310092</v>
      </c>
      <c r="O11" s="235"/>
      <c r="P11" s="233"/>
      <c r="Q11" s="161"/>
      <c r="R11" s="418"/>
      <c r="V11" s="338" t="s">
        <v>139</v>
      </c>
      <c r="W11" s="338"/>
      <c r="X11" s="221"/>
      <c r="Y11" s="222" t="s">
        <v>138</v>
      </c>
      <c r="AA11" s="220" t="s">
        <v>235</v>
      </c>
      <c r="AG11" s="15"/>
      <c r="AH11" s="15"/>
      <c r="AI11" s="15"/>
      <c r="AJ11" s="15"/>
    </row>
    <row r="12" spans="2:36" ht="37.5" customHeight="1" x14ac:dyDescent="0.3">
      <c r="B12" s="146">
        <v>6649</v>
      </c>
      <c r="C12" s="26">
        <v>18</v>
      </c>
      <c r="D12" s="26" t="s">
        <v>122</v>
      </c>
      <c r="E12" s="26" t="s">
        <v>136</v>
      </c>
      <c r="F12" s="26" t="s">
        <v>132</v>
      </c>
      <c r="G12" s="26">
        <v>2</v>
      </c>
      <c r="H12" s="349">
        <f t="shared" ref="H12:H75" si="1">IF(I12="",0,1)</f>
        <v>0</v>
      </c>
      <c r="I12" s="85"/>
      <c r="J12" s="219"/>
      <c r="K12" s="3">
        <f t="shared" ca="1" si="0"/>
        <v>18.138628792367616</v>
      </c>
      <c r="L12" s="3">
        <f ca="1">IF(OR(I12="",I12&lt;8,I12&gt;26),K12,I12)</f>
        <v>18.138628792367616</v>
      </c>
      <c r="R12" s="419"/>
      <c r="T12" s="353" t="s">
        <v>144</v>
      </c>
      <c r="U12" s="354" t="s">
        <v>305</v>
      </c>
      <c r="V12" s="223" t="s">
        <v>23</v>
      </c>
      <c r="W12" s="223" t="s">
        <v>25</v>
      </c>
      <c r="X12" s="224" t="s">
        <v>137</v>
      </c>
      <c r="Y12" s="225">
        <v>0</v>
      </c>
      <c r="Z12" s="170"/>
      <c r="AA12" s="226" t="s">
        <v>127</v>
      </c>
      <c r="AB12" s="227" t="s">
        <v>236</v>
      </c>
      <c r="AC12" s="226" t="s">
        <v>140</v>
      </c>
      <c r="AD12" s="228" t="s">
        <v>237</v>
      </c>
      <c r="AE12" s="226" t="s">
        <v>141</v>
      </c>
      <c r="AG12" s="15"/>
      <c r="AH12" s="123"/>
      <c r="AI12" s="15"/>
      <c r="AJ12" s="15"/>
    </row>
    <row r="13" spans="2:36" ht="14.25" customHeight="1" x14ac:dyDescent="0.3">
      <c r="B13" s="26">
        <v>6650</v>
      </c>
      <c r="C13" s="26">
        <v>18</v>
      </c>
      <c r="D13" s="26" t="s">
        <v>122</v>
      </c>
      <c r="E13" s="26" t="s">
        <v>136</v>
      </c>
      <c r="F13" s="26" t="s">
        <v>121</v>
      </c>
      <c r="G13" s="26">
        <v>0</v>
      </c>
      <c r="H13" s="349">
        <f t="shared" si="1"/>
        <v>0</v>
      </c>
      <c r="I13" s="85"/>
      <c r="J13" s="219"/>
      <c r="K13" s="3">
        <f t="shared" ca="1" si="0"/>
        <v>18.444638541052417</v>
      </c>
      <c r="L13" s="3">
        <f t="shared" ref="L13:L74" ca="1" si="2">IF(OR(I13="",I13&lt;8,I13&gt;26),K13,I13)</f>
        <v>18.444638541052417</v>
      </c>
      <c r="N13">
        <v>4.9000000000000004</v>
      </c>
      <c r="P13" s="218">
        <v>4.9000000000000004</v>
      </c>
      <c r="Q13" s="218"/>
      <c r="R13" s="147">
        <v>4.9000000000000004</v>
      </c>
      <c r="T13" s="27">
        <v>7.5</v>
      </c>
      <c r="U13" s="355">
        <v>8.5</v>
      </c>
      <c r="V13" s="339">
        <v>8</v>
      </c>
      <c r="W13" s="124">
        <v>1</v>
      </c>
      <c r="X13" s="16">
        <f>W13/$W$32</f>
        <v>8.0000000000000002E-3</v>
      </c>
      <c r="Y13" s="16">
        <f>X13</f>
        <v>8.0000000000000002E-3</v>
      </c>
      <c r="AA13">
        <v>6631</v>
      </c>
      <c r="AB13">
        <v>0.26330990234311802</v>
      </c>
      <c r="AC13">
        <f ca="1">LOOKUP(AB13,$Y$12:$Y$30,$T$13:$T$30)</f>
        <v>10.5</v>
      </c>
      <c r="AD13">
        <v>5.8524743100919603E-2</v>
      </c>
      <c r="AE13">
        <f ca="1">AC13+AD13</f>
        <v>10.55852474310092</v>
      </c>
      <c r="AG13" s="15"/>
      <c r="AH13" s="152"/>
      <c r="AI13" s="15"/>
      <c r="AJ13" s="15"/>
    </row>
    <row r="14" spans="2:36" x14ac:dyDescent="0.3">
      <c r="B14" s="26">
        <v>6652</v>
      </c>
      <c r="C14" s="26">
        <v>18</v>
      </c>
      <c r="D14" s="26" t="s">
        <v>122</v>
      </c>
      <c r="E14" s="26" t="s">
        <v>136</v>
      </c>
      <c r="F14" s="26" t="s">
        <v>121</v>
      </c>
      <c r="G14" s="26">
        <v>0</v>
      </c>
      <c r="H14" s="349">
        <f t="shared" si="1"/>
        <v>0</v>
      </c>
      <c r="I14" s="85"/>
      <c r="J14" s="219"/>
      <c r="K14" s="3">
        <f t="shared" ca="1" si="0"/>
        <v>17.505030077579811</v>
      </c>
      <c r="L14" s="3">
        <f t="shared" ca="1" si="2"/>
        <v>17.505030077579811</v>
      </c>
      <c r="N14">
        <v>5.7</v>
      </c>
      <c r="P14" s="218">
        <v>5.7</v>
      </c>
      <c r="Q14" s="218"/>
      <c r="R14" s="147">
        <v>5.7</v>
      </c>
      <c r="T14" s="27">
        <f>U13</f>
        <v>8.5</v>
      </c>
      <c r="U14" s="355">
        <f>T14+1</f>
        <v>9.5</v>
      </c>
      <c r="V14" s="339">
        <v>9</v>
      </c>
      <c r="W14" s="124">
        <v>9</v>
      </c>
      <c r="X14" s="16">
        <f t="shared" ref="X14:X31" si="3">W14/$W$32</f>
        <v>7.1999999999999995E-2</v>
      </c>
      <c r="Y14" s="16">
        <f>Y13+X14</f>
        <v>7.9999999999999988E-2</v>
      </c>
      <c r="AA14">
        <v>6649</v>
      </c>
      <c r="AB14">
        <v>0.78429954780489308</v>
      </c>
      <c r="AC14">
        <f t="shared" ref="AC14:AC77" ca="1" si="4">LOOKUP(AB14,$Y$12:$Y$30,$T$13:$T$30)</f>
        <v>17.5</v>
      </c>
      <c r="AD14">
        <v>0.63862879236761538</v>
      </c>
      <c r="AE14">
        <f t="shared" ref="AE14:AE77" ca="1" si="5">AC14+AD14</f>
        <v>18.138628792367616</v>
      </c>
      <c r="AG14" s="15"/>
      <c r="AH14" s="152"/>
      <c r="AI14" s="15"/>
      <c r="AJ14" s="15"/>
    </row>
    <row r="15" spans="2:36" x14ac:dyDescent="0.3">
      <c r="B15" s="26">
        <v>6655</v>
      </c>
      <c r="C15" s="26">
        <v>18</v>
      </c>
      <c r="D15" s="26" t="s">
        <v>123</v>
      </c>
      <c r="E15" s="26" t="s">
        <v>124</v>
      </c>
      <c r="F15" s="26" t="s">
        <v>131</v>
      </c>
      <c r="G15" s="26">
        <v>9999</v>
      </c>
      <c r="H15" s="349">
        <f t="shared" si="1"/>
        <v>0</v>
      </c>
      <c r="I15" s="85"/>
      <c r="J15" s="219"/>
      <c r="K15" s="3">
        <f t="shared" ca="1" si="0"/>
        <v>12.790153708066464</v>
      </c>
      <c r="L15" s="3">
        <f t="shared" ca="1" si="2"/>
        <v>12.790153708066464</v>
      </c>
      <c r="N15">
        <v>6</v>
      </c>
      <c r="P15" s="218">
        <v>6</v>
      </c>
      <c r="Q15" s="218"/>
      <c r="R15" s="147">
        <v>6</v>
      </c>
      <c r="T15" s="27">
        <f t="shared" ref="T15:T31" si="6">U14</f>
        <v>9.5</v>
      </c>
      <c r="U15" s="355">
        <f t="shared" ref="U15:U31" si="7">T15+1</f>
        <v>10.5</v>
      </c>
      <c r="V15" s="339">
        <v>10</v>
      </c>
      <c r="W15" s="124">
        <v>13</v>
      </c>
      <c r="X15" s="16">
        <f t="shared" si="3"/>
        <v>0.104</v>
      </c>
      <c r="Y15" s="16">
        <f t="shared" ref="Y15:Y31" si="8">Y14+X15</f>
        <v>0.184</v>
      </c>
      <c r="AA15">
        <v>6650</v>
      </c>
      <c r="AB15">
        <v>0.77797371064487253</v>
      </c>
      <c r="AC15">
        <f t="shared" ca="1" si="4"/>
        <v>17.5</v>
      </c>
      <c r="AD15">
        <v>0.94463854105241507</v>
      </c>
      <c r="AE15">
        <f t="shared" ca="1" si="5"/>
        <v>18.444638541052417</v>
      </c>
      <c r="AG15" s="15"/>
      <c r="AH15" s="152"/>
      <c r="AI15" s="15"/>
      <c r="AJ15" s="15"/>
    </row>
    <row r="16" spans="2:36" x14ac:dyDescent="0.3">
      <c r="B16" s="26">
        <v>6785</v>
      </c>
      <c r="C16" s="26">
        <v>18</v>
      </c>
      <c r="D16" s="26" t="s">
        <v>122</v>
      </c>
      <c r="E16" s="26" t="s">
        <v>136</v>
      </c>
      <c r="F16" s="26" t="s">
        <v>132</v>
      </c>
      <c r="G16" s="26">
        <v>1</v>
      </c>
      <c r="H16" s="349">
        <f t="shared" si="1"/>
        <v>0</v>
      </c>
      <c r="I16" s="85"/>
      <c r="J16" s="219"/>
      <c r="K16" s="3">
        <f t="shared" ca="1" si="0"/>
        <v>12.115657422818156</v>
      </c>
      <c r="L16" s="3">
        <f t="shared" ca="1" si="2"/>
        <v>12.115657422818156</v>
      </c>
      <c r="N16">
        <v>6.1</v>
      </c>
      <c r="P16" s="218">
        <v>6.1</v>
      </c>
      <c r="Q16" s="218"/>
      <c r="R16" s="147">
        <v>6.1</v>
      </c>
      <c r="T16" s="27">
        <f t="shared" si="6"/>
        <v>10.5</v>
      </c>
      <c r="U16" s="355">
        <f t="shared" si="7"/>
        <v>11.5</v>
      </c>
      <c r="V16" s="339">
        <v>11</v>
      </c>
      <c r="W16" s="124">
        <v>10</v>
      </c>
      <c r="X16" s="16">
        <f t="shared" si="3"/>
        <v>0.08</v>
      </c>
      <c r="Y16" s="16">
        <f t="shared" si="8"/>
        <v>0.26400000000000001</v>
      </c>
      <c r="AA16">
        <v>6652</v>
      </c>
      <c r="AB16">
        <v>0.74511540187853686</v>
      </c>
      <c r="AC16">
        <f t="shared" ca="1" si="4"/>
        <v>17.5</v>
      </c>
      <c r="AD16">
        <v>5.0300775798099995E-3</v>
      </c>
      <c r="AE16">
        <f t="shared" ca="1" si="5"/>
        <v>17.505030077579811</v>
      </c>
      <c r="AG16" s="15"/>
      <c r="AH16" s="152"/>
      <c r="AI16" s="15"/>
      <c r="AJ16" s="15"/>
    </row>
    <row r="17" spans="2:42" x14ac:dyDescent="0.3">
      <c r="B17" s="26">
        <v>6786</v>
      </c>
      <c r="C17" s="26">
        <v>18</v>
      </c>
      <c r="D17" s="26" t="s">
        <v>122</v>
      </c>
      <c r="E17" s="26" t="s">
        <v>124</v>
      </c>
      <c r="F17" s="26" t="s">
        <v>132</v>
      </c>
      <c r="G17" s="26">
        <v>11</v>
      </c>
      <c r="H17" s="349">
        <f t="shared" si="1"/>
        <v>1</v>
      </c>
      <c r="I17" s="85">
        <v>6.2</v>
      </c>
      <c r="J17" s="219"/>
      <c r="K17" s="3">
        <f t="shared" ca="1" si="0"/>
        <v>11.260327913983877</v>
      </c>
      <c r="L17" s="3">
        <f t="shared" ca="1" si="2"/>
        <v>11.260327913983877</v>
      </c>
      <c r="N17">
        <v>6.2</v>
      </c>
      <c r="P17" s="218">
        <v>6.2</v>
      </c>
      <c r="Q17" s="218"/>
      <c r="R17" s="147">
        <v>6.2</v>
      </c>
      <c r="T17" s="27">
        <f t="shared" si="6"/>
        <v>11.5</v>
      </c>
      <c r="U17" s="355">
        <f t="shared" si="7"/>
        <v>12.5</v>
      </c>
      <c r="V17" s="339">
        <v>12</v>
      </c>
      <c r="W17" s="124">
        <v>6</v>
      </c>
      <c r="X17" s="16">
        <f t="shared" si="3"/>
        <v>4.8000000000000001E-2</v>
      </c>
      <c r="Y17" s="16">
        <f t="shared" si="8"/>
        <v>0.312</v>
      </c>
      <c r="AA17">
        <v>6655</v>
      </c>
      <c r="AB17">
        <v>0.38892417759354936</v>
      </c>
      <c r="AC17">
        <f t="shared" ca="1" si="4"/>
        <v>12.5</v>
      </c>
      <c r="AD17">
        <v>0.29015370806646501</v>
      </c>
      <c r="AE17">
        <f t="shared" ca="1" si="5"/>
        <v>12.790153708066464</v>
      </c>
      <c r="AG17" s="15"/>
      <c r="AH17" s="152"/>
      <c r="AI17" s="15"/>
      <c r="AJ17" s="15"/>
      <c r="AP17">
        <v>8</v>
      </c>
    </row>
    <row r="18" spans="2:42" x14ac:dyDescent="0.3">
      <c r="B18" s="26">
        <v>6788</v>
      </c>
      <c r="C18" s="26">
        <v>18</v>
      </c>
      <c r="D18" s="26" t="s">
        <v>122</v>
      </c>
      <c r="E18" s="26" t="s">
        <v>124</v>
      </c>
      <c r="F18" s="26" t="s">
        <v>132</v>
      </c>
      <c r="G18" s="26">
        <v>1</v>
      </c>
      <c r="H18" s="349">
        <f t="shared" si="1"/>
        <v>0</v>
      </c>
      <c r="I18" s="85"/>
      <c r="J18" s="219"/>
      <c r="K18" s="3">
        <f t="shared" ca="1" si="0"/>
        <v>16.075410517514179</v>
      </c>
      <c r="L18" s="3">
        <f t="shared" ca="1" si="2"/>
        <v>16.075410517514179</v>
      </c>
      <c r="N18">
        <v>6.3</v>
      </c>
      <c r="P18" s="218">
        <v>6.3</v>
      </c>
      <c r="Q18" s="218"/>
      <c r="R18" s="147">
        <v>6.3</v>
      </c>
      <c r="T18" s="27">
        <f t="shared" si="6"/>
        <v>12.5</v>
      </c>
      <c r="U18" s="355">
        <f t="shared" si="7"/>
        <v>13.5</v>
      </c>
      <c r="V18" s="339">
        <v>13</v>
      </c>
      <c r="W18" s="124">
        <v>12</v>
      </c>
      <c r="X18" s="16">
        <f t="shared" si="3"/>
        <v>9.6000000000000002E-2</v>
      </c>
      <c r="Y18" s="16">
        <f t="shared" si="8"/>
        <v>0.40800000000000003</v>
      </c>
      <c r="AA18">
        <v>6785</v>
      </c>
      <c r="AB18">
        <v>0.28969357340115853</v>
      </c>
      <c r="AC18">
        <f t="shared" ca="1" si="4"/>
        <v>11.5</v>
      </c>
      <c r="AD18">
        <v>0.61565742281815627</v>
      </c>
      <c r="AE18">
        <f t="shared" ca="1" si="5"/>
        <v>12.115657422818156</v>
      </c>
      <c r="AG18" s="15"/>
      <c r="AH18" s="152"/>
      <c r="AI18" s="15"/>
      <c r="AJ18" s="15"/>
      <c r="AP18">
        <v>9</v>
      </c>
    </row>
    <row r="19" spans="2:42" x14ac:dyDescent="0.3">
      <c r="B19" s="26">
        <v>6805</v>
      </c>
      <c r="C19" s="26">
        <v>18</v>
      </c>
      <c r="D19" s="26" t="s">
        <v>122</v>
      </c>
      <c r="E19" s="26" t="s">
        <v>124</v>
      </c>
      <c r="F19" s="26" t="s">
        <v>132</v>
      </c>
      <c r="G19" s="26">
        <v>2</v>
      </c>
      <c r="H19" s="349">
        <f t="shared" si="1"/>
        <v>1</v>
      </c>
      <c r="I19" s="85">
        <v>16.399999999999999</v>
      </c>
      <c r="J19" s="219"/>
      <c r="K19" s="3" t="e">
        <f t="shared" si="0"/>
        <v>#N/A</v>
      </c>
      <c r="L19" s="3">
        <f t="shared" si="2"/>
        <v>16.399999999999999</v>
      </c>
      <c r="N19">
        <v>6.5</v>
      </c>
      <c r="P19" s="218">
        <v>6.5</v>
      </c>
      <c r="Q19" s="218"/>
      <c r="R19" s="147">
        <v>6.5</v>
      </c>
      <c r="T19" s="27">
        <f t="shared" si="6"/>
        <v>13.5</v>
      </c>
      <c r="U19" s="355">
        <f t="shared" si="7"/>
        <v>14.5</v>
      </c>
      <c r="V19" s="339">
        <v>14</v>
      </c>
      <c r="W19" s="124">
        <v>8</v>
      </c>
      <c r="X19" s="16">
        <f t="shared" si="3"/>
        <v>6.4000000000000001E-2</v>
      </c>
      <c r="Y19" s="16">
        <f t="shared" si="8"/>
        <v>0.47200000000000003</v>
      </c>
      <c r="AA19">
        <v>6788</v>
      </c>
      <c r="AB19">
        <v>0.64562817305427977</v>
      </c>
      <c r="AC19">
        <f t="shared" ca="1" si="4"/>
        <v>15.5</v>
      </c>
      <c r="AD19">
        <v>0.57541051751417749</v>
      </c>
      <c r="AE19">
        <f t="shared" ca="1" si="5"/>
        <v>16.075410517514179</v>
      </c>
      <c r="AG19" s="15"/>
      <c r="AH19" s="152"/>
      <c r="AI19" s="15"/>
      <c r="AJ19" s="15"/>
      <c r="AP19">
        <v>10</v>
      </c>
    </row>
    <row r="20" spans="2:42" x14ac:dyDescent="0.3">
      <c r="B20" s="26">
        <v>6806</v>
      </c>
      <c r="C20" s="26">
        <v>18</v>
      </c>
      <c r="D20" s="26" t="s">
        <v>122</v>
      </c>
      <c r="E20" s="26" t="s">
        <v>124</v>
      </c>
      <c r="F20" s="26" t="s">
        <v>132</v>
      </c>
      <c r="G20" s="26">
        <v>11</v>
      </c>
      <c r="H20" s="349">
        <f t="shared" si="1"/>
        <v>1</v>
      </c>
      <c r="I20" s="85">
        <v>6.3</v>
      </c>
      <c r="J20" s="219"/>
      <c r="K20" s="3">
        <f t="shared" ca="1" si="0"/>
        <v>19.439312752632532</v>
      </c>
      <c r="L20" s="3">
        <f t="shared" ca="1" si="2"/>
        <v>19.439312752632532</v>
      </c>
      <c r="N20">
        <v>7.2</v>
      </c>
      <c r="P20" s="218">
        <v>7.2</v>
      </c>
      <c r="Q20" s="218"/>
      <c r="R20" s="147">
        <v>7.2</v>
      </c>
      <c r="T20" s="27">
        <f t="shared" si="6"/>
        <v>14.5</v>
      </c>
      <c r="U20" s="355">
        <f t="shared" si="7"/>
        <v>15.5</v>
      </c>
      <c r="V20" s="339">
        <v>15</v>
      </c>
      <c r="W20" s="124">
        <v>14</v>
      </c>
      <c r="X20" s="16">
        <f t="shared" si="3"/>
        <v>0.112</v>
      </c>
      <c r="Y20" s="16">
        <f t="shared" si="8"/>
        <v>0.58400000000000007</v>
      </c>
      <c r="AA20">
        <v>6807</v>
      </c>
      <c r="AB20">
        <v>0.97421281227511725</v>
      </c>
      <c r="AC20">
        <f t="shared" ca="1" si="4"/>
        <v>23.5</v>
      </c>
      <c r="AD20">
        <v>0.83598587385329393</v>
      </c>
      <c r="AE20">
        <f t="shared" ca="1" si="5"/>
        <v>24.335985873853293</v>
      </c>
      <c r="AG20" s="15"/>
      <c r="AH20" s="152"/>
      <c r="AI20" s="15"/>
      <c r="AJ20" s="15"/>
      <c r="AP20">
        <v>11</v>
      </c>
    </row>
    <row r="21" spans="2:42" x14ac:dyDescent="0.3">
      <c r="B21" s="26">
        <v>6807</v>
      </c>
      <c r="C21" s="26">
        <v>18</v>
      </c>
      <c r="D21" s="26" t="s">
        <v>122</v>
      </c>
      <c r="E21" s="26" t="s">
        <v>135</v>
      </c>
      <c r="F21" s="26" t="s">
        <v>132</v>
      </c>
      <c r="G21" s="26">
        <v>1</v>
      </c>
      <c r="H21" s="349">
        <f t="shared" si="1"/>
        <v>0</v>
      </c>
      <c r="I21" s="85"/>
      <c r="J21" s="219"/>
      <c r="K21" s="3">
        <f t="shared" ca="1" si="0"/>
        <v>24.335985873853293</v>
      </c>
      <c r="L21" s="3">
        <f t="shared" ca="1" si="2"/>
        <v>24.335985873853293</v>
      </c>
      <c r="N21">
        <v>7.4</v>
      </c>
      <c r="P21" s="218">
        <v>7.4</v>
      </c>
      <c r="Q21" s="218"/>
      <c r="R21" s="147">
        <v>7.4</v>
      </c>
      <c r="T21" s="27">
        <f t="shared" si="6"/>
        <v>15.5</v>
      </c>
      <c r="U21" s="355">
        <f t="shared" si="7"/>
        <v>16.5</v>
      </c>
      <c r="V21" s="339">
        <v>16</v>
      </c>
      <c r="W21" s="124">
        <v>9</v>
      </c>
      <c r="X21" s="16">
        <f t="shared" si="3"/>
        <v>7.1999999999999995E-2</v>
      </c>
      <c r="Y21" s="16">
        <f t="shared" si="8"/>
        <v>0.65600000000000003</v>
      </c>
      <c r="AA21">
        <v>6817</v>
      </c>
      <c r="AB21">
        <v>0.6752017348280821</v>
      </c>
      <c r="AC21">
        <f t="shared" ca="1" si="4"/>
        <v>16.5</v>
      </c>
      <c r="AD21">
        <v>0.34610137230048332</v>
      </c>
      <c r="AE21">
        <f t="shared" ca="1" si="5"/>
        <v>16.846101372300485</v>
      </c>
      <c r="AG21" s="15"/>
      <c r="AH21" s="152"/>
      <c r="AI21" s="15"/>
      <c r="AJ21" s="15"/>
      <c r="AP21">
        <v>12</v>
      </c>
    </row>
    <row r="22" spans="2:42" x14ac:dyDescent="0.3">
      <c r="B22" s="26">
        <v>6817</v>
      </c>
      <c r="C22" s="26">
        <v>18</v>
      </c>
      <c r="D22" s="26" t="s">
        <v>122</v>
      </c>
      <c r="E22" s="26" t="s">
        <v>124</v>
      </c>
      <c r="F22" s="26" t="s">
        <v>131</v>
      </c>
      <c r="G22" s="26">
        <v>1</v>
      </c>
      <c r="H22" s="349">
        <f t="shared" si="1"/>
        <v>0</v>
      </c>
      <c r="I22" s="85"/>
      <c r="J22" s="219"/>
      <c r="K22" s="3">
        <f t="shared" ca="1" si="0"/>
        <v>16.846101372300485</v>
      </c>
      <c r="L22" s="3">
        <f t="shared" ca="1" si="2"/>
        <v>16.846101372300485</v>
      </c>
      <c r="N22">
        <v>7.7</v>
      </c>
      <c r="P22" s="218">
        <v>7.7</v>
      </c>
      <c r="Q22" s="218"/>
      <c r="R22" s="147">
        <v>7.7</v>
      </c>
      <c r="T22" s="27">
        <f t="shared" si="6"/>
        <v>16.5</v>
      </c>
      <c r="U22" s="355">
        <f t="shared" si="7"/>
        <v>17.5</v>
      </c>
      <c r="V22" s="339">
        <v>17</v>
      </c>
      <c r="W22" s="124">
        <v>11</v>
      </c>
      <c r="X22" s="16">
        <f t="shared" si="3"/>
        <v>8.7999999999999995E-2</v>
      </c>
      <c r="Y22" s="16">
        <f t="shared" si="8"/>
        <v>0.74399999999999999</v>
      </c>
      <c r="AA22">
        <v>6819</v>
      </c>
      <c r="AB22">
        <v>0.67085619927038787</v>
      </c>
      <c r="AC22">
        <f t="shared" ca="1" si="4"/>
        <v>16.5</v>
      </c>
      <c r="AD22">
        <v>5.0542198847334463E-2</v>
      </c>
      <c r="AE22">
        <f t="shared" ca="1" si="5"/>
        <v>16.550542198847335</v>
      </c>
      <c r="AG22" s="15"/>
      <c r="AH22" s="152"/>
      <c r="AI22" s="15"/>
      <c r="AJ22" s="15"/>
      <c r="AP22">
        <v>13</v>
      </c>
    </row>
    <row r="23" spans="2:42" x14ac:dyDescent="0.3">
      <c r="B23" s="26">
        <v>6818</v>
      </c>
      <c r="C23" s="26">
        <v>18</v>
      </c>
      <c r="D23" s="26" t="s">
        <v>122</v>
      </c>
      <c r="E23" s="26" t="s">
        <v>124</v>
      </c>
      <c r="F23" s="26" t="s">
        <v>132</v>
      </c>
      <c r="G23" s="26">
        <v>4</v>
      </c>
      <c r="H23" s="349">
        <f t="shared" si="1"/>
        <v>1</v>
      </c>
      <c r="I23" s="85">
        <v>14.6</v>
      </c>
      <c r="J23" s="219"/>
      <c r="K23" s="3" t="e">
        <f t="shared" si="0"/>
        <v>#N/A</v>
      </c>
      <c r="L23" s="3">
        <f t="shared" si="2"/>
        <v>14.6</v>
      </c>
      <c r="N23">
        <v>7.8</v>
      </c>
      <c r="P23" s="218">
        <v>7.8</v>
      </c>
      <c r="Q23" s="218"/>
      <c r="R23" s="147">
        <v>7.8</v>
      </c>
      <c r="T23" s="27">
        <f t="shared" si="6"/>
        <v>17.5</v>
      </c>
      <c r="U23" s="355">
        <f t="shared" si="7"/>
        <v>18.5</v>
      </c>
      <c r="V23" s="339">
        <v>18</v>
      </c>
      <c r="W23" s="124">
        <v>11</v>
      </c>
      <c r="X23" s="16">
        <f t="shared" si="3"/>
        <v>8.7999999999999995E-2</v>
      </c>
      <c r="Y23" s="16">
        <f t="shared" si="8"/>
        <v>0.83199999999999996</v>
      </c>
      <c r="AA23">
        <v>6821</v>
      </c>
      <c r="AB23">
        <v>0.90224191095167716</v>
      </c>
      <c r="AC23">
        <f t="shared" ca="1" si="4"/>
        <v>20.5</v>
      </c>
      <c r="AD23">
        <v>0.89038778715869782</v>
      </c>
      <c r="AE23">
        <f t="shared" ca="1" si="5"/>
        <v>21.390387787158698</v>
      </c>
      <c r="AG23" s="15"/>
      <c r="AH23" s="152"/>
      <c r="AI23" s="15"/>
      <c r="AJ23" s="15"/>
      <c r="AP23">
        <v>14</v>
      </c>
    </row>
    <row r="24" spans="2:42" x14ac:dyDescent="0.3">
      <c r="B24" s="26">
        <v>6819</v>
      </c>
      <c r="C24" s="26">
        <v>18</v>
      </c>
      <c r="D24" s="26" t="s">
        <v>123</v>
      </c>
      <c r="E24" s="26" t="s">
        <v>124</v>
      </c>
      <c r="F24" s="26" t="s">
        <v>132</v>
      </c>
      <c r="G24" s="26">
        <v>9999</v>
      </c>
      <c r="H24" s="349">
        <f t="shared" si="1"/>
        <v>0</v>
      </c>
      <c r="I24" s="85"/>
      <c r="J24" s="219"/>
      <c r="K24" s="3">
        <f t="shared" ca="1" si="0"/>
        <v>16.550542198847335</v>
      </c>
      <c r="L24" s="3">
        <f t="shared" ca="1" si="2"/>
        <v>16.550542198847335</v>
      </c>
      <c r="N24">
        <v>7.9</v>
      </c>
      <c r="P24" s="218">
        <v>7.9</v>
      </c>
      <c r="Q24" s="218"/>
      <c r="R24" s="147">
        <v>7.9</v>
      </c>
      <c r="T24" s="27">
        <f t="shared" si="6"/>
        <v>18.5</v>
      </c>
      <c r="U24" s="355">
        <f t="shared" si="7"/>
        <v>19.5</v>
      </c>
      <c r="V24" s="339">
        <v>19</v>
      </c>
      <c r="W24" s="124">
        <v>5</v>
      </c>
      <c r="X24" s="16">
        <f t="shared" si="3"/>
        <v>0.04</v>
      </c>
      <c r="Y24" s="16">
        <f t="shared" si="8"/>
        <v>0.872</v>
      </c>
      <c r="AA24">
        <v>6823</v>
      </c>
      <c r="AB24">
        <v>0.85592946397320535</v>
      </c>
      <c r="AC24">
        <f t="shared" ca="1" si="4"/>
        <v>18.5</v>
      </c>
      <c r="AD24">
        <v>2.9923469251402213E-2</v>
      </c>
      <c r="AE24">
        <f t="shared" ca="1" si="5"/>
        <v>18.529923469251401</v>
      </c>
      <c r="AG24" s="15"/>
      <c r="AH24" s="152"/>
      <c r="AI24" s="15"/>
      <c r="AJ24" s="15"/>
      <c r="AP24">
        <v>15</v>
      </c>
    </row>
    <row r="25" spans="2:42" x14ac:dyDescent="0.3">
      <c r="B25" s="26">
        <v>6821</v>
      </c>
      <c r="C25" s="26">
        <v>18</v>
      </c>
      <c r="D25" s="26" t="s">
        <v>122</v>
      </c>
      <c r="E25" s="26" t="s">
        <v>125</v>
      </c>
      <c r="F25" s="26" t="s">
        <v>132</v>
      </c>
      <c r="G25" s="26">
        <v>0</v>
      </c>
      <c r="H25" s="349">
        <f t="shared" si="1"/>
        <v>0</v>
      </c>
      <c r="I25" s="85"/>
      <c r="J25" s="219"/>
      <c r="K25" s="3">
        <f t="shared" ca="1" si="0"/>
        <v>21.390387787158698</v>
      </c>
      <c r="L25" s="3">
        <f t="shared" ca="1" si="2"/>
        <v>21.390387787158698</v>
      </c>
      <c r="N25">
        <v>8</v>
      </c>
      <c r="P25" s="234">
        <v>8</v>
      </c>
      <c r="Q25" s="19"/>
      <c r="R25" s="357">
        <v>8</v>
      </c>
      <c r="T25" s="27">
        <f t="shared" si="6"/>
        <v>19.5</v>
      </c>
      <c r="U25" s="355">
        <f t="shared" si="7"/>
        <v>20.5</v>
      </c>
      <c r="V25" s="339">
        <v>20</v>
      </c>
      <c r="W25" s="124">
        <v>3</v>
      </c>
      <c r="X25" s="16">
        <f t="shared" si="3"/>
        <v>2.4E-2</v>
      </c>
      <c r="Y25" s="16">
        <f t="shared" si="8"/>
        <v>0.89600000000000002</v>
      </c>
      <c r="AA25">
        <v>6827</v>
      </c>
      <c r="AB25">
        <v>0.24991076569570247</v>
      </c>
      <c r="AC25">
        <f t="shared" ca="1" si="4"/>
        <v>10.5</v>
      </c>
      <c r="AD25">
        <v>0.68120308462364976</v>
      </c>
      <c r="AE25">
        <f t="shared" ca="1" si="5"/>
        <v>11.18120308462365</v>
      </c>
      <c r="AG25" s="15"/>
      <c r="AH25" s="152"/>
      <c r="AI25" s="15"/>
      <c r="AJ25" s="15"/>
      <c r="AP25">
        <v>16</v>
      </c>
    </row>
    <row r="26" spans="2:42" x14ac:dyDescent="0.3">
      <c r="B26" s="26">
        <v>6822</v>
      </c>
      <c r="C26" s="26">
        <v>18</v>
      </c>
      <c r="D26" s="26" t="s">
        <v>122</v>
      </c>
      <c r="E26" s="26" t="s">
        <v>124</v>
      </c>
      <c r="F26" s="26" t="s">
        <v>132</v>
      </c>
      <c r="G26" s="26">
        <v>8</v>
      </c>
      <c r="H26" s="349">
        <f t="shared" si="1"/>
        <v>1</v>
      </c>
      <c r="I26" s="85">
        <v>11.9</v>
      </c>
      <c r="J26" s="219"/>
      <c r="K26" s="3" t="e">
        <f t="shared" si="0"/>
        <v>#N/A</v>
      </c>
      <c r="L26" s="3">
        <f t="shared" si="2"/>
        <v>11.9</v>
      </c>
      <c r="N26">
        <v>8.1</v>
      </c>
      <c r="P26" s="234">
        <v>8.1</v>
      </c>
      <c r="Q26" s="19"/>
      <c r="R26" s="357">
        <v>8.1</v>
      </c>
      <c r="T26" s="27">
        <f t="shared" si="6"/>
        <v>20.5</v>
      </c>
      <c r="U26" s="355">
        <f t="shared" si="7"/>
        <v>21.5</v>
      </c>
      <c r="V26" s="339">
        <v>21</v>
      </c>
      <c r="W26" s="124">
        <v>5</v>
      </c>
      <c r="X26" s="16">
        <f t="shared" si="3"/>
        <v>0.04</v>
      </c>
      <c r="Y26" s="16">
        <f t="shared" si="8"/>
        <v>0.93600000000000005</v>
      </c>
      <c r="AA26">
        <v>6830</v>
      </c>
      <c r="AB26">
        <v>0.12971449925152689</v>
      </c>
      <c r="AC26">
        <f t="shared" ca="1" si="4"/>
        <v>9.5</v>
      </c>
      <c r="AD26">
        <v>0.88446171050745026</v>
      </c>
      <c r="AE26">
        <f t="shared" ca="1" si="5"/>
        <v>10.38446171050745</v>
      </c>
      <c r="AG26" s="15"/>
      <c r="AH26" s="152"/>
      <c r="AI26" s="15"/>
      <c r="AJ26" s="15"/>
      <c r="AP26">
        <v>17</v>
      </c>
    </row>
    <row r="27" spans="2:42" x14ac:dyDescent="0.3">
      <c r="B27" s="26">
        <v>6823</v>
      </c>
      <c r="C27" s="26">
        <v>18</v>
      </c>
      <c r="D27" s="26" t="s">
        <v>122</v>
      </c>
      <c r="E27" s="26" t="s">
        <v>124</v>
      </c>
      <c r="F27" s="26" t="s">
        <v>132</v>
      </c>
      <c r="G27" s="26">
        <v>1</v>
      </c>
      <c r="H27" s="349">
        <f t="shared" si="1"/>
        <v>0</v>
      </c>
      <c r="I27" s="85"/>
      <c r="J27" s="219"/>
      <c r="K27" s="3">
        <f t="shared" ca="1" si="0"/>
        <v>18.529923469251401</v>
      </c>
      <c r="L27" s="3">
        <f t="shared" ca="1" si="2"/>
        <v>18.529923469251401</v>
      </c>
      <c r="N27">
        <v>8.1999999999999993</v>
      </c>
      <c r="P27" s="234">
        <v>8.1999999999999993</v>
      </c>
      <c r="Q27" s="19"/>
      <c r="R27" s="357">
        <v>8.1999999999999993</v>
      </c>
      <c r="T27" s="27">
        <f t="shared" si="6"/>
        <v>21.5</v>
      </c>
      <c r="U27" s="355">
        <f t="shared" si="7"/>
        <v>22.5</v>
      </c>
      <c r="V27" s="339">
        <v>22</v>
      </c>
      <c r="W27" s="124">
        <v>2</v>
      </c>
      <c r="X27" s="16">
        <f t="shared" si="3"/>
        <v>1.6E-2</v>
      </c>
      <c r="Y27" s="16">
        <f t="shared" si="8"/>
        <v>0.95200000000000007</v>
      </c>
      <c r="AA27">
        <v>6839</v>
      </c>
      <c r="AB27">
        <v>0.491402606649328</v>
      </c>
      <c r="AC27">
        <f t="shared" ca="1" si="4"/>
        <v>14.5</v>
      </c>
      <c r="AD27">
        <v>0.99768513743117759</v>
      </c>
      <c r="AE27">
        <f t="shared" ca="1" si="5"/>
        <v>15.497685137431178</v>
      </c>
      <c r="AG27" s="15"/>
      <c r="AH27" s="152"/>
      <c r="AI27" s="15"/>
      <c r="AJ27" s="15"/>
      <c r="AP27">
        <v>18</v>
      </c>
    </row>
    <row r="28" spans="2:42" x14ac:dyDescent="0.3">
      <c r="B28" s="26">
        <v>6827</v>
      </c>
      <c r="C28" s="26">
        <v>18</v>
      </c>
      <c r="D28" s="26" t="s">
        <v>123</v>
      </c>
      <c r="E28" s="26" t="s">
        <v>124</v>
      </c>
      <c r="F28" s="26" t="s">
        <v>132</v>
      </c>
      <c r="G28" s="26">
        <v>9999</v>
      </c>
      <c r="H28" s="349">
        <f t="shared" si="1"/>
        <v>0</v>
      </c>
      <c r="I28" s="85"/>
      <c r="J28" s="219"/>
      <c r="K28" s="3">
        <f t="shared" ca="1" si="0"/>
        <v>11.18120308462365</v>
      </c>
      <c r="L28" s="3">
        <f t="shared" ca="1" si="2"/>
        <v>11.18120308462365</v>
      </c>
      <c r="N28">
        <v>8.4</v>
      </c>
      <c r="P28" s="234">
        <v>8.4</v>
      </c>
      <c r="Q28" s="19"/>
      <c r="R28" s="357">
        <v>8.4</v>
      </c>
      <c r="T28" s="27">
        <f t="shared" si="6"/>
        <v>22.5</v>
      </c>
      <c r="U28" s="355">
        <f t="shared" si="7"/>
        <v>23.5</v>
      </c>
      <c r="V28" s="339">
        <v>23</v>
      </c>
      <c r="W28" s="124">
        <v>2</v>
      </c>
      <c r="X28" s="16">
        <f t="shared" si="3"/>
        <v>1.6E-2</v>
      </c>
      <c r="Y28" s="16">
        <f t="shared" si="8"/>
        <v>0.96800000000000008</v>
      </c>
      <c r="AA28">
        <v>6845</v>
      </c>
      <c r="AB28">
        <v>9.6083820173510137E-2</v>
      </c>
      <c r="AC28">
        <f t="shared" ca="1" si="4"/>
        <v>9.5</v>
      </c>
      <c r="AD28">
        <v>0.9449266612140762</v>
      </c>
      <c r="AE28">
        <f t="shared" ca="1" si="5"/>
        <v>10.444926661214076</v>
      </c>
      <c r="AG28" s="15"/>
      <c r="AH28" s="152"/>
      <c r="AI28" s="15"/>
      <c r="AJ28" s="15"/>
      <c r="AP28">
        <v>19</v>
      </c>
    </row>
    <row r="29" spans="2:42" x14ac:dyDescent="0.3">
      <c r="B29" s="26">
        <v>6830</v>
      </c>
      <c r="C29" s="26">
        <v>18</v>
      </c>
      <c r="D29" s="26" t="s">
        <v>122</v>
      </c>
      <c r="E29" s="26" t="s">
        <v>125</v>
      </c>
      <c r="F29" s="26" t="s">
        <v>132</v>
      </c>
      <c r="G29" s="26">
        <v>0</v>
      </c>
      <c r="H29" s="349">
        <f t="shared" si="1"/>
        <v>0</v>
      </c>
      <c r="I29" s="85"/>
      <c r="J29" s="219"/>
      <c r="K29" s="3">
        <f t="shared" ca="1" si="0"/>
        <v>10.38446171050745</v>
      </c>
      <c r="L29" s="3">
        <f t="shared" ca="1" si="2"/>
        <v>10.38446171050745</v>
      </c>
      <c r="N29">
        <v>8.5</v>
      </c>
      <c r="P29" s="234">
        <v>8.5</v>
      </c>
      <c r="Q29" s="19"/>
      <c r="R29" s="357">
        <v>8.5</v>
      </c>
      <c r="T29" s="27">
        <f t="shared" si="6"/>
        <v>23.5</v>
      </c>
      <c r="U29" s="355">
        <f t="shared" si="7"/>
        <v>24.5</v>
      </c>
      <c r="V29" s="339">
        <v>24</v>
      </c>
      <c r="W29" s="124">
        <v>2</v>
      </c>
      <c r="X29" s="16">
        <f t="shared" si="3"/>
        <v>1.6E-2</v>
      </c>
      <c r="Y29" s="16">
        <f t="shared" si="8"/>
        <v>0.9840000000000001</v>
      </c>
      <c r="AA29">
        <v>6904</v>
      </c>
      <c r="AB29">
        <v>0.97480370756987689</v>
      </c>
      <c r="AC29">
        <f t="shared" ca="1" si="4"/>
        <v>23.5</v>
      </c>
      <c r="AD29">
        <v>0.48592732890531332</v>
      </c>
      <c r="AE29">
        <f t="shared" ca="1" si="5"/>
        <v>23.985927328905312</v>
      </c>
      <c r="AG29" s="15"/>
      <c r="AH29" s="152"/>
      <c r="AI29" s="15"/>
      <c r="AJ29" s="15"/>
      <c r="AP29">
        <v>20</v>
      </c>
    </row>
    <row r="30" spans="2:42" x14ac:dyDescent="0.3">
      <c r="B30" s="26">
        <v>6839</v>
      </c>
      <c r="C30" s="26">
        <v>18</v>
      </c>
      <c r="D30" s="26" t="s">
        <v>122</v>
      </c>
      <c r="E30" s="26" t="s">
        <v>125</v>
      </c>
      <c r="F30" s="26" t="s">
        <v>132</v>
      </c>
      <c r="G30" s="26">
        <v>0</v>
      </c>
      <c r="H30" s="349">
        <f t="shared" si="1"/>
        <v>0</v>
      </c>
      <c r="I30" s="85"/>
      <c r="J30" s="219"/>
      <c r="K30" s="3">
        <f t="shared" ca="1" si="0"/>
        <v>15.497685137431178</v>
      </c>
      <c r="L30" s="3">
        <f t="shared" ca="1" si="2"/>
        <v>15.497685137431178</v>
      </c>
      <c r="N30">
        <v>8.5</v>
      </c>
      <c r="P30" s="234">
        <v>8.5</v>
      </c>
      <c r="Q30" s="19"/>
      <c r="R30" s="357">
        <v>8.5</v>
      </c>
      <c r="T30" s="27">
        <f t="shared" si="6"/>
        <v>24.5</v>
      </c>
      <c r="U30" s="355">
        <f t="shared" si="7"/>
        <v>25.5</v>
      </c>
      <c r="V30" s="339">
        <v>25</v>
      </c>
      <c r="W30" s="124">
        <v>2</v>
      </c>
      <c r="X30" s="16">
        <f t="shared" si="3"/>
        <v>1.6E-2</v>
      </c>
      <c r="Y30" s="16">
        <f>Y29+X30</f>
        <v>1</v>
      </c>
      <c r="AA30">
        <v>6924</v>
      </c>
      <c r="AB30">
        <v>0.69193846812921189</v>
      </c>
      <c r="AC30">
        <f t="shared" ca="1" si="4"/>
        <v>16.5</v>
      </c>
      <c r="AD30">
        <v>0.84596824008775473</v>
      </c>
      <c r="AE30">
        <f t="shared" ca="1" si="5"/>
        <v>17.345968240087753</v>
      </c>
      <c r="AG30" s="15"/>
      <c r="AH30" s="152"/>
      <c r="AI30" s="15"/>
      <c r="AJ30" s="15"/>
      <c r="AP30">
        <v>21</v>
      </c>
    </row>
    <row r="31" spans="2:42" x14ac:dyDescent="0.3">
      <c r="B31" s="26">
        <v>6845</v>
      </c>
      <c r="C31" s="26">
        <v>18</v>
      </c>
      <c r="D31" s="26" t="s">
        <v>122</v>
      </c>
      <c r="E31" s="26" t="s">
        <v>135</v>
      </c>
      <c r="F31" s="26" t="s">
        <v>132</v>
      </c>
      <c r="G31" s="26">
        <v>0</v>
      </c>
      <c r="H31" s="349">
        <f t="shared" si="1"/>
        <v>0</v>
      </c>
      <c r="I31" s="85"/>
      <c r="J31" s="219"/>
      <c r="K31" s="3">
        <f t="shared" ca="1" si="0"/>
        <v>10.444926661214076</v>
      </c>
      <c r="L31" s="3">
        <f t="shared" ca="1" si="2"/>
        <v>10.444926661214076</v>
      </c>
      <c r="N31">
        <v>8.6999999999999993</v>
      </c>
      <c r="P31" s="234">
        <v>8.6999999999999993</v>
      </c>
      <c r="Q31" s="19"/>
      <c r="R31" s="118">
        <v>8.6999999999999993</v>
      </c>
      <c r="T31" s="27">
        <f t="shared" si="6"/>
        <v>25.5</v>
      </c>
      <c r="U31" s="355">
        <f t="shared" si="7"/>
        <v>26.5</v>
      </c>
      <c r="V31" s="339">
        <v>26</v>
      </c>
      <c r="W31" s="124">
        <v>0</v>
      </c>
      <c r="X31" s="16">
        <f t="shared" si="3"/>
        <v>0</v>
      </c>
      <c r="Y31" s="16">
        <f t="shared" si="8"/>
        <v>1</v>
      </c>
      <c r="AA31">
        <v>6997</v>
      </c>
      <c r="AB31">
        <v>5.4616938371849555E-2</v>
      </c>
      <c r="AC31">
        <f t="shared" ca="1" si="4"/>
        <v>8.5</v>
      </c>
      <c r="AD31">
        <v>0.93851018989268276</v>
      </c>
      <c r="AE31">
        <f t="shared" ca="1" si="5"/>
        <v>9.438510189892682</v>
      </c>
      <c r="AF31">
        <v>43</v>
      </c>
      <c r="AG31" s="15"/>
      <c r="AH31" s="152"/>
      <c r="AI31" s="15"/>
      <c r="AJ31" s="15"/>
      <c r="AP31">
        <v>22</v>
      </c>
    </row>
    <row r="32" spans="2:42" ht="15" thickBot="1" x14ac:dyDescent="0.35">
      <c r="B32" s="26">
        <v>6904</v>
      </c>
      <c r="C32" s="26">
        <v>18</v>
      </c>
      <c r="D32" s="26" t="s">
        <v>122</v>
      </c>
      <c r="E32" s="26" t="s">
        <v>124</v>
      </c>
      <c r="F32" s="26" t="s">
        <v>131</v>
      </c>
      <c r="G32" s="26">
        <v>6</v>
      </c>
      <c r="H32" s="349">
        <f t="shared" si="1"/>
        <v>0</v>
      </c>
      <c r="I32" s="85"/>
      <c r="J32" s="219"/>
      <c r="K32" s="3">
        <f t="shared" ca="1" si="0"/>
        <v>23.985927328905312</v>
      </c>
      <c r="L32" s="3">
        <f t="shared" ca="1" si="2"/>
        <v>23.985927328905312</v>
      </c>
      <c r="N32">
        <v>8.9</v>
      </c>
      <c r="P32" s="234">
        <v>8.9</v>
      </c>
      <c r="Q32" s="19"/>
      <c r="R32" s="118">
        <v>8.9</v>
      </c>
      <c r="V32" s="340" t="s">
        <v>304</v>
      </c>
      <c r="W32" s="340">
        <f>SUM(W13:W31)</f>
        <v>125</v>
      </c>
      <c r="X32" s="149"/>
      <c r="Y32" s="149"/>
      <c r="AA32">
        <v>6998</v>
      </c>
      <c r="AB32">
        <v>0.43010387676368855</v>
      </c>
      <c r="AC32">
        <f t="shared" ca="1" si="4"/>
        <v>13.5</v>
      </c>
      <c r="AD32">
        <v>0.96956181965531729</v>
      </c>
      <c r="AE32">
        <f t="shared" ca="1" si="5"/>
        <v>14.469561819655317</v>
      </c>
      <c r="AG32" s="15"/>
      <c r="AH32" s="152"/>
      <c r="AI32" s="15"/>
      <c r="AJ32" s="15"/>
      <c r="AP32">
        <v>23</v>
      </c>
    </row>
    <row r="33" spans="2:42" x14ac:dyDescent="0.3">
      <c r="B33" s="26">
        <v>6924</v>
      </c>
      <c r="C33" s="26">
        <v>18</v>
      </c>
      <c r="D33" s="26" t="s">
        <v>122</v>
      </c>
      <c r="E33" s="26" t="s">
        <v>135</v>
      </c>
      <c r="F33" s="26" t="s">
        <v>121</v>
      </c>
      <c r="G33" s="26">
        <v>0</v>
      </c>
      <c r="H33" s="349">
        <f t="shared" si="1"/>
        <v>0</v>
      </c>
      <c r="I33" s="85"/>
      <c r="J33" s="219"/>
      <c r="K33" s="3">
        <f t="shared" ca="1" si="0"/>
        <v>17.345968240087753</v>
      </c>
      <c r="L33" s="3">
        <f t="shared" ca="1" si="2"/>
        <v>17.345968240087753</v>
      </c>
      <c r="N33">
        <v>9</v>
      </c>
      <c r="P33" s="234">
        <v>9</v>
      </c>
      <c r="Q33" s="19"/>
      <c r="R33" s="118">
        <v>9</v>
      </c>
      <c r="AA33">
        <v>7001</v>
      </c>
      <c r="AB33">
        <v>0.98277737856172687</v>
      </c>
      <c r="AC33">
        <f t="shared" ca="1" si="4"/>
        <v>23.5</v>
      </c>
      <c r="AD33">
        <v>0.76095469855975106</v>
      </c>
      <c r="AE33">
        <f t="shared" ca="1" si="5"/>
        <v>24.26095469855975</v>
      </c>
      <c r="AG33" s="15"/>
      <c r="AH33" s="15"/>
      <c r="AI33" s="15"/>
      <c r="AJ33" s="15"/>
      <c r="AP33">
        <v>24</v>
      </c>
    </row>
    <row r="34" spans="2:42" ht="15" customHeight="1" x14ac:dyDescent="0.3">
      <c r="B34" s="26">
        <v>6997</v>
      </c>
      <c r="C34" s="26">
        <v>18</v>
      </c>
      <c r="D34" s="26" t="s">
        <v>123</v>
      </c>
      <c r="E34" s="26" t="s">
        <v>124</v>
      </c>
      <c r="F34" s="26" t="s">
        <v>131</v>
      </c>
      <c r="G34" s="26">
        <v>9999</v>
      </c>
      <c r="H34" s="349">
        <f t="shared" si="1"/>
        <v>0</v>
      </c>
      <c r="I34" s="85"/>
      <c r="J34" s="219"/>
      <c r="K34" s="3">
        <f t="shared" ca="1" si="0"/>
        <v>9.438510189892682</v>
      </c>
      <c r="L34" s="3">
        <f t="shared" ca="1" si="2"/>
        <v>9.438510189892682</v>
      </c>
      <c r="N34">
        <v>9</v>
      </c>
      <c r="P34" s="234">
        <v>9</v>
      </c>
      <c r="Q34" s="19"/>
      <c r="R34" s="118">
        <v>9</v>
      </c>
      <c r="U34" s="414" t="s">
        <v>233</v>
      </c>
      <c r="V34" s="414"/>
      <c r="W34" s="414"/>
      <c r="X34" s="414"/>
      <c r="Y34" s="414"/>
      <c r="AA34">
        <v>7002</v>
      </c>
      <c r="AB34">
        <v>0.67974731260243704</v>
      </c>
      <c r="AC34">
        <f t="shared" ca="1" si="4"/>
        <v>16.5</v>
      </c>
      <c r="AD34">
        <v>0.76550454678508861</v>
      </c>
      <c r="AE34">
        <f t="shared" ca="1" si="5"/>
        <v>17.265504546785088</v>
      </c>
      <c r="AG34" s="15"/>
      <c r="AH34" s="15"/>
      <c r="AI34" s="15"/>
      <c r="AJ34" s="15"/>
      <c r="AP34">
        <v>25</v>
      </c>
    </row>
    <row r="35" spans="2:42" x14ac:dyDescent="0.3">
      <c r="B35" s="26">
        <v>6998</v>
      </c>
      <c r="C35" s="26">
        <v>18</v>
      </c>
      <c r="D35" s="26" t="s">
        <v>123</v>
      </c>
      <c r="E35" s="26" t="s">
        <v>124</v>
      </c>
      <c r="F35" s="26" t="s">
        <v>132</v>
      </c>
      <c r="G35" s="26">
        <v>9999</v>
      </c>
      <c r="H35" s="349">
        <f t="shared" si="1"/>
        <v>0</v>
      </c>
      <c r="I35" s="85"/>
      <c r="J35" s="219"/>
      <c r="K35" s="3">
        <f t="shared" ca="1" si="0"/>
        <v>14.469561819655317</v>
      </c>
      <c r="L35" s="3">
        <f t="shared" ca="1" si="2"/>
        <v>14.469561819655317</v>
      </c>
      <c r="N35">
        <v>9.1</v>
      </c>
      <c r="P35" s="234">
        <v>9.1</v>
      </c>
      <c r="Q35" s="19"/>
      <c r="R35" s="118">
        <v>9.1</v>
      </c>
      <c r="U35" s="414"/>
      <c r="V35" s="414"/>
      <c r="W35" s="414"/>
      <c r="X35" s="414"/>
      <c r="Y35" s="414"/>
      <c r="AA35">
        <v>7011</v>
      </c>
      <c r="AB35">
        <v>0.64694013765421265</v>
      </c>
      <c r="AC35">
        <f t="shared" ca="1" si="4"/>
        <v>15.5</v>
      </c>
      <c r="AD35">
        <v>0.3199355825661292</v>
      </c>
      <c r="AE35">
        <f t="shared" ca="1" si="5"/>
        <v>15.81993558256613</v>
      </c>
      <c r="AG35" s="15"/>
      <c r="AH35" s="15"/>
      <c r="AI35" s="15"/>
      <c r="AJ35" s="15"/>
      <c r="AP35">
        <v>26</v>
      </c>
    </row>
    <row r="36" spans="2:42" x14ac:dyDescent="0.3">
      <c r="B36" s="26">
        <v>7001</v>
      </c>
      <c r="C36" s="26">
        <v>18</v>
      </c>
      <c r="D36" s="26" t="s">
        <v>122</v>
      </c>
      <c r="E36" s="26" t="s">
        <v>124</v>
      </c>
      <c r="F36" s="26" t="s">
        <v>121</v>
      </c>
      <c r="G36" s="26">
        <v>0</v>
      </c>
      <c r="H36" s="349">
        <f t="shared" si="1"/>
        <v>0</v>
      </c>
      <c r="I36" s="85"/>
      <c r="J36" s="219"/>
      <c r="K36" s="3">
        <f t="shared" ca="1" si="0"/>
        <v>24.26095469855975</v>
      </c>
      <c r="L36" s="3">
        <f t="shared" ca="1" si="2"/>
        <v>24.26095469855975</v>
      </c>
      <c r="N36">
        <v>9.3000000000000007</v>
      </c>
      <c r="P36" s="234">
        <v>9.3000000000000007</v>
      </c>
      <c r="Q36" s="19"/>
      <c r="R36" s="118">
        <v>9.3000000000000007</v>
      </c>
      <c r="U36" s="414"/>
      <c r="V36" s="414"/>
      <c r="W36" s="414"/>
      <c r="X36" s="414"/>
      <c r="Y36" s="414"/>
      <c r="AA36">
        <v>7014</v>
      </c>
      <c r="AB36">
        <v>0.17635809279931725</v>
      </c>
      <c r="AC36">
        <f t="shared" ca="1" si="4"/>
        <v>9.5</v>
      </c>
      <c r="AD36">
        <v>0.23017991829836537</v>
      </c>
      <c r="AE36">
        <f t="shared" ca="1" si="5"/>
        <v>9.730179918298365</v>
      </c>
      <c r="AG36" s="15"/>
      <c r="AH36" s="15"/>
      <c r="AI36" s="15"/>
      <c r="AJ36" s="15"/>
    </row>
    <row r="37" spans="2:42" x14ac:dyDescent="0.3">
      <c r="B37" s="26">
        <v>7002</v>
      </c>
      <c r="C37" s="26">
        <v>18</v>
      </c>
      <c r="D37" s="26" t="s">
        <v>123</v>
      </c>
      <c r="E37" s="26" t="s">
        <v>124</v>
      </c>
      <c r="F37" s="26" t="s">
        <v>131</v>
      </c>
      <c r="G37" s="26">
        <v>9999</v>
      </c>
      <c r="H37" s="349">
        <f t="shared" si="1"/>
        <v>0</v>
      </c>
      <c r="I37" s="85"/>
      <c r="J37" s="219"/>
      <c r="K37" s="3">
        <f t="shared" ca="1" si="0"/>
        <v>17.265504546785088</v>
      </c>
      <c r="L37" s="3">
        <f t="shared" ca="1" si="2"/>
        <v>17.265504546785088</v>
      </c>
      <c r="N37">
        <v>9.4</v>
      </c>
      <c r="P37" s="234">
        <v>9.4</v>
      </c>
      <c r="Q37" s="19"/>
      <c r="R37" s="118">
        <v>9.4</v>
      </c>
      <c r="U37" s="414"/>
      <c r="V37" s="414"/>
      <c r="W37" s="414"/>
      <c r="X37" s="414"/>
      <c r="Y37" s="414"/>
      <c r="AA37">
        <v>7019</v>
      </c>
      <c r="AB37">
        <v>0.58793500762665363</v>
      </c>
      <c r="AC37">
        <f t="shared" ca="1" si="4"/>
        <v>15.5</v>
      </c>
      <c r="AD37">
        <v>0.45392716384594389</v>
      </c>
      <c r="AE37">
        <f t="shared" ca="1" si="5"/>
        <v>15.953927163845943</v>
      </c>
      <c r="AG37" s="15"/>
      <c r="AH37" s="15"/>
      <c r="AI37" s="15"/>
      <c r="AJ37" s="15"/>
    </row>
    <row r="38" spans="2:42" x14ac:dyDescent="0.3">
      <c r="B38" s="26">
        <v>7011</v>
      </c>
      <c r="C38" s="26">
        <v>18</v>
      </c>
      <c r="D38" s="26" t="s">
        <v>122</v>
      </c>
      <c r="E38" s="26" t="s">
        <v>124</v>
      </c>
      <c r="F38" s="26" t="s">
        <v>121</v>
      </c>
      <c r="G38" s="26">
        <v>0</v>
      </c>
      <c r="H38" s="349">
        <f t="shared" si="1"/>
        <v>0</v>
      </c>
      <c r="I38" s="85"/>
      <c r="J38" s="219"/>
      <c r="K38" s="3">
        <f t="shared" ca="1" si="0"/>
        <v>15.81993558256613</v>
      </c>
      <c r="L38" s="3">
        <f t="shared" ca="1" si="2"/>
        <v>15.81993558256613</v>
      </c>
      <c r="N38">
        <v>9.5</v>
      </c>
      <c r="P38" s="234">
        <v>9.5</v>
      </c>
      <c r="Q38" s="19"/>
      <c r="R38" s="118">
        <v>9.5</v>
      </c>
      <c r="U38" s="414"/>
      <c r="V38" s="414"/>
      <c r="W38" s="414"/>
      <c r="X38" s="414"/>
      <c r="Y38" s="414"/>
      <c r="AA38">
        <v>7020</v>
      </c>
      <c r="AB38">
        <v>0.78762713052484534</v>
      </c>
      <c r="AC38">
        <f t="shared" ca="1" si="4"/>
        <v>17.5</v>
      </c>
      <c r="AD38">
        <v>0.57982803239964309</v>
      </c>
      <c r="AE38">
        <f t="shared" ca="1" si="5"/>
        <v>18.079828032399643</v>
      </c>
      <c r="AG38" s="15"/>
      <c r="AH38" s="15"/>
      <c r="AI38" s="15"/>
      <c r="AJ38" s="15"/>
    </row>
    <row r="39" spans="2:42" x14ac:dyDescent="0.3">
      <c r="B39" s="26">
        <v>7014</v>
      </c>
      <c r="C39" s="26">
        <v>18</v>
      </c>
      <c r="D39" s="26" t="s">
        <v>123</v>
      </c>
      <c r="E39" s="26" t="s">
        <v>124</v>
      </c>
      <c r="F39" s="26" t="s">
        <v>131</v>
      </c>
      <c r="G39" s="26">
        <v>9999</v>
      </c>
      <c r="H39" s="349">
        <f t="shared" si="1"/>
        <v>0</v>
      </c>
      <c r="I39" s="85"/>
      <c r="J39" s="219"/>
      <c r="K39" s="3">
        <f t="shared" ca="1" si="0"/>
        <v>9.730179918298365</v>
      </c>
      <c r="L39" s="3">
        <f t="shared" ca="1" si="2"/>
        <v>9.730179918298365</v>
      </c>
      <c r="N39">
        <v>9.6</v>
      </c>
      <c r="P39" s="234">
        <v>9.6</v>
      </c>
      <c r="Q39" s="19"/>
      <c r="R39" s="357">
        <v>9.6</v>
      </c>
      <c r="U39" s="414"/>
      <c r="V39" s="414"/>
      <c r="W39" s="414"/>
      <c r="X39" s="414"/>
      <c r="Y39" s="414"/>
      <c r="AA39">
        <v>7027</v>
      </c>
      <c r="AB39">
        <v>8.2625931111230733E-2</v>
      </c>
      <c r="AC39">
        <f t="shared" ca="1" si="4"/>
        <v>9.5</v>
      </c>
      <c r="AD39">
        <v>0.58262404185117411</v>
      </c>
      <c r="AE39">
        <f t="shared" ca="1" si="5"/>
        <v>10.082624041851174</v>
      </c>
    </row>
    <row r="40" spans="2:42" x14ac:dyDescent="0.3">
      <c r="B40" s="26">
        <v>7019</v>
      </c>
      <c r="C40" s="26">
        <v>18</v>
      </c>
      <c r="D40" s="26" t="s">
        <v>122</v>
      </c>
      <c r="E40" s="26" t="s">
        <v>124</v>
      </c>
      <c r="F40" s="26" t="s">
        <v>121</v>
      </c>
      <c r="G40" s="26">
        <v>3</v>
      </c>
      <c r="H40" s="349">
        <f t="shared" si="1"/>
        <v>0</v>
      </c>
      <c r="I40" s="85"/>
      <c r="J40" s="219"/>
      <c r="K40" s="3">
        <f t="shared" ca="1" si="0"/>
        <v>15.953927163845943</v>
      </c>
      <c r="L40" s="3">
        <f t="shared" ca="1" si="2"/>
        <v>15.953927163845943</v>
      </c>
      <c r="N40">
        <v>9.6</v>
      </c>
      <c r="P40" s="234">
        <v>9.6</v>
      </c>
      <c r="Q40" s="19"/>
      <c r="R40" s="357">
        <v>9.6</v>
      </c>
      <c r="U40" s="414"/>
      <c r="V40" s="414"/>
      <c r="W40" s="414"/>
      <c r="X40" s="414"/>
      <c r="Y40" s="414"/>
      <c r="AA40">
        <v>7032</v>
      </c>
      <c r="AB40">
        <v>0.47396577341793045</v>
      </c>
      <c r="AC40">
        <f t="shared" ca="1" si="4"/>
        <v>14.5</v>
      </c>
      <c r="AD40">
        <v>0.74059180510936162</v>
      </c>
      <c r="AE40">
        <f t="shared" ca="1" si="5"/>
        <v>15.240591805109361</v>
      </c>
    </row>
    <row r="41" spans="2:42" x14ac:dyDescent="0.3">
      <c r="B41" s="26">
        <v>7020</v>
      </c>
      <c r="C41" s="26">
        <v>18</v>
      </c>
      <c r="D41" s="26" t="s">
        <v>123</v>
      </c>
      <c r="E41" s="26" t="s">
        <v>124</v>
      </c>
      <c r="F41" s="26" t="s">
        <v>131</v>
      </c>
      <c r="G41" s="26">
        <v>9999</v>
      </c>
      <c r="H41" s="349">
        <f t="shared" si="1"/>
        <v>0</v>
      </c>
      <c r="I41" s="85"/>
      <c r="J41" s="219"/>
      <c r="K41" s="3">
        <f t="shared" ca="1" si="0"/>
        <v>18.079828032399643</v>
      </c>
      <c r="L41" s="3">
        <f t="shared" ca="1" si="2"/>
        <v>18.079828032399643</v>
      </c>
      <c r="N41">
        <v>9.6</v>
      </c>
      <c r="P41" s="234">
        <v>9.6</v>
      </c>
      <c r="Q41" s="19"/>
      <c r="R41" s="357">
        <v>9.6</v>
      </c>
      <c r="V41" s="323"/>
      <c r="W41" s="323"/>
      <c r="X41" s="154"/>
      <c r="Y41" s="154"/>
      <c r="AA41">
        <v>7034</v>
      </c>
      <c r="AB41">
        <v>0.89084368868365671</v>
      </c>
      <c r="AC41">
        <f t="shared" ca="1" si="4"/>
        <v>19.5</v>
      </c>
      <c r="AD41">
        <v>1.0681330000289369E-2</v>
      </c>
      <c r="AE41">
        <f t="shared" ca="1" si="5"/>
        <v>19.510681330000288</v>
      </c>
    </row>
    <row r="42" spans="2:42" x14ac:dyDescent="0.3">
      <c r="B42" s="26">
        <v>7027</v>
      </c>
      <c r="C42" s="26">
        <v>18</v>
      </c>
      <c r="D42" s="26" t="s">
        <v>122</v>
      </c>
      <c r="E42" s="26" t="s">
        <v>124</v>
      </c>
      <c r="F42" s="26" t="s">
        <v>131</v>
      </c>
      <c r="G42" s="26">
        <v>0</v>
      </c>
      <c r="H42" s="349">
        <f t="shared" si="1"/>
        <v>0</v>
      </c>
      <c r="I42" s="85"/>
      <c r="J42" s="219"/>
      <c r="K42" s="3">
        <f t="shared" ca="1" si="0"/>
        <v>10.082624041851174</v>
      </c>
      <c r="L42" s="3">
        <f t="shared" ca="1" si="2"/>
        <v>10.082624041851174</v>
      </c>
      <c r="N42">
        <v>9.6999999999999993</v>
      </c>
      <c r="P42" s="234">
        <v>9.6999999999999993</v>
      </c>
      <c r="Q42" s="19"/>
      <c r="R42" s="357">
        <v>9.6999999999999993</v>
      </c>
      <c r="V42" s="323"/>
      <c r="W42" s="323"/>
      <c r="X42" s="154"/>
      <c r="Y42" s="154"/>
      <c r="AA42">
        <v>7037</v>
      </c>
      <c r="AB42">
        <v>0.80579439136172382</v>
      </c>
      <c r="AC42">
        <f t="shared" ca="1" si="4"/>
        <v>17.5</v>
      </c>
      <c r="AD42">
        <v>0.55129705944744234</v>
      </c>
      <c r="AE42">
        <f t="shared" ca="1" si="5"/>
        <v>18.051297059447442</v>
      </c>
    </row>
    <row r="43" spans="2:42" x14ac:dyDescent="0.3">
      <c r="B43" s="26">
        <v>7032</v>
      </c>
      <c r="C43" s="26">
        <v>18</v>
      </c>
      <c r="D43" s="26" t="s">
        <v>122</v>
      </c>
      <c r="E43" s="26" t="s">
        <v>124</v>
      </c>
      <c r="F43" s="26" t="s">
        <v>121</v>
      </c>
      <c r="G43" s="26">
        <v>0</v>
      </c>
      <c r="H43" s="349">
        <f t="shared" si="1"/>
        <v>0</v>
      </c>
      <c r="I43" s="85"/>
      <c r="J43" s="219"/>
      <c r="K43" s="3">
        <f t="shared" ref="K43:K74" ca="1" si="9">VLOOKUP(B43,$AA$13:$AE$235,5,FALSE)</f>
        <v>15.240591805109361</v>
      </c>
      <c r="L43" s="3">
        <f t="shared" ca="1" si="2"/>
        <v>15.240591805109361</v>
      </c>
      <c r="N43">
        <v>9.6999999999999993</v>
      </c>
      <c r="P43" s="234">
        <v>9.6999999999999993</v>
      </c>
      <c r="Q43" s="19"/>
      <c r="R43" s="357">
        <v>9.6999999999999993</v>
      </c>
      <c r="V43" s="323"/>
      <c r="W43" s="323"/>
      <c r="X43" s="154"/>
      <c r="Y43" s="154"/>
      <c r="AA43">
        <v>7038</v>
      </c>
      <c r="AB43">
        <v>0.29824173146775057</v>
      </c>
      <c r="AC43">
        <f t="shared" ca="1" si="4"/>
        <v>11.5</v>
      </c>
      <c r="AD43">
        <v>0.68636790838824802</v>
      </c>
      <c r="AE43">
        <f t="shared" ca="1" si="5"/>
        <v>12.186367908388249</v>
      </c>
    </row>
    <row r="44" spans="2:42" x14ac:dyDescent="0.3">
      <c r="B44" s="26">
        <v>7034</v>
      </c>
      <c r="C44" s="26">
        <v>18</v>
      </c>
      <c r="D44" s="26" t="s">
        <v>122</v>
      </c>
      <c r="E44" s="26" t="s">
        <v>125</v>
      </c>
      <c r="F44" s="26" t="s">
        <v>121</v>
      </c>
      <c r="G44" s="26">
        <v>0</v>
      </c>
      <c r="H44" s="349">
        <f t="shared" si="1"/>
        <v>0</v>
      </c>
      <c r="I44" s="85"/>
      <c r="J44" s="219"/>
      <c r="K44" s="3">
        <f t="shared" ca="1" si="9"/>
        <v>19.510681330000288</v>
      </c>
      <c r="L44" s="3">
        <f t="shared" ca="1" si="2"/>
        <v>19.510681330000288</v>
      </c>
      <c r="N44">
        <v>9.8000000000000007</v>
      </c>
      <c r="P44" s="234">
        <v>9.8000000000000007</v>
      </c>
      <c r="Q44" s="19"/>
      <c r="R44" s="357">
        <v>9.8000000000000007</v>
      </c>
      <c r="V44" s="323"/>
      <c r="W44" s="323"/>
      <c r="X44" s="153"/>
      <c r="Y44" s="153"/>
      <c r="AA44">
        <v>7102</v>
      </c>
      <c r="AB44">
        <v>0.42950310259290292</v>
      </c>
      <c r="AC44">
        <f t="shared" ca="1" si="4"/>
        <v>13.5</v>
      </c>
      <c r="AD44">
        <v>0.77048125373118026</v>
      </c>
      <c r="AE44">
        <f t="shared" ca="1" si="5"/>
        <v>14.27048125373118</v>
      </c>
    </row>
    <row r="45" spans="2:42" x14ac:dyDescent="0.3">
      <c r="B45" s="26">
        <v>7037</v>
      </c>
      <c r="C45" s="26">
        <v>18</v>
      </c>
      <c r="D45" s="26" t="s">
        <v>122</v>
      </c>
      <c r="E45" s="26" t="s">
        <v>124</v>
      </c>
      <c r="F45" s="26" t="s">
        <v>121</v>
      </c>
      <c r="G45" s="26">
        <v>3</v>
      </c>
      <c r="H45" s="349">
        <f t="shared" si="1"/>
        <v>0</v>
      </c>
      <c r="I45" s="85"/>
      <c r="J45" s="219"/>
      <c r="K45" s="3">
        <f t="shared" ca="1" si="9"/>
        <v>18.051297059447442</v>
      </c>
      <c r="L45" s="3">
        <f t="shared" ca="1" si="2"/>
        <v>18.051297059447442</v>
      </c>
      <c r="N45">
        <v>9.9</v>
      </c>
      <c r="P45" s="234">
        <v>9.9</v>
      </c>
      <c r="Q45" s="19"/>
      <c r="R45" s="357">
        <v>9.9</v>
      </c>
      <c r="V45" s="323"/>
      <c r="W45" s="323"/>
      <c r="X45" s="153"/>
      <c r="Y45" s="153"/>
      <c r="AA45">
        <v>7103</v>
      </c>
      <c r="AB45">
        <v>0.78531980573563964</v>
      </c>
      <c r="AC45">
        <f t="shared" ca="1" si="4"/>
        <v>17.5</v>
      </c>
      <c r="AD45">
        <v>0.29095750130531661</v>
      </c>
      <c r="AE45">
        <f t="shared" ca="1" si="5"/>
        <v>17.790957501305318</v>
      </c>
    </row>
    <row r="46" spans="2:42" x14ac:dyDescent="0.3">
      <c r="B46" s="26">
        <v>7038</v>
      </c>
      <c r="C46" s="26">
        <v>18</v>
      </c>
      <c r="D46" s="26" t="s">
        <v>123</v>
      </c>
      <c r="E46" s="26" t="s">
        <v>124</v>
      </c>
      <c r="F46" s="26" t="s">
        <v>121</v>
      </c>
      <c r="G46" s="26">
        <v>9999</v>
      </c>
      <c r="H46" s="349">
        <f t="shared" si="1"/>
        <v>0</v>
      </c>
      <c r="I46" s="85"/>
      <c r="J46" s="219"/>
      <c r="K46" s="3">
        <f t="shared" ca="1" si="9"/>
        <v>12.186367908388249</v>
      </c>
      <c r="L46" s="3">
        <f t="shared" ca="1" si="2"/>
        <v>12.186367908388249</v>
      </c>
      <c r="N46">
        <v>10</v>
      </c>
      <c r="P46" s="234">
        <v>10</v>
      </c>
      <c r="Q46" s="19"/>
      <c r="R46" s="357">
        <v>10</v>
      </c>
      <c r="V46" s="323"/>
      <c r="W46" s="323"/>
      <c r="X46" s="153"/>
      <c r="Y46" s="153"/>
      <c r="AA46">
        <v>7105</v>
      </c>
      <c r="AB46">
        <v>0.96322301726745074</v>
      </c>
      <c r="AC46">
        <f t="shared" ca="1" si="4"/>
        <v>22.5</v>
      </c>
      <c r="AD46">
        <v>0.20803956259103129</v>
      </c>
      <c r="AE46">
        <f t="shared" ca="1" si="5"/>
        <v>22.708039562591033</v>
      </c>
    </row>
    <row r="47" spans="2:42" x14ac:dyDescent="0.3">
      <c r="B47" s="26">
        <v>7102</v>
      </c>
      <c r="C47" s="26">
        <v>18</v>
      </c>
      <c r="D47" s="26" t="s">
        <v>122</v>
      </c>
      <c r="E47" s="26" t="s">
        <v>124</v>
      </c>
      <c r="F47" s="26" t="s">
        <v>131</v>
      </c>
      <c r="G47" s="26">
        <v>6</v>
      </c>
      <c r="H47" s="349">
        <f t="shared" si="1"/>
        <v>0</v>
      </c>
      <c r="I47" s="85"/>
      <c r="J47" s="219"/>
      <c r="K47" s="3">
        <f t="shared" ca="1" si="9"/>
        <v>14.27048125373118</v>
      </c>
      <c r="L47" s="3">
        <f t="shared" ca="1" si="2"/>
        <v>14.27048125373118</v>
      </c>
      <c r="N47">
        <v>10</v>
      </c>
      <c r="P47" s="234">
        <v>10</v>
      </c>
      <c r="Q47" s="19"/>
      <c r="R47" s="357">
        <v>10</v>
      </c>
      <c r="V47" s="323"/>
      <c r="W47" s="323"/>
      <c r="X47" s="153"/>
      <c r="Y47" s="153"/>
      <c r="AA47">
        <v>7106</v>
      </c>
      <c r="AB47">
        <v>8.7319679525546423E-2</v>
      </c>
      <c r="AC47">
        <f t="shared" ca="1" si="4"/>
        <v>9.5</v>
      </c>
      <c r="AD47">
        <v>0.38620920563023198</v>
      </c>
      <c r="AE47">
        <f t="shared" ca="1" si="5"/>
        <v>9.886209205630232</v>
      </c>
    </row>
    <row r="48" spans="2:42" x14ac:dyDescent="0.3">
      <c r="B48" s="26">
        <v>7103</v>
      </c>
      <c r="C48" s="26">
        <v>18</v>
      </c>
      <c r="D48" s="26" t="s">
        <v>123</v>
      </c>
      <c r="E48" s="26" t="s">
        <v>124</v>
      </c>
      <c r="F48" s="26" t="s">
        <v>133</v>
      </c>
      <c r="G48" s="26">
        <v>9999</v>
      </c>
      <c r="H48" s="349">
        <f t="shared" si="1"/>
        <v>0</v>
      </c>
      <c r="I48" s="85"/>
      <c r="J48" s="219"/>
      <c r="K48" s="3">
        <f t="shared" ca="1" si="9"/>
        <v>17.790957501305318</v>
      </c>
      <c r="L48" s="3">
        <f t="shared" ca="1" si="2"/>
        <v>17.790957501305318</v>
      </c>
      <c r="N48">
        <v>10.1</v>
      </c>
      <c r="P48" s="234">
        <v>10.1</v>
      </c>
      <c r="Q48" s="19"/>
      <c r="R48" s="357">
        <v>10.1</v>
      </c>
      <c r="V48" s="323"/>
      <c r="W48" s="323"/>
      <c r="X48" s="153"/>
      <c r="Y48" s="153"/>
      <c r="AA48">
        <v>7107</v>
      </c>
      <c r="AB48">
        <v>0.21970939726049898</v>
      </c>
      <c r="AC48">
        <f t="shared" ca="1" si="4"/>
        <v>10.5</v>
      </c>
      <c r="AD48">
        <v>0.20385376031770441</v>
      </c>
      <c r="AE48">
        <f t="shared" ca="1" si="5"/>
        <v>10.703853760317704</v>
      </c>
    </row>
    <row r="49" spans="2:32" x14ac:dyDescent="0.3">
      <c r="B49" s="26">
        <v>7104</v>
      </c>
      <c r="C49" s="26">
        <v>18</v>
      </c>
      <c r="D49" s="26" t="s">
        <v>122</v>
      </c>
      <c r="E49" s="26" t="s">
        <v>124</v>
      </c>
      <c r="F49" s="26" t="s">
        <v>132</v>
      </c>
      <c r="G49" s="26">
        <v>9</v>
      </c>
      <c r="H49" s="349">
        <f t="shared" si="1"/>
        <v>1</v>
      </c>
      <c r="I49" s="85">
        <v>9.6</v>
      </c>
      <c r="J49" s="219"/>
      <c r="K49" s="3" t="e">
        <f t="shared" si="9"/>
        <v>#N/A</v>
      </c>
      <c r="L49" s="3">
        <f t="shared" si="2"/>
        <v>9.6</v>
      </c>
      <c r="N49">
        <v>10.3</v>
      </c>
      <c r="P49" s="234">
        <v>10.3</v>
      </c>
      <c r="Q49" s="19"/>
      <c r="R49" s="357">
        <v>10.3</v>
      </c>
      <c r="V49" s="323"/>
      <c r="W49" s="323"/>
      <c r="X49" s="153"/>
      <c r="Y49" s="153"/>
      <c r="AA49">
        <v>7109</v>
      </c>
      <c r="AB49">
        <v>0.74015276377503991</v>
      </c>
      <c r="AC49">
        <f t="shared" ca="1" si="4"/>
        <v>16.5</v>
      </c>
      <c r="AD49">
        <v>0.47603568160554499</v>
      </c>
      <c r="AE49">
        <f t="shared" ca="1" si="5"/>
        <v>16.976035681605545</v>
      </c>
    </row>
    <row r="50" spans="2:32" x14ac:dyDescent="0.3">
      <c r="B50" s="26">
        <v>7105</v>
      </c>
      <c r="C50" s="26">
        <v>18</v>
      </c>
      <c r="D50" s="26" t="s">
        <v>123</v>
      </c>
      <c r="E50" s="26" t="s">
        <v>124</v>
      </c>
      <c r="F50" s="26" t="s">
        <v>133</v>
      </c>
      <c r="G50" s="26">
        <v>9999</v>
      </c>
      <c r="H50" s="349">
        <f t="shared" si="1"/>
        <v>0</v>
      </c>
      <c r="I50" s="85"/>
      <c r="J50" s="219"/>
      <c r="K50" s="3">
        <f t="shared" ca="1" si="9"/>
        <v>22.708039562591033</v>
      </c>
      <c r="L50" s="3">
        <f t="shared" ca="1" si="2"/>
        <v>22.708039562591033</v>
      </c>
      <c r="N50">
        <v>10.3</v>
      </c>
      <c r="P50" s="234">
        <v>10.3</v>
      </c>
      <c r="Q50" s="19"/>
      <c r="R50" s="357">
        <v>10.3</v>
      </c>
      <c r="V50" s="323"/>
      <c r="W50" s="323"/>
      <c r="X50" s="153"/>
      <c r="Y50" s="153"/>
      <c r="AA50">
        <v>7110</v>
      </c>
      <c r="AB50">
        <v>0.26769984291730442</v>
      </c>
      <c r="AC50">
        <f t="shared" ca="1" si="4"/>
        <v>11.5</v>
      </c>
      <c r="AD50">
        <v>0.25738967001301927</v>
      </c>
      <c r="AE50">
        <f t="shared" ca="1" si="5"/>
        <v>11.757389670013019</v>
      </c>
    </row>
    <row r="51" spans="2:32" x14ac:dyDescent="0.3">
      <c r="B51" s="26">
        <v>7106</v>
      </c>
      <c r="C51" s="26">
        <v>18</v>
      </c>
      <c r="D51" s="26" t="s">
        <v>123</v>
      </c>
      <c r="E51" s="26" t="s">
        <v>124</v>
      </c>
      <c r="F51" s="26" t="s">
        <v>133</v>
      </c>
      <c r="G51" s="26">
        <v>9999</v>
      </c>
      <c r="H51" s="349">
        <f t="shared" si="1"/>
        <v>0</v>
      </c>
      <c r="I51" s="85"/>
      <c r="J51" s="219"/>
      <c r="K51" s="3">
        <f t="shared" ca="1" si="9"/>
        <v>9.886209205630232</v>
      </c>
      <c r="L51" s="3">
        <f t="shared" ca="1" si="2"/>
        <v>9.886209205630232</v>
      </c>
      <c r="N51">
        <v>10.4</v>
      </c>
      <c r="P51" s="234">
        <v>10.4</v>
      </c>
      <c r="Q51" s="19"/>
      <c r="R51" s="357">
        <v>10.4</v>
      </c>
      <c r="AA51">
        <v>7113</v>
      </c>
      <c r="AB51">
        <v>0.34235364273748636</v>
      </c>
      <c r="AC51">
        <f t="shared" ca="1" si="4"/>
        <v>12.5</v>
      </c>
      <c r="AD51">
        <v>0.45289983023665792</v>
      </c>
      <c r="AE51">
        <f t="shared" ca="1" si="5"/>
        <v>12.952899830236658</v>
      </c>
    </row>
    <row r="52" spans="2:32" x14ac:dyDescent="0.3">
      <c r="B52" s="26">
        <v>7107</v>
      </c>
      <c r="C52" s="26">
        <v>18</v>
      </c>
      <c r="D52" s="26" t="s">
        <v>123</v>
      </c>
      <c r="E52" s="26" t="s">
        <v>124</v>
      </c>
      <c r="F52" s="26" t="s">
        <v>132</v>
      </c>
      <c r="G52" s="26">
        <v>9999</v>
      </c>
      <c r="H52" s="349">
        <f t="shared" si="1"/>
        <v>0</v>
      </c>
      <c r="I52" s="85"/>
      <c r="J52" s="219"/>
      <c r="K52" s="3">
        <f t="shared" ca="1" si="9"/>
        <v>10.703853760317704</v>
      </c>
      <c r="L52" s="3">
        <f t="shared" ca="1" si="2"/>
        <v>10.703853760317704</v>
      </c>
      <c r="N52">
        <v>10.5</v>
      </c>
      <c r="P52" s="234">
        <v>10.5</v>
      </c>
      <c r="Q52" s="19"/>
      <c r="R52" s="357">
        <v>10.5</v>
      </c>
      <c r="AA52">
        <v>7119</v>
      </c>
      <c r="AB52">
        <v>0.22147878562908918</v>
      </c>
      <c r="AC52">
        <f t="shared" ca="1" si="4"/>
        <v>10.5</v>
      </c>
      <c r="AD52">
        <v>0.56750874350614677</v>
      </c>
      <c r="AE52">
        <f t="shared" ca="1" si="5"/>
        <v>11.067508743506147</v>
      </c>
    </row>
    <row r="53" spans="2:32" x14ac:dyDescent="0.3">
      <c r="B53" s="26">
        <v>7109</v>
      </c>
      <c r="C53" s="26">
        <v>18</v>
      </c>
      <c r="D53" s="26" t="s">
        <v>122</v>
      </c>
      <c r="E53" s="26" t="s">
        <v>124</v>
      </c>
      <c r="F53" s="26" t="s">
        <v>132</v>
      </c>
      <c r="G53" s="26">
        <v>0</v>
      </c>
      <c r="H53" s="349">
        <f t="shared" si="1"/>
        <v>0</v>
      </c>
      <c r="I53" s="85"/>
      <c r="J53" s="219"/>
      <c r="K53" s="3">
        <f t="shared" ca="1" si="9"/>
        <v>16.976035681605545</v>
      </c>
      <c r="L53" s="3">
        <f t="shared" ca="1" si="2"/>
        <v>16.976035681605545</v>
      </c>
      <c r="N53">
        <v>10.6</v>
      </c>
      <c r="P53" s="234">
        <v>10.6</v>
      </c>
      <c r="Q53" s="19"/>
      <c r="R53" s="11">
        <v>10.6</v>
      </c>
      <c r="AA53">
        <v>7128</v>
      </c>
      <c r="AB53">
        <v>0.25672936185513751</v>
      </c>
      <c r="AC53">
        <f t="shared" ca="1" si="4"/>
        <v>10.5</v>
      </c>
      <c r="AD53">
        <v>0.36657618533195724</v>
      </c>
      <c r="AE53">
        <f t="shared" ca="1" si="5"/>
        <v>10.866576185331958</v>
      </c>
    </row>
    <row r="54" spans="2:32" x14ac:dyDescent="0.3">
      <c r="B54" s="26">
        <v>7110</v>
      </c>
      <c r="C54" s="26">
        <v>18</v>
      </c>
      <c r="D54" s="26" t="s">
        <v>122</v>
      </c>
      <c r="E54" s="26" t="s">
        <v>124</v>
      </c>
      <c r="F54" s="26" t="s">
        <v>132</v>
      </c>
      <c r="G54" s="26">
        <v>0</v>
      </c>
      <c r="H54" s="349">
        <f t="shared" si="1"/>
        <v>0</v>
      </c>
      <c r="I54" s="85"/>
      <c r="J54" s="219"/>
      <c r="K54" s="3">
        <f t="shared" ca="1" si="9"/>
        <v>11.757389670013019</v>
      </c>
      <c r="L54" s="3">
        <f t="shared" ca="1" si="2"/>
        <v>11.757389670013019</v>
      </c>
      <c r="N54">
        <v>10.7</v>
      </c>
      <c r="P54" s="234">
        <v>10.7</v>
      </c>
      <c r="Q54" s="19"/>
      <c r="R54" s="11">
        <v>10.7</v>
      </c>
      <c r="AA54">
        <v>7130</v>
      </c>
      <c r="AB54">
        <v>0.17577415379187178</v>
      </c>
      <c r="AC54">
        <f t="shared" ca="1" si="4"/>
        <v>9.5</v>
      </c>
      <c r="AD54">
        <v>0.40437906013345348</v>
      </c>
      <c r="AE54">
        <f t="shared" ca="1" si="5"/>
        <v>9.9043790601334543</v>
      </c>
    </row>
    <row r="55" spans="2:32" x14ac:dyDescent="0.3">
      <c r="B55" s="26">
        <v>7111</v>
      </c>
      <c r="C55" s="26">
        <v>18</v>
      </c>
      <c r="D55" s="26" t="s">
        <v>122</v>
      </c>
      <c r="E55" s="26" t="s">
        <v>124</v>
      </c>
      <c r="F55" s="26" t="s">
        <v>132</v>
      </c>
      <c r="G55" s="26">
        <v>5</v>
      </c>
      <c r="H55" s="349">
        <f t="shared" si="1"/>
        <v>1</v>
      </c>
      <c r="I55" s="85">
        <v>12.4</v>
      </c>
      <c r="J55" s="219"/>
      <c r="K55" s="3" t="e">
        <f t="shared" si="9"/>
        <v>#N/A</v>
      </c>
      <c r="L55" s="3">
        <f t="shared" si="2"/>
        <v>12.4</v>
      </c>
      <c r="N55">
        <v>10.8</v>
      </c>
      <c r="P55" s="234">
        <v>10.8</v>
      </c>
      <c r="Q55" s="19"/>
      <c r="R55" s="11">
        <v>10.8</v>
      </c>
      <c r="AA55">
        <v>7136</v>
      </c>
      <c r="AB55">
        <v>0.10425883425003346</v>
      </c>
      <c r="AC55">
        <f t="shared" ca="1" si="4"/>
        <v>9.5</v>
      </c>
      <c r="AD55">
        <v>0.72693555870532345</v>
      </c>
      <c r="AE55">
        <f t="shared" ca="1" si="5"/>
        <v>10.226935558705323</v>
      </c>
    </row>
    <row r="56" spans="2:32" x14ac:dyDescent="0.3">
      <c r="B56" s="26">
        <v>7113</v>
      </c>
      <c r="C56" s="26">
        <v>18</v>
      </c>
      <c r="D56" s="26" t="s">
        <v>122</v>
      </c>
      <c r="E56" s="26" t="s">
        <v>124</v>
      </c>
      <c r="F56" s="26" t="s">
        <v>131</v>
      </c>
      <c r="G56" s="26">
        <v>6</v>
      </c>
      <c r="H56" s="349">
        <f t="shared" si="1"/>
        <v>0</v>
      </c>
      <c r="I56" s="85"/>
      <c r="J56" s="219"/>
      <c r="K56" s="3">
        <f t="shared" ca="1" si="9"/>
        <v>12.952899830236658</v>
      </c>
      <c r="L56" s="3">
        <f t="shared" ca="1" si="2"/>
        <v>12.952899830236658</v>
      </c>
      <c r="N56">
        <v>10.8</v>
      </c>
      <c r="P56" s="234">
        <v>10.8</v>
      </c>
      <c r="Q56" s="19"/>
      <c r="R56" s="11">
        <v>10.8</v>
      </c>
      <c r="AA56">
        <v>7145</v>
      </c>
      <c r="AB56">
        <v>0.32448475966399448</v>
      </c>
      <c r="AC56">
        <f t="shared" ca="1" si="4"/>
        <v>12.5</v>
      </c>
      <c r="AD56">
        <v>0.8507950713294119</v>
      </c>
      <c r="AE56">
        <f t="shared" ca="1" si="5"/>
        <v>13.350795071329411</v>
      </c>
    </row>
    <row r="57" spans="2:32" x14ac:dyDescent="0.3">
      <c r="B57" s="26">
        <v>7115</v>
      </c>
      <c r="C57" s="26">
        <v>18</v>
      </c>
      <c r="D57" s="26" t="s">
        <v>122</v>
      </c>
      <c r="E57" s="26" t="s">
        <v>124</v>
      </c>
      <c r="F57" s="26" t="s">
        <v>131</v>
      </c>
      <c r="G57" s="26">
        <v>3</v>
      </c>
      <c r="H57" s="349">
        <f t="shared" si="1"/>
        <v>1</v>
      </c>
      <c r="I57" s="85">
        <v>19.2</v>
      </c>
      <c r="J57" s="219"/>
      <c r="K57" s="3" t="e">
        <f t="shared" si="9"/>
        <v>#N/A</v>
      </c>
      <c r="L57" s="3">
        <f t="shared" si="2"/>
        <v>19.2</v>
      </c>
      <c r="N57">
        <v>11</v>
      </c>
      <c r="P57" s="234">
        <v>11</v>
      </c>
      <c r="Q57" s="19"/>
      <c r="R57" s="11">
        <v>11</v>
      </c>
      <c r="AA57">
        <v>7146</v>
      </c>
      <c r="AB57">
        <v>0.30787184037361326</v>
      </c>
      <c r="AC57">
        <f t="shared" ca="1" si="4"/>
        <v>11.5</v>
      </c>
      <c r="AD57">
        <v>0.84785652867385664</v>
      </c>
      <c r="AE57">
        <f t="shared" ca="1" si="5"/>
        <v>12.347856528673857</v>
      </c>
    </row>
    <row r="58" spans="2:32" x14ac:dyDescent="0.3">
      <c r="B58" s="26">
        <v>7117</v>
      </c>
      <c r="C58" s="26">
        <v>18</v>
      </c>
      <c r="D58" s="26" t="s">
        <v>122</v>
      </c>
      <c r="E58" s="26" t="s">
        <v>124</v>
      </c>
      <c r="F58" s="26" t="s">
        <v>132</v>
      </c>
      <c r="G58" s="26">
        <v>12</v>
      </c>
      <c r="H58" s="349">
        <f t="shared" si="1"/>
        <v>1</v>
      </c>
      <c r="I58" s="85">
        <v>7.4</v>
      </c>
      <c r="J58" s="219"/>
      <c r="K58" s="3">
        <f t="shared" ca="1" si="9"/>
        <v>17.101491026139616</v>
      </c>
      <c r="L58" s="3">
        <f t="shared" ca="1" si="2"/>
        <v>17.101491026139616</v>
      </c>
      <c r="N58">
        <v>11.2</v>
      </c>
      <c r="P58" s="234">
        <v>11.2</v>
      </c>
      <c r="Q58" s="19"/>
      <c r="R58" s="11">
        <v>11.2</v>
      </c>
      <c r="AA58">
        <v>7163</v>
      </c>
      <c r="AB58">
        <v>0.11011658744767872</v>
      </c>
      <c r="AC58">
        <f t="shared" ca="1" si="4"/>
        <v>9.5</v>
      </c>
      <c r="AD58">
        <v>1.63604592390173E-2</v>
      </c>
      <c r="AE58">
        <f t="shared" ca="1" si="5"/>
        <v>9.5163604592390172</v>
      </c>
    </row>
    <row r="59" spans="2:32" x14ac:dyDescent="0.3">
      <c r="B59" s="26">
        <v>7118</v>
      </c>
      <c r="C59" s="26">
        <v>18</v>
      </c>
      <c r="D59" s="26" t="s">
        <v>122</v>
      </c>
      <c r="E59" s="26" t="s">
        <v>124</v>
      </c>
      <c r="F59" s="26" t="s">
        <v>132</v>
      </c>
      <c r="G59" s="26">
        <v>7</v>
      </c>
      <c r="H59" s="349">
        <f t="shared" si="1"/>
        <v>1</v>
      </c>
      <c r="I59" s="85">
        <v>13.6</v>
      </c>
      <c r="J59" s="219"/>
      <c r="K59" s="3" t="e">
        <f t="shared" si="9"/>
        <v>#N/A</v>
      </c>
      <c r="L59" s="3">
        <f t="shared" si="2"/>
        <v>13.6</v>
      </c>
      <c r="N59">
        <v>11.2</v>
      </c>
      <c r="P59" s="234">
        <v>11.2</v>
      </c>
      <c r="Q59" s="19"/>
      <c r="R59" s="11">
        <v>11.2</v>
      </c>
      <c r="AA59">
        <v>7194</v>
      </c>
      <c r="AB59">
        <v>5.5241956927279845E-2</v>
      </c>
      <c r="AC59">
        <f t="shared" ca="1" si="4"/>
        <v>8.5</v>
      </c>
      <c r="AD59">
        <v>0.45760298295739454</v>
      </c>
      <c r="AE59">
        <f t="shared" ca="1" si="5"/>
        <v>8.9576029829573951</v>
      </c>
    </row>
    <row r="60" spans="2:32" x14ac:dyDescent="0.3">
      <c r="B60" s="26">
        <v>7119</v>
      </c>
      <c r="C60" s="26">
        <v>18</v>
      </c>
      <c r="D60" s="26" t="s">
        <v>122</v>
      </c>
      <c r="E60" s="26" t="s">
        <v>124</v>
      </c>
      <c r="F60" s="26" t="s">
        <v>132</v>
      </c>
      <c r="G60" s="26">
        <v>0</v>
      </c>
      <c r="H60" s="349">
        <f t="shared" si="1"/>
        <v>0</v>
      </c>
      <c r="I60" s="85"/>
      <c r="J60" s="219"/>
      <c r="K60" s="3">
        <f t="shared" ca="1" si="9"/>
        <v>11.067508743506147</v>
      </c>
      <c r="L60" s="3">
        <f t="shared" ca="1" si="2"/>
        <v>11.067508743506147</v>
      </c>
      <c r="N60">
        <v>11.4</v>
      </c>
      <c r="P60" s="234">
        <v>11.4</v>
      </c>
      <c r="Q60" s="19"/>
      <c r="R60" s="11">
        <v>11.4</v>
      </c>
      <c r="AA60">
        <v>7196</v>
      </c>
      <c r="AB60">
        <v>0.91464693956385013</v>
      </c>
      <c r="AC60">
        <f t="shared" ca="1" si="4"/>
        <v>20.5</v>
      </c>
      <c r="AD60">
        <v>6.2985329341893048E-2</v>
      </c>
      <c r="AE60">
        <f t="shared" ca="1" si="5"/>
        <v>20.562985329341892</v>
      </c>
    </row>
    <row r="61" spans="2:32" x14ac:dyDescent="0.3">
      <c r="B61" s="26">
        <v>7120</v>
      </c>
      <c r="C61" s="26">
        <v>18</v>
      </c>
      <c r="D61" s="26" t="s">
        <v>122</v>
      </c>
      <c r="E61" s="26" t="s">
        <v>124</v>
      </c>
      <c r="F61" s="26" t="s">
        <v>132</v>
      </c>
      <c r="G61" s="26">
        <v>12</v>
      </c>
      <c r="H61" s="349">
        <f t="shared" si="1"/>
        <v>1</v>
      </c>
      <c r="I61" s="85">
        <v>13.4</v>
      </c>
      <c r="J61" s="219"/>
      <c r="K61" s="3" t="e">
        <f t="shared" si="9"/>
        <v>#N/A</v>
      </c>
      <c r="L61" s="3">
        <f t="shared" si="2"/>
        <v>13.4</v>
      </c>
      <c r="N61">
        <v>11.6</v>
      </c>
      <c r="P61" s="234">
        <v>11.6</v>
      </c>
      <c r="Q61" s="19"/>
      <c r="R61" s="11">
        <v>11.6</v>
      </c>
      <c r="AA61">
        <v>7229</v>
      </c>
      <c r="AB61">
        <v>0.8277062567777993</v>
      </c>
      <c r="AC61">
        <f t="shared" ca="1" si="4"/>
        <v>17.5</v>
      </c>
      <c r="AD61">
        <v>0.62665785457087264</v>
      </c>
      <c r="AE61">
        <f t="shared" ca="1" si="5"/>
        <v>18.126657854570873</v>
      </c>
    </row>
    <row r="62" spans="2:32" x14ac:dyDescent="0.3">
      <c r="B62" s="26">
        <v>7121</v>
      </c>
      <c r="C62" s="26">
        <v>18</v>
      </c>
      <c r="D62" s="26" t="s">
        <v>122</v>
      </c>
      <c r="E62" s="26" t="s">
        <v>124</v>
      </c>
      <c r="F62" s="26" t="s">
        <v>132</v>
      </c>
      <c r="G62" s="26">
        <v>11</v>
      </c>
      <c r="H62" s="349">
        <f t="shared" si="1"/>
        <v>1</v>
      </c>
      <c r="I62" s="85">
        <v>22.6</v>
      </c>
      <c r="J62" s="219"/>
      <c r="K62" s="3" t="e">
        <f t="shared" si="9"/>
        <v>#N/A</v>
      </c>
      <c r="L62" s="3">
        <f t="shared" si="2"/>
        <v>22.6</v>
      </c>
      <c r="N62">
        <v>11.9</v>
      </c>
      <c r="P62" s="234">
        <v>11.9</v>
      </c>
      <c r="Q62" s="19"/>
      <c r="R62" s="11">
        <v>11.9</v>
      </c>
      <c r="AA62">
        <v>7240</v>
      </c>
      <c r="AB62">
        <v>0.78204265874202417</v>
      </c>
      <c r="AC62">
        <f t="shared" ca="1" si="4"/>
        <v>17.5</v>
      </c>
      <c r="AD62">
        <v>0.67764694287888738</v>
      </c>
      <c r="AE62">
        <f t="shared" ca="1" si="5"/>
        <v>18.177646942878887</v>
      </c>
    </row>
    <row r="63" spans="2:32" x14ac:dyDescent="0.3">
      <c r="B63" s="26">
        <v>7122</v>
      </c>
      <c r="C63" s="26">
        <v>18</v>
      </c>
      <c r="D63" s="26" t="s">
        <v>122</v>
      </c>
      <c r="E63" s="26" t="s">
        <v>124</v>
      </c>
      <c r="F63" s="26" t="s">
        <v>132</v>
      </c>
      <c r="G63" s="26">
        <v>6</v>
      </c>
      <c r="H63" s="349">
        <f t="shared" si="1"/>
        <v>1</v>
      </c>
      <c r="I63" s="85">
        <v>14</v>
      </c>
      <c r="J63" s="219"/>
      <c r="K63" s="3" t="e">
        <f t="shared" si="9"/>
        <v>#N/A</v>
      </c>
      <c r="L63" s="3">
        <f t="shared" si="2"/>
        <v>14</v>
      </c>
      <c r="N63">
        <v>11.9</v>
      </c>
      <c r="P63" s="234">
        <v>11.9</v>
      </c>
      <c r="Q63" s="19"/>
      <c r="R63" s="11">
        <v>11.9</v>
      </c>
      <c r="AA63">
        <v>7263</v>
      </c>
      <c r="AB63">
        <v>0.40340823814745319</v>
      </c>
      <c r="AC63">
        <f t="shared" ca="1" si="4"/>
        <v>12.5</v>
      </c>
      <c r="AD63">
        <v>0.35443073600310415</v>
      </c>
      <c r="AE63">
        <f t="shared" ca="1" si="5"/>
        <v>12.854430736003104</v>
      </c>
    </row>
    <row r="64" spans="2:32" x14ac:dyDescent="0.3">
      <c r="B64" s="26">
        <v>7128</v>
      </c>
      <c r="C64" s="26">
        <v>18</v>
      </c>
      <c r="D64" s="26" t="s">
        <v>122</v>
      </c>
      <c r="E64" s="26" t="s">
        <v>124</v>
      </c>
      <c r="F64" s="26" t="s">
        <v>132</v>
      </c>
      <c r="G64" s="26">
        <v>3</v>
      </c>
      <c r="H64" s="349">
        <f t="shared" si="1"/>
        <v>0</v>
      </c>
      <c r="I64" s="85"/>
      <c r="J64" s="219"/>
      <c r="K64" s="3">
        <f t="shared" ca="1" si="9"/>
        <v>10.866576185331958</v>
      </c>
      <c r="L64" s="3">
        <f t="shared" ca="1" si="2"/>
        <v>10.866576185331958</v>
      </c>
      <c r="N64">
        <v>12.2</v>
      </c>
      <c r="P64" s="234">
        <v>12.2</v>
      </c>
      <c r="Q64" s="19"/>
      <c r="R64" s="11">
        <v>12.2</v>
      </c>
      <c r="AA64">
        <v>7276</v>
      </c>
      <c r="AB64">
        <v>0.88325738546504651</v>
      </c>
      <c r="AC64">
        <f t="shared" ca="1" si="4"/>
        <v>19.5</v>
      </c>
      <c r="AD64">
        <v>0.37293595142316227</v>
      </c>
      <c r="AE64">
        <f t="shared" ca="1" si="5"/>
        <v>19.872935951423162</v>
      </c>
      <c r="AF64">
        <f>AF31+1</f>
        <v>44</v>
      </c>
    </row>
    <row r="65" spans="2:31" x14ac:dyDescent="0.3">
      <c r="B65" s="26">
        <v>7129</v>
      </c>
      <c r="C65" s="26">
        <v>18</v>
      </c>
      <c r="D65" s="26" t="s">
        <v>122</v>
      </c>
      <c r="E65" s="26" t="s">
        <v>124</v>
      </c>
      <c r="F65" s="26" t="s">
        <v>132</v>
      </c>
      <c r="G65" s="26">
        <v>7</v>
      </c>
      <c r="H65" s="349">
        <f t="shared" si="1"/>
        <v>1</v>
      </c>
      <c r="I65" s="85">
        <v>12.3</v>
      </c>
      <c r="J65" s="219"/>
      <c r="K65" s="3" t="e">
        <f t="shared" si="9"/>
        <v>#N/A</v>
      </c>
      <c r="L65" s="3">
        <f t="shared" si="2"/>
        <v>12.3</v>
      </c>
      <c r="N65">
        <v>12.2</v>
      </c>
      <c r="P65" s="234">
        <v>12.2</v>
      </c>
      <c r="Q65" s="19"/>
      <c r="R65" s="11">
        <v>12.2</v>
      </c>
      <c r="AA65">
        <v>7278</v>
      </c>
      <c r="AB65">
        <v>2.1969485595315086E-2</v>
      </c>
      <c r="AC65">
        <f t="shared" ca="1" si="4"/>
        <v>8.5</v>
      </c>
      <c r="AD65">
        <v>0.96434588340348715</v>
      </c>
      <c r="AE65">
        <f t="shared" ca="1" si="5"/>
        <v>9.464345883403487</v>
      </c>
    </row>
    <row r="66" spans="2:31" x14ac:dyDescent="0.3">
      <c r="B66" s="26">
        <v>7130</v>
      </c>
      <c r="C66" s="26">
        <v>18</v>
      </c>
      <c r="D66" s="26" t="s">
        <v>123</v>
      </c>
      <c r="E66" s="26" t="s">
        <v>124</v>
      </c>
      <c r="F66" s="26" t="s">
        <v>133</v>
      </c>
      <c r="G66" s="26">
        <v>9999</v>
      </c>
      <c r="H66" s="349">
        <f t="shared" si="1"/>
        <v>0</v>
      </c>
      <c r="I66" s="85"/>
      <c r="J66" s="219"/>
      <c r="K66" s="3">
        <f t="shared" ca="1" si="9"/>
        <v>9.9043790601334543</v>
      </c>
      <c r="L66" s="3">
        <f t="shared" ca="1" si="2"/>
        <v>9.9043790601334543</v>
      </c>
      <c r="N66">
        <v>12.2</v>
      </c>
      <c r="P66" s="234">
        <v>12.2</v>
      </c>
      <c r="Q66" s="19"/>
      <c r="R66" s="11">
        <v>12.2</v>
      </c>
      <c r="AA66">
        <v>7279</v>
      </c>
      <c r="AB66">
        <v>0.78695265020634664</v>
      </c>
      <c r="AC66">
        <f t="shared" ca="1" si="4"/>
        <v>17.5</v>
      </c>
      <c r="AD66">
        <v>0.94948268747425535</v>
      </c>
      <c r="AE66">
        <f t="shared" ca="1" si="5"/>
        <v>18.449482687474255</v>
      </c>
    </row>
    <row r="67" spans="2:31" x14ac:dyDescent="0.3">
      <c r="B67" s="26">
        <v>7132</v>
      </c>
      <c r="C67" s="26">
        <v>18</v>
      </c>
      <c r="D67" s="26" t="s">
        <v>122</v>
      </c>
      <c r="E67" s="26" t="s">
        <v>124</v>
      </c>
      <c r="F67" s="26" t="s">
        <v>133</v>
      </c>
      <c r="G67" s="26">
        <v>15</v>
      </c>
      <c r="H67" s="349">
        <f t="shared" si="1"/>
        <v>1</v>
      </c>
      <c r="I67" s="85">
        <v>20.5</v>
      </c>
      <c r="J67" s="219"/>
      <c r="K67" s="3" t="e">
        <f t="shared" si="9"/>
        <v>#N/A</v>
      </c>
      <c r="L67" s="3">
        <f t="shared" si="2"/>
        <v>20.5</v>
      </c>
      <c r="N67">
        <v>12.3</v>
      </c>
      <c r="P67" s="234">
        <v>12.3</v>
      </c>
      <c r="Q67" s="19"/>
      <c r="R67" s="11">
        <v>12.3</v>
      </c>
      <c r="AA67">
        <v>7282</v>
      </c>
      <c r="AB67">
        <v>0.40307575485400093</v>
      </c>
      <c r="AC67">
        <f t="shared" ca="1" si="4"/>
        <v>12.5</v>
      </c>
      <c r="AD67">
        <v>0.82610312991613932</v>
      </c>
      <c r="AE67">
        <f t="shared" ca="1" si="5"/>
        <v>13.32610312991614</v>
      </c>
    </row>
    <row r="68" spans="2:31" x14ac:dyDescent="0.3">
      <c r="B68" s="26">
        <v>7133</v>
      </c>
      <c r="C68" s="26">
        <v>18</v>
      </c>
      <c r="D68" s="26" t="s">
        <v>122</v>
      </c>
      <c r="E68" s="26" t="s">
        <v>124</v>
      </c>
      <c r="F68" s="26" t="s">
        <v>131</v>
      </c>
      <c r="G68" s="26">
        <v>6</v>
      </c>
      <c r="H68" s="349">
        <f t="shared" si="1"/>
        <v>1</v>
      </c>
      <c r="I68" s="85">
        <v>12.2</v>
      </c>
      <c r="J68" s="219"/>
      <c r="K68" s="3" t="e">
        <f t="shared" si="9"/>
        <v>#N/A</v>
      </c>
      <c r="L68" s="3">
        <f t="shared" si="2"/>
        <v>12.2</v>
      </c>
      <c r="N68">
        <v>12.4</v>
      </c>
      <c r="P68" s="234">
        <v>12.4</v>
      </c>
      <c r="Q68" s="19"/>
      <c r="R68" s="11">
        <v>12.4</v>
      </c>
      <c r="AA68">
        <v>7286</v>
      </c>
      <c r="AB68">
        <v>4.2319559718177024E-2</v>
      </c>
      <c r="AC68">
        <f t="shared" ca="1" si="4"/>
        <v>8.5</v>
      </c>
      <c r="AD68">
        <v>0.97255750183892131</v>
      </c>
      <c r="AE68">
        <f t="shared" ca="1" si="5"/>
        <v>9.4725575018389208</v>
      </c>
    </row>
    <row r="69" spans="2:31" x14ac:dyDescent="0.3">
      <c r="B69" s="26">
        <v>7134</v>
      </c>
      <c r="C69" s="26">
        <v>18</v>
      </c>
      <c r="D69" s="26" t="s">
        <v>122</v>
      </c>
      <c r="E69" s="26" t="s">
        <v>124</v>
      </c>
      <c r="F69" s="26" t="s">
        <v>131</v>
      </c>
      <c r="G69" s="26">
        <v>6</v>
      </c>
      <c r="H69" s="349">
        <f t="shared" si="1"/>
        <v>1</v>
      </c>
      <c r="I69" s="85">
        <v>11.6</v>
      </c>
      <c r="J69" s="219"/>
      <c r="K69" s="3" t="e">
        <f t="shared" si="9"/>
        <v>#N/A</v>
      </c>
      <c r="L69" s="3">
        <f t="shared" si="2"/>
        <v>11.6</v>
      </c>
      <c r="N69">
        <v>12.4</v>
      </c>
      <c r="P69" s="234">
        <v>12.4</v>
      </c>
      <c r="Q69" s="19"/>
      <c r="R69" s="11">
        <v>12.4</v>
      </c>
      <c r="AA69">
        <v>7299</v>
      </c>
      <c r="AB69">
        <v>4.7846057020420441E-2</v>
      </c>
      <c r="AC69">
        <f t="shared" ca="1" si="4"/>
        <v>8.5</v>
      </c>
      <c r="AD69">
        <v>0.94843076173598595</v>
      </c>
      <c r="AE69">
        <f t="shared" ca="1" si="5"/>
        <v>9.4484307617359864</v>
      </c>
    </row>
    <row r="70" spans="2:31" x14ac:dyDescent="0.3">
      <c r="B70" s="26">
        <v>7136</v>
      </c>
      <c r="C70" s="26">
        <v>18</v>
      </c>
      <c r="D70" s="26" t="s">
        <v>123</v>
      </c>
      <c r="E70" s="26" t="s">
        <v>124</v>
      </c>
      <c r="F70" s="26" t="s">
        <v>133</v>
      </c>
      <c r="G70" s="26">
        <v>9999</v>
      </c>
      <c r="H70" s="349">
        <f t="shared" si="1"/>
        <v>0</v>
      </c>
      <c r="I70" s="85"/>
      <c r="J70" s="219"/>
      <c r="K70" s="3">
        <f t="shared" ca="1" si="9"/>
        <v>10.226935558705323</v>
      </c>
      <c r="L70" s="3">
        <f t="shared" ca="1" si="2"/>
        <v>10.226935558705323</v>
      </c>
      <c r="N70">
        <v>12.4</v>
      </c>
      <c r="P70" s="234">
        <v>12.4</v>
      </c>
      <c r="Q70" s="19"/>
      <c r="R70" s="11">
        <v>12.4</v>
      </c>
      <c r="AA70">
        <v>7300</v>
      </c>
      <c r="AB70">
        <v>0.21534086582648404</v>
      </c>
      <c r="AC70">
        <f t="shared" ca="1" si="4"/>
        <v>10.5</v>
      </c>
      <c r="AD70">
        <v>0.1287459020624292</v>
      </c>
      <c r="AE70">
        <f t="shared" ca="1" si="5"/>
        <v>10.628745902062429</v>
      </c>
    </row>
    <row r="71" spans="2:31" x14ac:dyDescent="0.3">
      <c r="B71" s="26">
        <v>7145</v>
      </c>
      <c r="C71" s="26">
        <v>18</v>
      </c>
      <c r="D71" s="26" t="s">
        <v>122</v>
      </c>
      <c r="E71" s="26" t="s">
        <v>124</v>
      </c>
      <c r="F71" s="26" t="s">
        <v>131</v>
      </c>
      <c r="G71" s="26">
        <v>5</v>
      </c>
      <c r="H71" s="349">
        <f t="shared" si="1"/>
        <v>0</v>
      </c>
      <c r="I71" s="85"/>
      <c r="J71" s="219"/>
      <c r="K71" s="3">
        <f t="shared" ca="1" si="9"/>
        <v>13.350795071329411</v>
      </c>
      <c r="L71" s="3">
        <f t="shared" ca="1" si="2"/>
        <v>13.350795071329411</v>
      </c>
      <c r="N71">
        <v>12.5</v>
      </c>
      <c r="P71" s="234">
        <v>12.5</v>
      </c>
      <c r="Q71" s="19"/>
      <c r="R71" s="11">
        <v>12.5</v>
      </c>
      <c r="AA71">
        <v>7311</v>
      </c>
      <c r="AB71">
        <v>0.90811072903700885</v>
      </c>
      <c r="AC71">
        <f t="shared" ca="1" si="4"/>
        <v>20.5</v>
      </c>
      <c r="AD71">
        <v>0.28888632178498319</v>
      </c>
      <c r="AE71">
        <f t="shared" ca="1" si="5"/>
        <v>20.788886321784982</v>
      </c>
    </row>
    <row r="72" spans="2:31" x14ac:dyDescent="0.3">
      <c r="B72" s="26">
        <v>7146</v>
      </c>
      <c r="C72" s="26">
        <v>18</v>
      </c>
      <c r="D72" s="26" t="s">
        <v>122</v>
      </c>
      <c r="E72" s="26" t="s">
        <v>124</v>
      </c>
      <c r="F72" s="26" t="s">
        <v>132</v>
      </c>
      <c r="G72" s="26">
        <v>6</v>
      </c>
      <c r="H72" s="349">
        <f t="shared" si="1"/>
        <v>0</v>
      </c>
      <c r="I72" s="85"/>
      <c r="J72" s="219"/>
      <c r="K72" s="3">
        <f t="shared" ca="1" si="9"/>
        <v>12.347856528673857</v>
      </c>
      <c r="L72" s="3">
        <f t="shared" ca="1" si="2"/>
        <v>12.347856528673857</v>
      </c>
      <c r="N72">
        <v>12.7</v>
      </c>
      <c r="P72" s="234">
        <v>12.7</v>
      </c>
      <c r="Q72" s="19"/>
      <c r="R72" s="11">
        <v>12.7</v>
      </c>
      <c r="AA72">
        <v>7376</v>
      </c>
      <c r="AB72">
        <v>0.57953997619229447</v>
      </c>
      <c r="AC72">
        <f t="shared" ca="1" si="4"/>
        <v>14.5</v>
      </c>
      <c r="AD72">
        <v>2.0912450827567541E-2</v>
      </c>
      <c r="AE72">
        <f t="shared" ca="1" si="5"/>
        <v>14.520912450827568</v>
      </c>
    </row>
    <row r="73" spans="2:31" x14ac:dyDescent="0.3">
      <c r="B73" s="26">
        <v>7150</v>
      </c>
      <c r="C73" s="26">
        <v>18</v>
      </c>
      <c r="D73" s="26" t="s">
        <v>122</v>
      </c>
      <c r="E73" s="26" t="s">
        <v>124</v>
      </c>
      <c r="F73" s="26" t="s">
        <v>131</v>
      </c>
      <c r="G73" s="26">
        <v>6</v>
      </c>
      <c r="H73" s="349">
        <f t="shared" si="1"/>
        <v>1</v>
      </c>
      <c r="I73" s="85">
        <v>15.2</v>
      </c>
      <c r="J73" s="219"/>
      <c r="K73" s="3" t="e">
        <f t="shared" si="9"/>
        <v>#N/A</v>
      </c>
      <c r="L73" s="3">
        <f t="shared" si="2"/>
        <v>15.2</v>
      </c>
      <c r="N73">
        <v>12.7</v>
      </c>
      <c r="P73" s="234">
        <v>12.7</v>
      </c>
      <c r="Q73" s="19"/>
      <c r="R73" s="11">
        <v>12.7</v>
      </c>
      <c r="AA73">
        <v>7402</v>
      </c>
      <c r="AB73">
        <v>0.47670155010958581</v>
      </c>
      <c r="AC73">
        <f t="shared" ca="1" si="4"/>
        <v>14.5</v>
      </c>
      <c r="AD73">
        <v>0.71624370867629528</v>
      </c>
      <c r="AE73">
        <f t="shared" ca="1" si="5"/>
        <v>15.216243708676295</v>
      </c>
    </row>
    <row r="74" spans="2:31" x14ac:dyDescent="0.3">
      <c r="B74" s="26">
        <v>7155</v>
      </c>
      <c r="C74" s="26">
        <v>18</v>
      </c>
      <c r="D74" s="26" t="s">
        <v>122</v>
      </c>
      <c r="E74" s="26" t="s">
        <v>124</v>
      </c>
      <c r="F74" s="26" t="s">
        <v>131</v>
      </c>
      <c r="G74" s="26">
        <v>6</v>
      </c>
      <c r="H74" s="349">
        <f t="shared" si="1"/>
        <v>1</v>
      </c>
      <c r="I74" s="85">
        <v>16.600000000000001</v>
      </c>
      <c r="J74" s="219"/>
      <c r="K74" s="3" t="e">
        <f t="shared" si="9"/>
        <v>#N/A</v>
      </c>
      <c r="L74" s="3">
        <f t="shared" si="2"/>
        <v>16.600000000000001</v>
      </c>
      <c r="N74">
        <v>12.8</v>
      </c>
      <c r="P74" s="234">
        <v>12.8</v>
      </c>
      <c r="Q74" s="19"/>
      <c r="R74" s="11">
        <v>12.8</v>
      </c>
      <c r="AA74">
        <v>7420</v>
      </c>
      <c r="AB74">
        <v>0.5634721577425621</v>
      </c>
      <c r="AC74">
        <f t="shared" ca="1" si="4"/>
        <v>14.5</v>
      </c>
      <c r="AD74">
        <v>0.12547711724350374</v>
      </c>
      <c r="AE74">
        <f t="shared" ca="1" si="5"/>
        <v>14.625477117243504</v>
      </c>
    </row>
    <row r="75" spans="2:31" x14ac:dyDescent="0.3">
      <c r="B75" s="26">
        <v>7163</v>
      </c>
      <c r="C75" s="26">
        <v>18</v>
      </c>
      <c r="D75" s="26" t="s">
        <v>122</v>
      </c>
      <c r="E75" s="26" t="s">
        <v>124</v>
      </c>
      <c r="F75" s="26" t="s">
        <v>121</v>
      </c>
      <c r="G75" s="26">
        <v>1</v>
      </c>
      <c r="H75" s="349">
        <f t="shared" si="1"/>
        <v>0</v>
      </c>
      <c r="I75" s="85"/>
      <c r="J75" s="219"/>
      <c r="K75" s="3">
        <f t="shared" ref="K75:K138" ca="1" si="10">VLOOKUP(B75,$AA$13:$AE$235,5,FALSE)</f>
        <v>9.5163604592390172</v>
      </c>
      <c r="L75" s="3">
        <f t="shared" ref="L75:L138" ca="1" si="11">IF(OR(I75="",I75&lt;8,I75&gt;26),K75,I75)</f>
        <v>9.5163604592390172</v>
      </c>
      <c r="N75">
        <v>13</v>
      </c>
      <c r="P75" s="234">
        <v>13</v>
      </c>
      <c r="Q75" s="19"/>
      <c r="R75" s="11">
        <v>13</v>
      </c>
      <c r="AA75">
        <v>7422</v>
      </c>
      <c r="AB75">
        <v>0.56442633137913578</v>
      </c>
      <c r="AC75">
        <f t="shared" ca="1" si="4"/>
        <v>14.5</v>
      </c>
      <c r="AD75">
        <v>0.51842237020017334</v>
      </c>
      <c r="AE75">
        <f t="shared" ca="1" si="5"/>
        <v>15.018422370200174</v>
      </c>
    </row>
    <row r="76" spans="2:31" x14ac:dyDescent="0.3">
      <c r="B76" s="26">
        <v>7194</v>
      </c>
      <c r="C76" s="26">
        <v>18</v>
      </c>
      <c r="D76" s="26" t="s">
        <v>122</v>
      </c>
      <c r="E76" s="26" t="s">
        <v>124</v>
      </c>
      <c r="F76" s="26" t="s">
        <v>131</v>
      </c>
      <c r="G76" s="26">
        <v>2</v>
      </c>
      <c r="H76" s="349">
        <f t="shared" ref="H76:H139" si="12">IF(I76="",0,1)</f>
        <v>0</v>
      </c>
      <c r="I76" s="85"/>
      <c r="J76" s="219"/>
      <c r="K76" s="3">
        <f t="shared" ca="1" si="10"/>
        <v>8.9576029829573951</v>
      </c>
      <c r="L76" s="3">
        <f t="shared" ca="1" si="11"/>
        <v>8.9576029829573951</v>
      </c>
      <c r="N76">
        <v>13.2</v>
      </c>
      <c r="P76" s="234">
        <v>13.2</v>
      </c>
      <c r="Q76" s="19"/>
      <c r="R76" s="11">
        <v>13.2</v>
      </c>
      <c r="AA76">
        <v>7425</v>
      </c>
      <c r="AB76">
        <v>0.26169324421156259</v>
      </c>
      <c r="AC76">
        <f t="shared" ca="1" si="4"/>
        <v>10.5</v>
      </c>
      <c r="AD76">
        <v>0.28890941516269963</v>
      </c>
      <c r="AE76">
        <f t="shared" ca="1" si="5"/>
        <v>10.788909415162699</v>
      </c>
    </row>
    <row r="77" spans="2:31" x14ac:dyDescent="0.3">
      <c r="B77" s="26">
        <v>7196</v>
      </c>
      <c r="C77" s="26">
        <v>18</v>
      </c>
      <c r="D77" s="26" t="s">
        <v>123</v>
      </c>
      <c r="E77" s="26" t="s">
        <v>124</v>
      </c>
      <c r="F77" s="26" t="s">
        <v>131</v>
      </c>
      <c r="G77" s="26">
        <v>9999</v>
      </c>
      <c r="H77" s="349">
        <f t="shared" si="12"/>
        <v>0</v>
      </c>
      <c r="I77" s="85"/>
      <c r="J77" s="219"/>
      <c r="K77" s="3">
        <f t="shared" ca="1" si="10"/>
        <v>20.562985329341892</v>
      </c>
      <c r="L77" s="3">
        <f t="shared" ca="1" si="11"/>
        <v>20.562985329341892</v>
      </c>
      <c r="N77">
        <v>13.4</v>
      </c>
      <c r="P77" s="234">
        <v>13.4</v>
      </c>
      <c r="Q77" s="19"/>
      <c r="R77" s="11">
        <v>13.4</v>
      </c>
      <c r="AA77">
        <v>7428</v>
      </c>
      <c r="AB77">
        <v>0.21708190409836092</v>
      </c>
      <c r="AC77">
        <f t="shared" ca="1" si="4"/>
        <v>10.5</v>
      </c>
      <c r="AD77">
        <v>0.21674302727363792</v>
      </c>
      <c r="AE77">
        <f t="shared" ca="1" si="5"/>
        <v>10.716743027273639</v>
      </c>
    </row>
    <row r="78" spans="2:31" x14ac:dyDescent="0.3">
      <c r="B78" s="26">
        <v>7229</v>
      </c>
      <c r="C78" s="26">
        <v>18</v>
      </c>
      <c r="D78" s="26" t="s">
        <v>122</v>
      </c>
      <c r="E78" s="26" t="s">
        <v>124</v>
      </c>
      <c r="F78" s="26" t="s">
        <v>132</v>
      </c>
      <c r="G78" s="26">
        <v>2</v>
      </c>
      <c r="H78" s="349">
        <f t="shared" si="12"/>
        <v>0</v>
      </c>
      <c r="I78" s="85"/>
      <c r="J78" s="219"/>
      <c r="K78" s="3">
        <f t="shared" ca="1" si="10"/>
        <v>18.126657854570873</v>
      </c>
      <c r="L78" s="3">
        <f t="shared" ca="1" si="11"/>
        <v>18.126657854570873</v>
      </c>
      <c r="N78">
        <v>13.4</v>
      </c>
      <c r="P78" s="234">
        <v>13.4</v>
      </c>
      <c r="Q78" s="19"/>
      <c r="R78" s="11">
        <v>13.4</v>
      </c>
      <c r="AA78">
        <v>7431</v>
      </c>
      <c r="AB78">
        <v>0.93114017538105565</v>
      </c>
      <c r="AC78">
        <f t="shared" ref="AC78:AC141" ca="1" si="13">LOOKUP(AB78,$Y$12:$Y$30,$T$13:$T$30)</f>
        <v>20.5</v>
      </c>
      <c r="AD78">
        <v>0.62553456786999007</v>
      </c>
      <c r="AE78">
        <f t="shared" ref="AE78:AE141" ca="1" si="14">AC78+AD78</f>
        <v>21.125534567869991</v>
      </c>
    </row>
    <row r="79" spans="2:31" x14ac:dyDescent="0.3">
      <c r="B79" s="26">
        <v>7234</v>
      </c>
      <c r="C79" s="26">
        <v>18</v>
      </c>
      <c r="D79" s="26" t="s">
        <v>122</v>
      </c>
      <c r="E79" s="26" t="s">
        <v>124</v>
      </c>
      <c r="F79" s="26" t="s">
        <v>131</v>
      </c>
      <c r="G79" s="26">
        <v>14</v>
      </c>
      <c r="H79" s="349">
        <f t="shared" si="12"/>
        <v>1</v>
      </c>
      <c r="I79" s="85">
        <v>7.8</v>
      </c>
      <c r="J79" s="219"/>
      <c r="K79" s="3">
        <f t="shared" ca="1" si="10"/>
        <v>9.836628884682586</v>
      </c>
      <c r="L79" s="3">
        <f t="shared" ca="1" si="11"/>
        <v>9.836628884682586</v>
      </c>
      <c r="N79">
        <v>13.5</v>
      </c>
      <c r="P79" s="234">
        <v>13.5</v>
      </c>
      <c r="Q79" s="19"/>
      <c r="R79" s="11">
        <v>13.5</v>
      </c>
      <c r="AA79">
        <v>7434</v>
      </c>
      <c r="AB79">
        <v>2.3996433928096805E-2</v>
      </c>
      <c r="AC79">
        <f t="shared" ca="1" si="13"/>
        <v>8.5</v>
      </c>
      <c r="AD79">
        <v>0.32524757624258227</v>
      </c>
      <c r="AE79">
        <f t="shared" ca="1" si="14"/>
        <v>8.8252475762425817</v>
      </c>
    </row>
    <row r="80" spans="2:31" x14ac:dyDescent="0.3">
      <c r="B80" s="26">
        <v>7237</v>
      </c>
      <c r="C80" s="26">
        <v>18</v>
      </c>
      <c r="D80" s="26" t="s">
        <v>122</v>
      </c>
      <c r="E80" s="26" t="s">
        <v>124</v>
      </c>
      <c r="F80" s="26" t="s">
        <v>132</v>
      </c>
      <c r="G80" s="26">
        <v>13</v>
      </c>
      <c r="H80" s="349">
        <f t="shared" si="12"/>
        <v>1</v>
      </c>
      <c r="I80" s="85">
        <v>9.6999999999999993</v>
      </c>
      <c r="J80" s="219"/>
      <c r="K80" s="3" t="e">
        <f t="shared" si="10"/>
        <v>#N/A</v>
      </c>
      <c r="L80" s="3">
        <f t="shared" si="11"/>
        <v>9.6999999999999993</v>
      </c>
      <c r="N80">
        <v>13.6</v>
      </c>
      <c r="P80" s="234">
        <v>13.6</v>
      </c>
      <c r="Q80" s="19"/>
      <c r="R80" s="11">
        <v>13.6</v>
      </c>
      <c r="AA80">
        <v>7436</v>
      </c>
      <c r="AB80">
        <v>0.59600698699397725</v>
      </c>
      <c r="AC80">
        <f t="shared" ca="1" si="13"/>
        <v>15.5</v>
      </c>
      <c r="AD80">
        <v>0.16773502200941759</v>
      </c>
      <c r="AE80">
        <f t="shared" ca="1" si="14"/>
        <v>15.667735022009417</v>
      </c>
    </row>
    <row r="81" spans="2:31" x14ac:dyDescent="0.3">
      <c r="B81" s="26">
        <v>7240</v>
      </c>
      <c r="C81" s="26">
        <v>18</v>
      </c>
      <c r="D81" s="26" t="s">
        <v>122</v>
      </c>
      <c r="E81" s="26" t="s">
        <v>124</v>
      </c>
      <c r="F81" s="26" t="s">
        <v>132</v>
      </c>
      <c r="G81" s="26">
        <v>2</v>
      </c>
      <c r="H81" s="349">
        <f t="shared" si="12"/>
        <v>0</v>
      </c>
      <c r="I81" s="85"/>
      <c r="J81" s="219"/>
      <c r="K81" s="3">
        <f t="shared" ca="1" si="10"/>
        <v>18.177646942878887</v>
      </c>
      <c r="L81" s="3">
        <f t="shared" ca="1" si="11"/>
        <v>18.177646942878887</v>
      </c>
      <c r="N81">
        <v>13.6</v>
      </c>
      <c r="P81" s="234">
        <v>13.6</v>
      </c>
      <c r="Q81" s="19"/>
      <c r="R81" s="11">
        <v>13.6</v>
      </c>
      <c r="AA81">
        <v>7441</v>
      </c>
      <c r="AB81">
        <v>0.27250089791262577</v>
      </c>
      <c r="AC81">
        <f t="shared" ca="1" si="13"/>
        <v>11.5</v>
      </c>
      <c r="AD81">
        <v>0.55956336194476475</v>
      </c>
      <c r="AE81">
        <f t="shared" ca="1" si="14"/>
        <v>12.059563361944765</v>
      </c>
    </row>
    <row r="82" spans="2:31" x14ac:dyDescent="0.3">
      <c r="B82" s="26">
        <v>7242</v>
      </c>
      <c r="C82" s="26">
        <v>18</v>
      </c>
      <c r="D82" s="26" t="s">
        <v>122</v>
      </c>
      <c r="E82" s="26" t="s">
        <v>124</v>
      </c>
      <c r="F82" s="26" t="s">
        <v>132</v>
      </c>
      <c r="G82" s="26">
        <v>2</v>
      </c>
      <c r="H82" s="349">
        <f t="shared" si="12"/>
        <v>1</v>
      </c>
      <c r="I82" s="85">
        <v>17.100000000000001</v>
      </c>
      <c r="J82" s="219"/>
      <c r="K82" s="3" t="e">
        <f t="shared" si="10"/>
        <v>#N/A</v>
      </c>
      <c r="L82" s="3">
        <f t="shared" si="11"/>
        <v>17.100000000000001</v>
      </c>
      <c r="N82">
        <v>13.9</v>
      </c>
      <c r="P82" s="234">
        <v>13.9</v>
      </c>
      <c r="Q82" s="19"/>
      <c r="R82" s="11">
        <v>13.9</v>
      </c>
      <c r="AA82">
        <v>7462</v>
      </c>
      <c r="AB82">
        <v>0.88446898747793656</v>
      </c>
      <c r="AC82">
        <f t="shared" ca="1" si="13"/>
        <v>19.5</v>
      </c>
      <c r="AD82">
        <v>0.13348369509660651</v>
      </c>
      <c r="AE82">
        <f t="shared" ca="1" si="14"/>
        <v>19.633483695096608</v>
      </c>
    </row>
    <row r="83" spans="2:31" x14ac:dyDescent="0.3">
      <c r="B83" s="26">
        <v>7263</v>
      </c>
      <c r="C83" s="26">
        <v>18</v>
      </c>
      <c r="D83" s="26" t="s">
        <v>122</v>
      </c>
      <c r="E83" s="26" t="s">
        <v>125</v>
      </c>
      <c r="F83" s="26" t="s">
        <v>131</v>
      </c>
      <c r="G83" s="26">
        <v>0</v>
      </c>
      <c r="H83" s="349">
        <f t="shared" si="12"/>
        <v>0</v>
      </c>
      <c r="I83" s="85"/>
      <c r="J83" s="219"/>
      <c r="K83" s="3">
        <f t="shared" ca="1" si="10"/>
        <v>12.854430736003104</v>
      </c>
      <c r="L83" s="3">
        <f t="shared" ca="1" si="11"/>
        <v>12.854430736003104</v>
      </c>
      <c r="N83">
        <v>14</v>
      </c>
      <c r="P83" s="234">
        <v>14</v>
      </c>
      <c r="Q83" s="19"/>
      <c r="R83" s="11">
        <v>14</v>
      </c>
      <c r="AA83">
        <v>7465</v>
      </c>
      <c r="AB83">
        <v>0.85009766102892692</v>
      </c>
      <c r="AC83">
        <f t="shared" ca="1" si="13"/>
        <v>18.5</v>
      </c>
      <c r="AD83">
        <v>0.99584601037867537</v>
      </c>
      <c r="AE83">
        <f t="shared" ca="1" si="14"/>
        <v>19.495846010378674</v>
      </c>
    </row>
    <row r="84" spans="2:31" x14ac:dyDescent="0.3">
      <c r="B84" s="26">
        <v>7265</v>
      </c>
      <c r="C84" s="26">
        <v>18</v>
      </c>
      <c r="D84" s="26" t="s">
        <v>122</v>
      </c>
      <c r="E84" s="26" t="s">
        <v>124</v>
      </c>
      <c r="F84" s="26" t="s">
        <v>131</v>
      </c>
      <c r="G84" s="26">
        <v>12</v>
      </c>
      <c r="H84" s="349">
        <f t="shared" si="12"/>
        <v>1</v>
      </c>
      <c r="I84" s="85">
        <v>18</v>
      </c>
      <c r="J84" s="219"/>
      <c r="K84" s="3" t="e">
        <f t="shared" si="10"/>
        <v>#N/A</v>
      </c>
      <c r="L84" s="3">
        <f t="shared" si="11"/>
        <v>18</v>
      </c>
      <c r="N84">
        <v>14.1</v>
      </c>
      <c r="P84" s="234">
        <v>14.1</v>
      </c>
      <c r="Q84" s="19"/>
      <c r="R84" s="11">
        <v>14.1</v>
      </c>
      <c r="AA84">
        <v>7466</v>
      </c>
      <c r="AB84">
        <v>0.68227410327007121</v>
      </c>
      <c r="AC84">
        <f t="shared" ca="1" si="13"/>
        <v>16.5</v>
      </c>
      <c r="AD84">
        <v>0.83395931437197657</v>
      </c>
      <c r="AE84">
        <f t="shared" ca="1" si="14"/>
        <v>17.333959314371977</v>
      </c>
    </row>
    <row r="85" spans="2:31" x14ac:dyDescent="0.3">
      <c r="B85" s="26">
        <v>7276</v>
      </c>
      <c r="C85" s="26">
        <v>18</v>
      </c>
      <c r="D85" s="26" t="s">
        <v>122</v>
      </c>
      <c r="E85" s="26" t="s">
        <v>124</v>
      </c>
      <c r="F85" s="26" t="s">
        <v>131</v>
      </c>
      <c r="G85" s="26">
        <v>1</v>
      </c>
      <c r="H85" s="349">
        <f t="shared" si="12"/>
        <v>0</v>
      </c>
      <c r="I85" s="85"/>
      <c r="J85" s="219"/>
      <c r="K85" s="3">
        <f t="shared" ca="1" si="10"/>
        <v>19.872935951423162</v>
      </c>
      <c r="L85" s="3">
        <f t="shared" ca="1" si="11"/>
        <v>19.872935951423162</v>
      </c>
      <c r="N85">
        <v>14.2</v>
      </c>
      <c r="P85" s="234">
        <v>14.2</v>
      </c>
      <c r="Q85" s="19"/>
      <c r="R85" s="11">
        <v>14.2</v>
      </c>
      <c r="AA85">
        <v>7468</v>
      </c>
      <c r="AB85">
        <v>0.54945928708357228</v>
      </c>
      <c r="AC85">
        <f t="shared" ca="1" si="13"/>
        <v>14.5</v>
      </c>
      <c r="AD85">
        <v>0.29118960906783287</v>
      </c>
      <c r="AE85">
        <f t="shared" ca="1" si="14"/>
        <v>14.791189609067834</v>
      </c>
    </row>
    <row r="86" spans="2:31" x14ac:dyDescent="0.3">
      <c r="B86" s="26">
        <v>7278</v>
      </c>
      <c r="C86" s="26">
        <v>18</v>
      </c>
      <c r="D86" s="26" t="s">
        <v>123</v>
      </c>
      <c r="E86" s="26" t="s">
        <v>124</v>
      </c>
      <c r="F86" s="26" t="s">
        <v>121</v>
      </c>
      <c r="G86" s="26">
        <v>9999</v>
      </c>
      <c r="H86" s="349">
        <f t="shared" si="12"/>
        <v>0</v>
      </c>
      <c r="I86" s="85"/>
      <c r="J86" s="219"/>
      <c r="K86" s="3">
        <f t="shared" ca="1" si="10"/>
        <v>9.464345883403487</v>
      </c>
      <c r="L86" s="3">
        <f t="shared" ca="1" si="11"/>
        <v>9.464345883403487</v>
      </c>
      <c r="N86">
        <v>14.2</v>
      </c>
      <c r="P86" s="234">
        <v>14.2</v>
      </c>
      <c r="Q86" s="19"/>
      <c r="R86" s="11">
        <v>14.2</v>
      </c>
      <c r="AA86">
        <v>7471</v>
      </c>
      <c r="AB86">
        <v>0.20648859535632758</v>
      </c>
      <c r="AC86">
        <f t="shared" ca="1" si="13"/>
        <v>10.5</v>
      </c>
      <c r="AD86">
        <v>6.8196216588296887E-2</v>
      </c>
      <c r="AE86">
        <f t="shared" ca="1" si="14"/>
        <v>10.568196216588296</v>
      </c>
    </row>
    <row r="87" spans="2:31" x14ac:dyDescent="0.3">
      <c r="B87" s="26">
        <v>7279</v>
      </c>
      <c r="C87" s="26">
        <v>18</v>
      </c>
      <c r="D87" s="26" t="s">
        <v>123</v>
      </c>
      <c r="E87" s="26" t="s">
        <v>124</v>
      </c>
      <c r="F87" s="26" t="s">
        <v>131</v>
      </c>
      <c r="G87" s="26">
        <v>9999</v>
      </c>
      <c r="H87" s="349">
        <f t="shared" si="12"/>
        <v>0</v>
      </c>
      <c r="I87" s="85"/>
      <c r="J87" s="219"/>
      <c r="K87" s="3">
        <f t="shared" ca="1" si="10"/>
        <v>18.449482687474255</v>
      </c>
      <c r="L87" s="3">
        <f t="shared" ca="1" si="11"/>
        <v>18.449482687474255</v>
      </c>
      <c r="N87">
        <v>14.2</v>
      </c>
      <c r="P87" s="234">
        <v>14.2</v>
      </c>
      <c r="Q87" s="19"/>
      <c r="R87" s="11">
        <v>14.2</v>
      </c>
      <c r="AA87">
        <v>7475</v>
      </c>
      <c r="AB87">
        <v>0.35357059749884667</v>
      </c>
      <c r="AC87">
        <f t="shared" ca="1" si="13"/>
        <v>12.5</v>
      </c>
      <c r="AD87">
        <v>0.7822243593548579</v>
      </c>
      <c r="AE87">
        <f t="shared" ca="1" si="14"/>
        <v>13.282224359354858</v>
      </c>
    </row>
    <row r="88" spans="2:31" x14ac:dyDescent="0.3">
      <c r="B88" s="26">
        <v>7282</v>
      </c>
      <c r="C88" s="26">
        <v>18</v>
      </c>
      <c r="D88" s="26" t="s">
        <v>122</v>
      </c>
      <c r="E88" s="26" t="s">
        <v>124</v>
      </c>
      <c r="F88" s="26" t="s">
        <v>121</v>
      </c>
      <c r="G88" s="26">
        <v>0</v>
      </c>
      <c r="H88" s="349">
        <f t="shared" si="12"/>
        <v>0</v>
      </c>
      <c r="I88" s="85"/>
      <c r="J88" s="219"/>
      <c r="K88" s="3">
        <f t="shared" ca="1" si="10"/>
        <v>13.32610312991614</v>
      </c>
      <c r="L88" s="3">
        <f t="shared" ca="1" si="11"/>
        <v>13.32610312991614</v>
      </c>
      <c r="N88">
        <v>14.5</v>
      </c>
      <c r="P88" s="234">
        <v>14.5</v>
      </c>
      <c r="Q88" s="19"/>
      <c r="R88" s="11">
        <v>14.5</v>
      </c>
      <c r="AA88">
        <v>7510</v>
      </c>
      <c r="AB88">
        <v>0.91113542549152626</v>
      </c>
      <c r="AC88">
        <f t="shared" ca="1" si="13"/>
        <v>20.5</v>
      </c>
      <c r="AD88">
        <v>0.31136297760903076</v>
      </c>
      <c r="AE88">
        <f t="shared" ca="1" si="14"/>
        <v>20.811362977609029</v>
      </c>
    </row>
    <row r="89" spans="2:31" x14ac:dyDescent="0.3">
      <c r="B89" s="26">
        <v>7286</v>
      </c>
      <c r="C89" s="26">
        <v>18</v>
      </c>
      <c r="D89" s="26" t="s">
        <v>123</v>
      </c>
      <c r="E89" s="26" t="s">
        <v>124</v>
      </c>
      <c r="F89" s="26" t="s">
        <v>132</v>
      </c>
      <c r="G89" s="26">
        <v>9999</v>
      </c>
      <c r="H89" s="349">
        <f t="shared" si="12"/>
        <v>0</v>
      </c>
      <c r="I89" s="85"/>
      <c r="J89" s="219"/>
      <c r="K89" s="3">
        <f t="shared" ca="1" si="10"/>
        <v>9.4725575018389208</v>
      </c>
      <c r="L89" s="3">
        <f t="shared" ca="1" si="11"/>
        <v>9.4725575018389208</v>
      </c>
      <c r="N89">
        <v>14.5</v>
      </c>
      <c r="P89" s="234">
        <v>14.5</v>
      </c>
      <c r="Q89" s="19"/>
      <c r="R89" s="11">
        <v>14.5</v>
      </c>
      <c r="AA89">
        <v>7530</v>
      </c>
      <c r="AB89">
        <v>0.27124741191304846</v>
      </c>
      <c r="AC89">
        <f t="shared" ca="1" si="13"/>
        <v>11.5</v>
      </c>
      <c r="AD89">
        <v>0.20255850119140495</v>
      </c>
      <c r="AE89">
        <f t="shared" ca="1" si="14"/>
        <v>11.702558501191405</v>
      </c>
    </row>
    <row r="90" spans="2:31" x14ac:dyDescent="0.3">
      <c r="B90" s="26">
        <v>7299</v>
      </c>
      <c r="C90" s="26">
        <v>18</v>
      </c>
      <c r="D90" s="26" t="s">
        <v>123</v>
      </c>
      <c r="E90" s="26" t="s">
        <v>124</v>
      </c>
      <c r="F90" s="26" t="s">
        <v>132</v>
      </c>
      <c r="G90" s="26">
        <v>9999</v>
      </c>
      <c r="H90" s="349">
        <f t="shared" si="12"/>
        <v>0</v>
      </c>
      <c r="I90" s="85"/>
      <c r="J90" s="219"/>
      <c r="K90" s="3">
        <f t="shared" ca="1" si="10"/>
        <v>9.4484307617359864</v>
      </c>
      <c r="L90" s="3">
        <f t="shared" ca="1" si="11"/>
        <v>9.4484307617359864</v>
      </c>
      <c r="N90">
        <v>14.5</v>
      </c>
      <c r="P90" s="234">
        <v>14.5</v>
      </c>
      <c r="Q90" s="19"/>
      <c r="R90" s="11">
        <v>14.5</v>
      </c>
      <c r="AA90">
        <v>7534</v>
      </c>
      <c r="AB90">
        <v>0.6388350954253994</v>
      </c>
      <c r="AC90">
        <f t="shared" ca="1" si="13"/>
        <v>15.5</v>
      </c>
      <c r="AD90">
        <v>0.73744063506273061</v>
      </c>
      <c r="AE90">
        <f t="shared" ca="1" si="14"/>
        <v>16.237440635062729</v>
      </c>
    </row>
    <row r="91" spans="2:31" x14ac:dyDescent="0.3">
      <c r="B91" s="26">
        <v>7300</v>
      </c>
      <c r="C91" s="26">
        <v>18</v>
      </c>
      <c r="D91" s="26" t="s">
        <v>123</v>
      </c>
      <c r="E91" s="26" t="s">
        <v>124</v>
      </c>
      <c r="F91" s="26" t="s">
        <v>132</v>
      </c>
      <c r="G91" s="26">
        <v>9999</v>
      </c>
      <c r="H91" s="349">
        <f t="shared" si="12"/>
        <v>0</v>
      </c>
      <c r="I91" s="85"/>
      <c r="J91" s="219"/>
      <c r="K91" s="3">
        <f t="shared" ca="1" si="10"/>
        <v>10.628745902062429</v>
      </c>
      <c r="L91" s="3">
        <f t="shared" ca="1" si="11"/>
        <v>10.628745902062429</v>
      </c>
      <c r="N91">
        <v>14.6</v>
      </c>
      <c r="P91" s="234">
        <v>14.6</v>
      </c>
      <c r="Q91" s="19"/>
      <c r="R91" s="11">
        <v>14.6</v>
      </c>
      <c r="AA91">
        <v>7536</v>
      </c>
      <c r="AB91">
        <v>0.89106830284641991</v>
      </c>
      <c r="AC91">
        <f t="shared" ca="1" si="13"/>
        <v>19.5</v>
      </c>
      <c r="AD91">
        <v>0.53473545838953529</v>
      </c>
      <c r="AE91">
        <f t="shared" ca="1" si="14"/>
        <v>20.034735458389534</v>
      </c>
    </row>
    <row r="92" spans="2:31" x14ac:dyDescent="0.3">
      <c r="B92" s="26">
        <v>7311</v>
      </c>
      <c r="C92" s="26">
        <v>18</v>
      </c>
      <c r="D92" s="26" t="s">
        <v>122</v>
      </c>
      <c r="E92" s="26" t="s">
        <v>125</v>
      </c>
      <c r="F92" s="26" t="s">
        <v>131</v>
      </c>
      <c r="G92" s="26">
        <v>0</v>
      </c>
      <c r="H92" s="349">
        <f t="shared" si="12"/>
        <v>0</v>
      </c>
      <c r="I92" s="85"/>
      <c r="J92" s="219"/>
      <c r="K92" s="3">
        <f t="shared" ca="1" si="10"/>
        <v>20.788886321784982</v>
      </c>
      <c r="L92" s="3">
        <f t="shared" ca="1" si="11"/>
        <v>20.788886321784982</v>
      </c>
      <c r="N92">
        <v>14.6</v>
      </c>
      <c r="P92" s="234">
        <v>14.6</v>
      </c>
      <c r="Q92" s="19"/>
      <c r="R92" s="11">
        <v>14.6</v>
      </c>
      <c r="AA92">
        <v>7544</v>
      </c>
      <c r="AB92">
        <v>0.66405243917748524</v>
      </c>
      <c r="AC92">
        <f t="shared" ca="1" si="13"/>
        <v>16.5</v>
      </c>
      <c r="AD92">
        <v>0.31943433024104051</v>
      </c>
      <c r="AE92">
        <f t="shared" ca="1" si="14"/>
        <v>16.819434330241041</v>
      </c>
    </row>
    <row r="93" spans="2:31" x14ac:dyDescent="0.3">
      <c r="B93" s="26">
        <v>7357</v>
      </c>
      <c r="C93" s="26">
        <v>18</v>
      </c>
      <c r="D93" s="26" t="s">
        <v>122</v>
      </c>
      <c r="E93" s="26" t="s">
        <v>124</v>
      </c>
      <c r="F93" s="26" t="s">
        <v>132</v>
      </c>
      <c r="G93" s="26">
        <v>10</v>
      </c>
      <c r="H93" s="349">
        <f t="shared" si="12"/>
        <v>1</v>
      </c>
      <c r="I93" s="85">
        <v>10.8</v>
      </c>
      <c r="J93" s="219"/>
      <c r="K93" s="3" t="e">
        <f t="shared" si="10"/>
        <v>#N/A</v>
      </c>
      <c r="L93" s="3">
        <f t="shared" si="11"/>
        <v>10.8</v>
      </c>
      <c r="N93">
        <v>14.6</v>
      </c>
      <c r="P93" s="234">
        <v>14.6</v>
      </c>
      <c r="Q93" s="19"/>
      <c r="R93" s="11">
        <v>14.6</v>
      </c>
      <c r="AA93">
        <v>7547</v>
      </c>
      <c r="AB93">
        <v>0.63807708133043373</v>
      </c>
      <c r="AC93">
        <f t="shared" ca="1" si="13"/>
        <v>15.5</v>
      </c>
      <c r="AD93">
        <v>0.86980887141351815</v>
      </c>
      <c r="AE93">
        <f t="shared" ca="1" si="14"/>
        <v>16.369808871413518</v>
      </c>
    </row>
    <row r="94" spans="2:31" x14ac:dyDescent="0.3">
      <c r="B94" s="26">
        <v>7359</v>
      </c>
      <c r="C94" s="26">
        <v>18</v>
      </c>
      <c r="D94" s="26" t="s">
        <v>122</v>
      </c>
      <c r="E94" s="26" t="s">
        <v>124</v>
      </c>
      <c r="F94" s="26" t="s">
        <v>131</v>
      </c>
      <c r="G94" s="26">
        <v>8</v>
      </c>
      <c r="H94" s="349">
        <f t="shared" si="12"/>
        <v>1</v>
      </c>
      <c r="I94" s="85">
        <v>12.4</v>
      </c>
      <c r="J94" s="219"/>
      <c r="K94" s="3" t="e">
        <f t="shared" si="10"/>
        <v>#N/A</v>
      </c>
      <c r="L94" s="3">
        <f t="shared" si="11"/>
        <v>12.4</v>
      </c>
      <c r="N94">
        <v>14.7</v>
      </c>
      <c r="P94" s="234">
        <v>14.7</v>
      </c>
      <c r="Q94" s="19"/>
      <c r="R94" s="11">
        <v>14.7</v>
      </c>
      <c r="AA94">
        <v>7598</v>
      </c>
      <c r="AB94">
        <v>0.34536981059341354</v>
      </c>
      <c r="AC94">
        <f t="shared" ca="1" si="13"/>
        <v>12.5</v>
      </c>
      <c r="AD94">
        <v>0.49457739874176299</v>
      </c>
      <c r="AE94">
        <f t="shared" ca="1" si="14"/>
        <v>12.994577398741763</v>
      </c>
    </row>
    <row r="95" spans="2:31" x14ac:dyDescent="0.3">
      <c r="B95" s="26">
        <v>7375</v>
      </c>
      <c r="C95" s="26">
        <v>18</v>
      </c>
      <c r="D95" s="26" t="s">
        <v>122</v>
      </c>
      <c r="E95" s="26" t="s">
        <v>124</v>
      </c>
      <c r="F95" s="26" t="s">
        <v>132</v>
      </c>
      <c r="G95" s="26">
        <v>6</v>
      </c>
      <c r="H95" s="349">
        <f t="shared" si="12"/>
        <v>1</v>
      </c>
      <c r="I95" s="85">
        <v>13.6</v>
      </c>
      <c r="J95" s="219"/>
      <c r="K95" s="3" t="e">
        <f t="shared" si="10"/>
        <v>#N/A</v>
      </c>
      <c r="L95" s="3">
        <f t="shared" si="11"/>
        <v>13.6</v>
      </c>
      <c r="N95">
        <v>14.8</v>
      </c>
      <c r="P95" s="234">
        <v>14.8</v>
      </c>
      <c r="Q95" s="19"/>
      <c r="R95" s="11">
        <v>14.8</v>
      </c>
      <c r="AA95">
        <v>7639</v>
      </c>
      <c r="AB95">
        <v>0.60974955189377478</v>
      </c>
      <c r="AC95">
        <f t="shared" ca="1" si="13"/>
        <v>15.5</v>
      </c>
      <c r="AD95">
        <v>0.94122942133038578</v>
      </c>
      <c r="AE95">
        <f t="shared" ca="1" si="14"/>
        <v>16.441229421330387</v>
      </c>
    </row>
    <row r="96" spans="2:31" x14ac:dyDescent="0.3">
      <c r="B96" s="26">
        <v>7376</v>
      </c>
      <c r="C96" s="26">
        <v>18</v>
      </c>
      <c r="D96" s="26" t="s">
        <v>122</v>
      </c>
      <c r="E96" s="26" t="s">
        <v>124</v>
      </c>
      <c r="F96" s="26" t="s">
        <v>132</v>
      </c>
      <c r="G96" s="26">
        <v>3</v>
      </c>
      <c r="H96" s="349">
        <f t="shared" si="12"/>
        <v>0</v>
      </c>
      <c r="I96" s="85"/>
      <c r="J96" s="219"/>
      <c r="K96" s="3">
        <f t="shared" ca="1" si="10"/>
        <v>14.520912450827568</v>
      </c>
      <c r="L96" s="3">
        <f t="shared" ca="1" si="11"/>
        <v>14.520912450827568</v>
      </c>
      <c r="N96">
        <v>14.8</v>
      </c>
      <c r="P96" s="234">
        <v>14.8</v>
      </c>
      <c r="Q96" s="19"/>
      <c r="R96" s="11">
        <v>14.8</v>
      </c>
      <c r="AA96">
        <v>7662</v>
      </c>
      <c r="AB96">
        <v>0.38402856929341067</v>
      </c>
      <c r="AC96">
        <f t="shared" ca="1" si="13"/>
        <v>12.5</v>
      </c>
      <c r="AD96">
        <v>0.33237228175967348</v>
      </c>
      <c r="AE96">
        <f t="shared" ca="1" si="14"/>
        <v>12.832372281759673</v>
      </c>
    </row>
    <row r="97" spans="2:32" x14ac:dyDescent="0.3">
      <c r="B97" s="26">
        <v>7377</v>
      </c>
      <c r="C97" s="26">
        <v>18</v>
      </c>
      <c r="D97" s="26" t="s">
        <v>122</v>
      </c>
      <c r="E97" s="26" t="s">
        <v>124</v>
      </c>
      <c r="F97" s="26" t="s">
        <v>132</v>
      </c>
      <c r="G97" s="26">
        <v>6</v>
      </c>
      <c r="H97" s="349">
        <f t="shared" si="12"/>
        <v>1</v>
      </c>
      <c r="I97" s="85">
        <v>14.2</v>
      </c>
      <c r="J97" s="219"/>
      <c r="K97" s="3" t="e">
        <f t="shared" si="10"/>
        <v>#N/A</v>
      </c>
      <c r="L97" s="3">
        <f t="shared" si="11"/>
        <v>14.2</v>
      </c>
      <c r="N97">
        <v>15</v>
      </c>
      <c r="P97" s="234">
        <v>15</v>
      </c>
      <c r="Q97" s="19"/>
      <c r="R97" s="11">
        <v>15</v>
      </c>
      <c r="AA97">
        <v>7676</v>
      </c>
      <c r="AB97">
        <v>0.87470202093476723</v>
      </c>
      <c r="AC97">
        <f t="shared" ca="1" si="13"/>
        <v>19.5</v>
      </c>
      <c r="AD97">
        <v>0.12473072522109074</v>
      </c>
      <c r="AE97">
        <f t="shared" ca="1" si="14"/>
        <v>19.624730725221092</v>
      </c>
      <c r="AF97">
        <f>AF64+1</f>
        <v>45</v>
      </c>
    </row>
    <row r="98" spans="2:32" x14ac:dyDescent="0.3">
      <c r="B98" s="26">
        <v>7381</v>
      </c>
      <c r="C98" s="26">
        <v>18</v>
      </c>
      <c r="D98" s="26" t="s">
        <v>122</v>
      </c>
      <c r="E98" s="26" t="s">
        <v>124</v>
      </c>
      <c r="F98" s="26" t="s">
        <v>132</v>
      </c>
      <c r="G98" s="26">
        <v>11</v>
      </c>
      <c r="H98" s="349">
        <f t="shared" si="12"/>
        <v>1</v>
      </c>
      <c r="I98" s="85">
        <v>6.1</v>
      </c>
      <c r="J98" s="219"/>
      <c r="K98" s="3">
        <f t="shared" ca="1" si="10"/>
        <v>10.478023528099236</v>
      </c>
      <c r="L98" s="3">
        <f t="shared" ca="1" si="11"/>
        <v>10.478023528099236</v>
      </c>
      <c r="N98">
        <v>15.2</v>
      </c>
      <c r="P98" s="234">
        <v>15.2</v>
      </c>
      <c r="Q98" s="19"/>
      <c r="R98" s="11">
        <v>15.2</v>
      </c>
      <c r="AA98">
        <v>7677</v>
      </c>
      <c r="AB98">
        <v>0.89793276155190538</v>
      </c>
      <c r="AC98">
        <f t="shared" ca="1" si="13"/>
        <v>20.5</v>
      </c>
      <c r="AD98">
        <v>0.62391526775847006</v>
      </c>
      <c r="AE98">
        <f t="shared" ca="1" si="14"/>
        <v>21.12391526775847</v>
      </c>
    </row>
    <row r="99" spans="2:32" x14ac:dyDescent="0.3">
      <c r="B99" s="26">
        <v>7402</v>
      </c>
      <c r="C99" s="26">
        <v>18</v>
      </c>
      <c r="D99" s="26" t="s">
        <v>122</v>
      </c>
      <c r="E99" s="26" t="s">
        <v>124</v>
      </c>
      <c r="F99" s="26" t="s">
        <v>132</v>
      </c>
      <c r="G99" s="26">
        <v>3</v>
      </c>
      <c r="H99" s="349">
        <f t="shared" si="12"/>
        <v>0</v>
      </c>
      <c r="I99" s="85"/>
      <c r="J99" s="219"/>
      <c r="K99" s="3">
        <f t="shared" ca="1" si="10"/>
        <v>15.216243708676295</v>
      </c>
      <c r="L99" s="3">
        <f t="shared" ca="1" si="11"/>
        <v>15.216243708676295</v>
      </c>
      <c r="N99">
        <v>15.5</v>
      </c>
      <c r="P99" s="234">
        <v>15.5</v>
      </c>
      <c r="Q99" s="19"/>
      <c r="R99" s="11">
        <v>15.5</v>
      </c>
      <c r="AA99">
        <v>7682</v>
      </c>
      <c r="AB99">
        <v>0.24376271904165914</v>
      </c>
      <c r="AC99">
        <f t="shared" ca="1" si="13"/>
        <v>10.5</v>
      </c>
      <c r="AD99">
        <v>0.89170091596259105</v>
      </c>
      <c r="AE99">
        <f t="shared" ca="1" si="14"/>
        <v>11.391700915962591</v>
      </c>
    </row>
    <row r="100" spans="2:32" x14ac:dyDescent="0.3">
      <c r="B100" s="26">
        <v>7415</v>
      </c>
      <c r="C100" s="26">
        <v>18</v>
      </c>
      <c r="D100" s="26" t="s">
        <v>122</v>
      </c>
      <c r="E100" s="26" t="s">
        <v>124</v>
      </c>
      <c r="F100" s="26" t="s">
        <v>131</v>
      </c>
      <c r="G100" s="26">
        <v>16</v>
      </c>
      <c r="H100" s="349">
        <f t="shared" si="12"/>
        <v>1</v>
      </c>
      <c r="I100" s="85">
        <v>13.2</v>
      </c>
      <c r="J100" s="219"/>
      <c r="K100" s="3" t="e">
        <f t="shared" si="10"/>
        <v>#N/A</v>
      </c>
      <c r="L100" s="3">
        <f t="shared" si="11"/>
        <v>13.2</v>
      </c>
      <c r="N100">
        <v>15.6</v>
      </c>
      <c r="P100" s="234">
        <v>15.6</v>
      </c>
      <c r="Q100" s="19"/>
      <c r="R100" s="11">
        <v>15.6</v>
      </c>
      <c r="AA100">
        <v>7683</v>
      </c>
      <c r="AB100">
        <v>0.6964204023080367</v>
      </c>
      <c r="AC100">
        <f t="shared" ca="1" si="13"/>
        <v>16.5</v>
      </c>
      <c r="AD100">
        <v>0.33630919439178519</v>
      </c>
      <c r="AE100">
        <f t="shared" ca="1" si="14"/>
        <v>16.836309194391784</v>
      </c>
    </row>
    <row r="101" spans="2:32" x14ac:dyDescent="0.3">
      <c r="B101" s="26">
        <v>7420</v>
      </c>
      <c r="C101" s="26">
        <v>18</v>
      </c>
      <c r="D101" s="26" t="s">
        <v>122</v>
      </c>
      <c r="E101" s="26" t="s">
        <v>124</v>
      </c>
      <c r="F101" s="26" t="s">
        <v>121</v>
      </c>
      <c r="G101" s="26">
        <v>2</v>
      </c>
      <c r="H101" s="349">
        <f t="shared" si="12"/>
        <v>0</v>
      </c>
      <c r="I101" s="85"/>
      <c r="J101" s="219"/>
      <c r="K101" s="3">
        <f t="shared" ca="1" si="10"/>
        <v>14.625477117243504</v>
      </c>
      <c r="L101" s="3">
        <f t="shared" ca="1" si="11"/>
        <v>14.625477117243504</v>
      </c>
      <c r="N101">
        <v>15.6</v>
      </c>
      <c r="P101" s="234">
        <v>15.6</v>
      </c>
      <c r="Q101" s="19"/>
      <c r="R101" s="11">
        <v>15.6</v>
      </c>
      <c r="AA101">
        <v>7690</v>
      </c>
      <c r="AB101">
        <v>0.99925974964435715</v>
      </c>
      <c r="AC101">
        <f t="shared" ca="1" si="13"/>
        <v>24.5</v>
      </c>
      <c r="AD101">
        <v>0.74972113079067193</v>
      </c>
      <c r="AE101">
        <f t="shared" ca="1" si="14"/>
        <v>25.249721130790672</v>
      </c>
    </row>
    <row r="102" spans="2:32" x14ac:dyDescent="0.3">
      <c r="B102" s="26">
        <v>7422</v>
      </c>
      <c r="C102" s="26">
        <v>18</v>
      </c>
      <c r="D102" s="26" t="s">
        <v>123</v>
      </c>
      <c r="E102" s="26" t="s">
        <v>124</v>
      </c>
      <c r="F102" s="26" t="s">
        <v>131</v>
      </c>
      <c r="G102" s="26">
        <v>9999</v>
      </c>
      <c r="H102" s="349">
        <f t="shared" si="12"/>
        <v>0</v>
      </c>
      <c r="I102" s="85"/>
      <c r="J102" s="219"/>
      <c r="K102" s="3">
        <f t="shared" ca="1" si="10"/>
        <v>15.018422370200174</v>
      </c>
      <c r="L102" s="3">
        <f t="shared" ca="1" si="11"/>
        <v>15.018422370200174</v>
      </c>
      <c r="N102">
        <v>15.6</v>
      </c>
      <c r="P102" s="234">
        <v>15.6</v>
      </c>
      <c r="Q102" s="19"/>
      <c r="R102" s="11">
        <v>15.6</v>
      </c>
      <c r="AA102">
        <v>7695</v>
      </c>
      <c r="AB102">
        <v>0.12753811066731047</v>
      </c>
      <c r="AC102">
        <f t="shared" ca="1" si="13"/>
        <v>9.5</v>
      </c>
      <c r="AD102">
        <v>0.91510797203628014</v>
      </c>
      <c r="AE102">
        <f t="shared" ca="1" si="14"/>
        <v>10.41510797203628</v>
      </c>
    </row>
    <row r="103" spans="2:32" x14ac:dyDescent="0.3">
      <c r="B103" s="26">
        <v>7423</v>
      </c>
      <c r="C103" s="26">
        <v>18</v>
      </c>
      <c r="D103" s="26" t="s">
        <v>122</v>
      </c>
      <c r="E103" s="26" t="s">
        <v>136</v>
      </c>
      <c r="F103" s="26" t="s">
        <v>121</v>
      </c>
      <c r="G103" s="26">
        <v>0</v>
      </c>
      <c r="H103" s="349">
        <f t="shared" si="12"/>
        <v>1</v>
      </c>
      <c r="I103" s="85">
        <v>61.1</v>
      </c>
      <c r="J103" s="219"/>
      <c r="K103" s="3">
        <f t="shared" ca="1" si="10"/>
        <v>15.164349466289417</v>
      </c>
      <c r="L103" s="3">
        <f t="shared" ca="1" si="11"/>
        <v>15.164349466289417</v>
      </c>
      <c r="N103">
        <v>15.7</v>
      </c>
      <c r="P103" s="234">
        <v>15.7</v>
      </c>
      <c r="Q103" s="19"/>
      <c r="R103" s="11">
        <v>15.7</v>
      </c>
      <c r="AA103">
        <v>7702</v>
      </c>
      <c r="AB103">
        <v>0.37370153025638997</v>
      </c>
      <c r="AC103">
        <f t="shared" ca="1" si="13"/>
        <v>12.5</v>
      </c>
      <c r="AD103">
        <v>0.45531268272380543</v>
      </c>
      <c r="AE103">
        <f t="shared" ca="1" si="14"/>
        <v>12.955312682723806</v>
      </c>
    </row>
    <row r="104" spans="2:32" x14ac:dyDescent="0.3">
      <c r="B104" s="26">
        <v>7425</v>
      </c>
      <c r="C104" s="26">
        <v>18</v>
      </c>
      <c r="D104" s="26" t="s">
        <v>122</v>
      </c>
      <c r="E104" s="26" t="s">
        <v>124</v>
      </c>
      <c r="F104" s="26" t="s">
        <v>121</v>
      </c>
      <c r="G104" s="26">
        <v>0</v>
      </c>
      <c r="H104" s="349">
        <f t="shared" si="12"/>
        <v>0</v>
      </c>
      <c r="I104" s="85"/>
      <c r="J104" s="219"/>
      <c r="K104" s="3">
        <f t="shared" ca="1" si="10"/>
        <v>10.788909415162699</v>
      </c>
      <c r="L104" s="3">
        <f t="shared" ca="1" si="11"/>
        <v>10.788909415162699</v>
      </c>
      <c r="N104">
        <v>15.8</v>
      </c>
      <c r="P104" s="234">
        <v>15.8</v>
      </c>
      <c r="Q104" s="19"/>
      <c r="R104" s="11">
        <v>15.8</v>
      </c>
      <c r="AA104">
        <v>7713</v>
      </c>
      <c r="AB104">
        <v>0.49265943811602575</v>
      </c>
      <c r="AC104">
        <f t="shared" ca="1" si="13"/>
        <v>14.5</v>
      </c>
      <c r="AD104">
        <v>0.99685476493233482</v>
      </c>
      <c r="AE104">
        <f t="shared" ca="1" si="14"/>
        <v>15.496854764932335</v>
      </c>
    </row>
    <row r="105" spans="2:32" x14ac:dyDescent="0.3">
      <c r="B105" s="26">
        <v>7428</v>
      </c>
      <c r="C105" s="26">
        <v>18</v>
      </c>
      <c r="D105" s="26" t="s">
        <v>122</v>
      </c>
      <c r="E105" s="26" t="s">
        <v>124</v>
      </c>
      <c r="F105" s="26" t="s">
        <v>131</v>
      </c>
      <c r="G105" s="26">
        <v>2</v>
      </c>
      <c r="H105" s="349">
        <f t="shared" si="12"/>
        <v>0</v>
      </c>
      <c r="I105" s="85"/>
      <c r="J105" s="219"/>
      <c r="K105" s="3">
        <f t="shared" ca="1" si="10"/>
        <v>10.716743027273639</v>
      </c>
      <c r="L105" s="3">
        <f t="shared" ca="1" si="11"/>
        <v>10.716743027273639</v>
      </c>
      <c r="N105">
        <v>16</v>
      </c>
      <c r="P105" s="234">
        <v>16</v>
      </c>
      <c r="Q105" s="19"/>
      <c r="R105" s="11">
        <v>16</v>
      </c>
      <c r="AA105">
        <v>7723</v>
      </c>
      <c r="AB105">
        <v>1.7635649459119107E-2</v>
      </c>
      <c r="AC105">
        <f t="shared" ca="1" si="13"/>
        <v>8.5</v>
      </c>
      <c r="AD105">
        <v>0.60042009536379559</v>
      </c>
      <c r="AE105">
        <f t="shared" ca="1" si="14"/>
        <v>9.1004200953637948</v>
      </c>
    </row>
    <row r="106" spans="2:32" x14ac:dyDescent="0.3">
      <c r="B106" s="26">
        <v>7431</v>
      </c>
      <c r="C106" s="26">
        <v>18</v>
      </c>
      <c r="D106" s="26" t="s">
        <v>122</v>
      </c>
      <c r="E106" s="26" t="s">
        <v>124</v>
      </c>
      <c r="F106" s="26" t="s">
        <v>121</v>
      </c>
      <c r="G106" s="26">
        <v>0</v>
      </c>
      <c r="H106" s="349">
        <f t="shared" si="12"/>
        <v>0</v>
      </c>
      <c r="I106" s="85"/>
      <c r="J106" s="219"/>
      <c r="K106" s="3">
        <f t="shared" ca="1" si="10"/>
        <v>21.125534567869991</v>
      </c>
      <c r="L106" s="3">
        <f t="shared" ca="1" si="11"/>
        <v>21.125534567869991</v>
      </c>
      <c r="N106">
        <v>16</v>
      </c>
      <c r="P106" s="234">
        <v>16</v>
      </c>
      <c r="Q106" s="19"/>
      <c r="R106" s="11">
        <v>16</v>
      </c>
      <c r="AA106">
        <v>7834</v>
      </c>
      <c r="AB106">
        <v>0.42316777031781949</v>
      </c>
      <c r="AC106">
        <f t="shared" ca="1" si="13"/>
        <v>13.5</v>
      </c>
      <c r="AD106">
        <v>0.45798214372879786</v>
      </c>
      <c r="AE106">
        <f t="shared" ca="1" si="14"/>
        <v>13.957982143728797</v>
      </c>
    </row>
    <row r="107" spans="2:32" x14ac:dyDescent="0.3">
      <c r="B107" s="26">
        <v>7434</v>
      </c>
      <c r="C107" s="26">
        <v>18</v>
      </c>
      <c r="D107" s="26" t="s">
        <v>122</v>
      </c>
      <c r="E107" s="26" t="s">
        <v>124</v>
      </c>
      <c r="F107" s="26" t="s">
        <v>131</v>
      </c>
      <c r="G107" s="26">
        <v>0</v>
      </c>
      <c r="H107" s="349">
        <f t="shared" si="12"/>
        <v>0</v>
      </c>
      <c r="I107" s="85"/>
      <c r="J107" s="219"/>
      <c r="K107" s="3">
        <f t="shared" ca="1" si="10"/>
        <v>8.8252475762425817</v>
      </c>
      <c r="L107" s="3">
        <f t="shared" ca="1" si="11"/>
        <v>8.8252475762425817</v>
      </c>
      <c r="N107">
        <v>16.100000000000001</v>
      </c>
      <c r="P107" s="234">
        <v>16.100000000000001</v>
      </c>
      <c r="Q107" s="19"/>
      <c r="R107" s="11">
        <v>16.100000000000001</v>
      </c>
      <c r="AA107">
        <v>7967</v>
      </c>
      <c r="AB107">
        <v>0.26062133801894793</v>
      </c>
      <c r="AC107">
        <f t="shared" ca="1" si="13"/>
        <v>10.5</v>
      </c>
      <c r="AD107">
        <v>0.57949132988228491</v>
      </c>
      <c r="AE107">
        <f t="shared" ca="1" si="14"/>
        <v>11.079491329882284</v>
      </c>
    </row>
    <row r="108" spans="2:32" x14ac:dyDescent="0.3">
      <c r="B108" s="26">
        <v>7436</v>
      </c>
      <c r="C108" s="26">
        <v>18</v>
      </c>
      <c r="D108" s="26" t="s">
        <v>122</v>
      </c>
      <c r="E108" s="26" t="s">
        <v>124</v>
      </c>
      <c r="F108" s="26" t="s">
        <v>131</v>
      </c>
      <c r="G108" s="26">
        <v>2</v>
      </c>
      <c r="H108" s="349">
        <f t="shared" si="12"/>
        <v>0</v>
      </c>
      <c r="I108" s="85"/>
      <c r="J108" s="219"/>
      <c r="K108" s="3">
        <f t="shared" ca="1" si="10"/>
        <v>15.667735022009417</v>
      </c>
      <c r="L108" s="3">
        <f t="shared" ca="1" si="11"/>
        <v>15.667735022009417</v>
      </c>
      <c r="N108">
        <v>16.2</v>
      </c>
      <c r="P108" s="234">
        <v>16.2</v>
      </c>
      <c r="Q108" s="19"/>
      <c r="R108" s="11">
        <v>16.2</v>
      </c>
      <c r="AA108">
        <v>7978</v>
      </c>
      <c r="AB108">
        <v>0.29037364734736426</v>
      </c>
      <c r="AC108">
        <f t="shared" ca="1" si="13"/>
        <v>11.5</v>
      </c>
      <c r="AD108">
        <v>0.9501013723468773</v>
      </c>
      <c r="AE108">
        <f t="shared" ca="1" si="14"/>
        <v>12.450101372346877</v>
      </c>
    </row>
    <row r="109" spans="2:32" x14ac:dyDescent="0.3">
      <c r="B109" s="26">
        <v>7441</v>
      </c>
      <c r="C109" s="26">
        <v>18</v>
      </c>
      <c r="D109" s="26" t="s">
        <v>122</v>
      </c>
      <c r="E109" s="26" t="s">
        <v>124</v>
      </c>
      <c r="F109" s="26" t="s">
        <v>121</v>
      </c>
      <c r="G109" s="26">
        <v>1</v>
      </c>
      <c r="H109" s="349">
        <f t="shared" si="12"/>
        <v>0</v>
      </c>
      <c r="I109" s="85"/>
      <c r="J109" s="219"/>
      <c r="K109" s="3">
        <f t="shared" ca="1" si="10"/>
        <v>12.059563361944765</v>
      </c>
      <c r="L109" s="3">
        <f t="shared" ca="1" si="11"/>
        <v>12.059563361944765</v>
      </c>
      <c r="N109">
        <v>16.399999999999999</v>
      </c>
      <c r="P109" s="234">
        <v>16.399999999999999</v>
      </c>
      <c r="Q109" s="19"/>
      <c r="R109" s="11">
        <v>16.399999999999999</v>
      </c>
      <c r="AA109">
        <v>7988</v>
      </c>
      <c r="AB109">
        <v>0.75209805931248053</v>
      </c>
      <c r="AC109">
        <f t="shared" ca="1" si="13"/>
        <v>17.5</v>
      </c>
      <c r="AD109">
        <v>0.55814809451130687</v>
      </c>
      <c r="AE109">
        <f t="shared" ca="1" si="14"/>
        <v>18.058148094511306</v>
      </c>
    </row>
    <row r="110" spans="2:32" x14ac:dyDescent="0.3">
      <c r="B110" s="26">
        <v>7444</v>
      </c>
      <c r="C110" s="26">
        <v>18</v>
      </c>
      <c r="D110" s="26" t="s">
        <v>122</v>
      </c>
      <c r="E110" s="26" t="s">
        <v>124</v>
      </c>
      <c r="F110" s="26" t="s">
        <v>131</v>
      </c>
      <c r="G110" s="26">
        <v>16</v>
      </c>
      <c r="H110" s="349">
        <f t="shared" si="12"/>
        <v>1</v>
      </c>
      <c r="I110" s="85">
        <v>10.3</v>
      </c>
      <c r="J110" s="219"/>
      <c r="K110" s="3" t="e">
        <f t="shared" si="10"/>
        <v>#N/A</v>
      </c>
      <c r="L110" s="3">
        <f t="shared" si="11"/>
        <v>10.3</v>
      </c>
      <c r="N110">
        <v>16.399999999999999</v>
      </c>
      <c r="P110" s="234">
        <v>16.399999999999999</v>
      </c>
      <c r="Q110" s="19"/>
      <c r="R110" s="11">
        <v>16.399999999999999</v>
      </c>
      <c r="AA110">
        <v>7990</v>
      </c>
      <c r="AB110">
        <v>5.4175067332253857E-3</v>
      </c>
      <c r="AC110">
        <f t="shared" ca="1" si="13"/>
        <v>7.5</v>
      </c>
      <c r="AD110">
        <v>0.11121856858080115</v>
      </c>
      <c r="AE110">
        <f t="shared" ca="1" si="14"/>
        <v>7.6112185685808011</v>
      </c>
    </row>
    <row r="111" spans="2:32" x14ac:dyDescent="0.3">
      <c r="B111" s="26">
        <v>7461</v>
      </c>
      <c r="C111" s="26">
        <v>18</v>
      </c>
      <c r="D111" s="26" t="s">
        <v>122</v>
      </c>
      <c r="E111" s="26" t="s">
        <v>124</v>
      </c>
      <c r="F111" s="26" t="s">
        <v>121</v>
      </c>
      <c r="G111" s="26">
        <v>3</v>
      </c>
      <c r="H111" s="349">
        <f t="shared" si="12"/>
        <v>1</v>
      </c>
      <c r="I111" s="85">
        <v>16.7</v>
      </c>
      <c r="J111" s="219"/>
      <c r="K111" s="3" t="e">
        <f t="shared" si="10"/>
        <v>#N/A</v>
      </c>
      <c r="L111" s="3">
        <f t="shared" si="11"/>
        <v>16.7</v>
      </c>
      <c r="N111">
        <v>16.600000000000001</v>
      </c>
      <c r="P111" s="234">
        <v>16.600000000000001</v>
      </c>
      <c r="Q111" s="19"/>
      <c r="R111" s="11">
        <v>16.600000000000001</v>
      </c>
      <c r="AA111">
        <v>8010</v>
      </c>
      <c r="AB111">
        <v>0.35169697707160485</v>
      </c>
      <c r="AC111">
        <f t="shared" ca="1" si="13"/>
        <v>12.5</v>
      </c>
      <c r="AD111">
        <v>0.32346556995509979</v>
      </c>
      <c r="AE111">
        <f t="shared" ca="1" si="14"/>
        <v>12.823465569955101</v>
      </c>
    </row>
    <row r="112" spans="2:32" x14ac:dyDescent="0.3">
      <c r="B112" s="26">
        <v>7462</v>
      </c>
      <c r="C112" s="26">
        <v>18</v>
      </c>
      <c r="D112" s="26" t="s">
        <v>122</v>
      </c>
      <c r="E112" s="26" t="s">
        <v>124</v>
      </c>
      <c r="F112" s="26" t="s">
        <v>131</v>
      </c>
      <c r="G112" s="26">
        <v>1</v>
      </c>
      <c r="H112" s="349">
        <f t="shared" si="12"/>
        <v>0</v>
      </c>
      <c r="I112" s="85"/>
      <c r="J112" s="219"/>
      <c r="K112" s="3">
        <f t="shared" ca="1" si="10"/>
        <v>19.633483695096608</v>
      </c>
      <c r="L112" s="3">
        <f t="shared" ca="1" si="11"/>
        <v>19.633483695096608</v>
      </c>
      <c r="N112">
        <v>16.7</v>
      </c>
      <c r="P112" s="234">
        <v>16.7</v>
      </c>
      <c r="Q112" s="19"/>
      <c r="R112" s="11">
        <v>16.7</v>
      </c>
      <c r="AA112">
        <v>8031</v>
      </c>
      <c r="AB112">
        <v>0.38412034716923948</v>
      </c>
      <c r="AC112">
        <f t="shared" ca="1" si="13"/>
        <v>12.5</v>
      </c>
      <c r="AD112">
        <v>0.45532248894474336</v>
      </c>
      <c r="AE112">
        <f t="shared" ca="1" si="14"/>
        <v>12.955322488944743</v>
      </c>
    </row>
    <row r="113" spans="2:31" x14ac:dyDescent="0.3">
      <c r="B113" s="26">
        <v>7465</v>
      </c>
      <c r="C113" s="26">
        <v>18</v>
      </c>
      <c r="D113" s="26" t="s">
        <v>123</v>
      </c>
      <c r="E113" s="26" t="s">
        <v>124</v>
      </c>
      <c r="F113" s="26" t="s">
        <v>131</v>
      </c>
      <c r="G113" s="26">
        <v>9999</v>
      </c>
      <c r="H113" s="349">
        <f t="shared" si="12"/>
        <v>0</v>
      </c>
      <c r="I113" s="85"/>
      <c r="J113" s="219"/>
      <c r="K113" s="3">
        <f t="shared" ca="1" si="10"/>
        <v>19.495846010378674</v>
      </c>
      <c r="L113" s="3">
        <f t="shared" ca="1" si="11"/>
        <v>19.495846010378674</v>
      </c>
      <c r="N113">
        <v>16.7</v>
      </c>
      <c r="P113" s="234">
        <v>16.7</v>
      </c>
      <c r="Q113" s="19"/>
      <c r="R113" s="11">
        <v>16.7</v>
      </c>
      <c r="AA113">
        <v>8172</v>
      </c>
      <c r="AB113">
        <v>1.4863015830101634E-2</v>
      </c>
      <c r="AC113">
        <f t="shared" ca="1" si="13"/>
        <v>8.5</v>
      </c>
      <c r="AD113">
        <v>3.2074679815035867E-2</v>
      </c>
      <c r="AE113">
        <f t="shared" ca="1" si="14"/>
        <v>8.532074679815036</v>
      </c>
    </row>
    <row r="114" spans="2:31" x14ac:dyDescent="0.3">
      <c r="B114" s="26">
        <v>7466</v>
      </c>
      <c r="C114" s="26">
        <v>18</v>
      </c>
      <c r="D114" s="26" t="s">
        <v>123</v>
      </c>
      <c r="E114" s="26" t="s">
        <v>124</v>
      </c>
      <c r="F114" s="26" t="s">
        <v>121</v>
      </c>
      <c r="G114" s="26">
        <v>9999</v>
      </c>
      <c r="H114" s="349">
        <f t="shared" si="12"/>
        <v>0</v>
      </c>
      <c r="I114" s="85"/>
      <c r="J114" s="219"/>
      <c r="K114" s="3">
        <f t="shared" ca="1" si="10"/>
        <v>17.333959314371977</v>
      </c>
      <c r="L114" s="3">
        <f t="shared" ca="1" si="11"/>
        <v>17.333959314371977</v>
      </c>
      <c r="N114">
        <v>16.8</v>
      </c>
      <c r="P114" s="234">
        <v>16.8</v>
      </c>
      <c r="Q114" s="19"/>
      <c r="R114" s="11">
        <v>16.8</v>
      </c>
      <c r="AA114">
        <v>8178</v>
      </c>
      <c r="AB114">
        <v>0.71162852998017612</v>
      </c>
      <c r="AC114">
        <f t="shared" ca="1" si="13"/>
        <v>16.5</v>
      </c>
      <c r="AD114">
        <v>0.36450313288569391</v>
      </c>
      <c r="AE114">
        <f t="shared" ca="1" si="14"/>
        <v>16.864503132885694</v>
      </c>
    </row>
    <row r="115" spans="2:31" x14ac:dyDescent="0.3">
      <c r="B115" s="26">
        <v>7468</v>
      </c>
      <c r="C115" s="26">
        <v>18</v>
      </c>
      <c r="D115" s="26" t="s">
        <v>122</v>
      </c>
      <c r="E115" s="26" t="s">
        <v>135</v>
      </c>
      <c r="F115" s="26" t="s">
        <v>121</v>
      </c>
      <c r="G115" s="26">
        <v>0</v>
      </c>
      <c r="H115" s="349">
        <f t="shared" si="12"/>
        <v>0</v>
      </c>
      <c r="I115" s="85"/>
      <c r="J115" s="219"/>
      <c r="K115" s="3">
        <f t="shared" ca="1" si="10"/>
        <v>14.791189609067834</v>
      </c>
      <c r="L115" s="3">
        <f t="shared" ca="1" si="11"/>
        <v>14.791189609067834</v>
      </c>
      <c r="N115">
        <v>16.8</v>
      </c>
      <c r="P115" s="234">
        <v>16.8</v>
      </c>
      <c r="Q115" s="19"/>
      <c r="R115" s="11">
        <v>16.8</v>
      </c>
      <c r="AA115">
        <v>8190</v>
      </c>
      <c r="AB115">
        <v>0.50709679636995952</v>
      </c>
      <c r="AC115">
        <f t="shared" ca="1" si="13"/>
        <v>14.5</v>
      </c>
      <c r="AD115">
        <v>0.72271117101124105</v>
      </c>
      <c r="AE115">
        <f t="shared" ca="1" si="14"/>
        <v>15.222711171011241</v>
      </c>
    </row>
    <row r="116" spans="2:31" x14ac:dyDescent="0.3">
      <c r="B116" s="26">
        <v>7471</v>
      </c>
      <c r="C116" s="26">
        <v>18</v>
      </c>
      <c r="D116" s="26" t="s">
        <v>122</v>
      </c>
      <c r="E116" s="26" t="s">
        <v>124</v>
      </c>
      <c r="F116" s="26" t="s">
        <v>121</v>
      </c>
      <c r="G116" s="26">
        <v>0</v>
      </c>
      <c r="H116" s="349">
        <f t="shared" si="12"/>
        <v>0</v>
      </c>
      <c r="I116" s="85"/>
      <c r="J116" s="219"/>
      <c r="K116" s="3">
        <f t="shared" ca="1" si="10"/>
        <v>10.568196216588296</v>
      </c>
      <c r="L116" s="3">
        <f t="shared" ca="1" si="11"/>
        <v>10.568196216588296</v>
      </c>
      <c r="N116">
        <v>16.8</v>
      </c>
      <c r="P116" s="234">
        <v>16.8</v>
      </c>
      <c r="Q116" s="19"/>
      <c r="R116" s="11">
        <v>16.8</v>
      </c>
      <c r="AA116">
        <v>8191</v>
      </c>
      <c r="AB116">
        <v>0.71434129104617294</v>
      </c>
      <c r="AC116">
        <f t="shared" ca="1" si="13"/>
        <v>16.5</v>
      </c>
      <c r="AD116">
        <v>0.31679001825152286</v>
      </c>
      <c r="AE116">
        <f t="shared" ca="1" si="14"/>
        <v>16.816790018251524</v>
      </c>
    </row>
    <row r="117" spans="2:31" x14ac:dyDescent="0.3">
      <c r="B117" s="26">
        <v>7475</v>
      </c>
      <c r="C117" s="26">
        <v>18</v>
      </c>
      <c r="D117" s="26" t="s">
        <v>122</v>
      </c>
      <c r="E117" s="26" t="s">
        <v>124</v>
      </c>
      <c r="F117" s="26" t="s">
        <v>131</v>
      </c>
      <c r="G117" s="26">
        <v>1</v>
      </c>
      <c r="H117" s="349">
        <f t="shared" si="12"/>
        <v>0</v>
      </c>
      <c r="I117" s="85"/>
      <c r="J117" s="219"/>
      <c r="K117" s="3">
        <f t="shared" ca="1" si="10"/>
        <v>13.282224359354858</v>
      </c>
      <c r="L117" s="3">
        <f t="shared" ca="1" si="11"/>
        <v>13.282224359354858</v>
      </c>
      <c r="N117">
        <v>17</v>
      </c>
      <c r="P117" s="234">
        <v>17</v>
      </c>
      <c r="Q117" s="19"/>
      <c r="R117" s="11">
        <v>17</v>
      </c>
      <c r="AA117">
        <v>8193</v>
      </c>
      <c r="AB117">
        <v>0.70726388460987966</v>
      </c>
      <c r="AC117">
        <f t="shared" ca="1" si="13"/>
        <v>16.5</v>
      </c>
      <c r="AD117">
        <v>0.59000063709267336</v>
      </c>
      <c r="AE117">
        <f t="shared" ca="1" si="14"/>
        <v>17.090000637092672</v>
      </c>
    </row>
    <row r="118" spans="2:31" x14ac:dyDescent="0.3">
      <c r="B118" s="26">
        <v>7488</v>
      </c>
      <c r="C118" s="26">
        <v>18</v>
      </c>
      <c r="D118" s="26" t="s">
        <v>122</v>
      </c>
      <c r="E118" s="26" t="s">
        <v>124</v>
      </c>
      <c r="F118" s="26" t="s">
        <v>132</v>
      </c>
      <c r="G118" s="26">
        <v>19</v>
      </c>
      <c r="H118" s="349">
        <f t="shared" si="12"/>
        <v>1</v>
      </c>
      <c r="I118" s="85">
        <v>9.1</v>
      </c>
      <c r="J118" s="219"/>
      <c r="K118" s="3" t="e">
        <f t="shared" si="10"/>
        <v>#N/A</v>
      </c>
      <c r="L118" s="3">
        <f t="shared" si="11"/>
        <v>9.1</v>
      </c>
      <c r="N118">
        <v>17.100000000000001</v>
      </c>
      <c r="P118" s="234">
        <v>17.100000000000001</v>
      </c>
      <c r="Q118" s="19"/>
      <c r="R118" s="11">
        <v>17.100000000000001</v>
      </c>
      <c r="AA118">
        <v>8196</v>
      </c>
      <c r="AB118">
        <v>0.99183187347874668</v>
      </c>
      <c r="AC118">
        <f t="shared" ca="1" si="13"/>
        <v>24.5</v>
      </c>
      <c r="AD118">
        <v>0.97461345537964872</v>
      </c>
      <c r="AE118">
        <f t="shared" ca="1" si="14"/>
        <v>25.47461345537965</v>
      </c>
    </row>
    <row r="119" spans="2:31" x14ac:dyDescent="0.3">
      <c r="B119" s="26">
        <v>7489</v>
      </c>
      <c r="C119" s="26">
        <v>18</v>
      </c>
      <c r="D119" s="26" t="s">
        <v>122</v>
      </c>
      <c r="E119" s="26" t="s">
        <v>124</v>
      </c>
      <c r="F119" s="26" t="s">
        <v>132</v>
      </c>
      <c r="G119" s="26">
        <v>5</v>
      </c>
      <c r="H119" s="349">
        <f t="shared" si="12"/>
        <v>1</v>
      </c>
      <c r="I119" s="85">
        <v>9.4</v>
      </c>
      <c r="J119" s="219"/>
      <c r="K119" s="3" t="e">
        <f t="shared" si="10"/>
        <v>#N/A</v>
      </c>
      <c r="L119" s="3">
        <f t="shared" si="11"/>
        <v>9.4</v>
      </c>
      <c r="N119">
        <v>17.100000000000001</v>
      </c>
      <c r="P119" s="234">
        <v>17.100000000000001</v>
      </c>
      <c r="Q119" s="19"/>
      <c r="R119" s="11">
        <v>17.100000000000001</v>
      </c>
      <c r="AA119">
        <v>8200</v>
      </c>
      <c r="AB119">
        <v>0.96428950499185451</v>
      </c>
      <c r="AC119">
        <f t="shared" ca="1" si="13"/>
        <v>22.5</v>
      </c>
      <c r="AD119">
        <v>0.23293628659683896</v>
      </c>
      <c r="AE119">
        <f t="shared" ca="1" si="14"/>
        <v>22.732936286596839</v>
      </c>
    </row>
    <row r="120" spans="2:31" x14ac:dyDescent="0.3">
      <c r="B120" s="26">
        <v>7491</v>
      </c>
      <c r="C120" s="26">
        <v>18</v>
      </c>
      <c r="D120" s="26" t="s">
        <v>122</v>
      </c>
      <c r="E120" s="26" t="s">
        <v>124</v>
      </c>
      <c r="F120" s="26" t="s">
        <v>132</v>
      </c>
      <c r="G120" s="26">
        <v>12</v>
      </c>
      <c r="H120" s="349">
        <f t="shared" si="12"/>
        <v>1</v>
      </c>
      <c r="I120" s="85">
        <v>14.6</v>
      </c>
      <c r="J120" s="219"/>
      <c r="K120" s="3" t="e">
        <f t="shared" si="10"/>
        <v>#N/A</v>
      </c>
      <c r="L120" s="3">
        <f t="shared" si="11"/>
        <v>14.6</v>
      </c>
      <c r="N120">
        <v>17.3</v>
      </c>
      <c r="P120" s="234">
        <v>17.3</v>
      </c>
      <c r="Q120" s="19"/>
      <c r="R120" s="11">
        <v>17.3</v>
      </c>
      <c r="AA120">
        <v>8259</v>
      </c>
      <c r="AB120">
        <v>0.30933564536521652</v>
      </c>
      <c r="AC120">
        <f t="shared" ca="1" si="13"/>
        <v>11.5</v>
      </c>
      <c r="AD120">
        <v>0.99534234399559884</v>
      </c>
      <c r="AE120">
        <f t="shared" ca="1" si="14"/>
        <v>12.495342343995599</v>
      </c>
    </row>
    <row r="121" spans="2:31" x14ac:dyDescent="0.3">
      <c r="B121" s="26">
        <v>7494</v>
      </c>
      <c r="C121" s="26">
        <v>18</v>
      </c>
      <c r="D121" s="26" t="s">
        <v>122</v>
      </c>
      <c r="E121" s="26" t="s">
        <v>135</v>
      </c>
      <c r="F121" s="26" t="s">
        <v>132</v>
      </c>
      <c r="G121" s="26">
        <v>8</v>
      </c>
      <c r="H121" s="349">
        <f t="shared" si="12"/>
        <v>1</v>
      </c>
      <c r="I121" s="85">
        <v>30.2</v>
      </c>
      <c r="J121" s="219"/>
      <c r="K121" s="3">
        <f t="shared" ca="1" si="10"/>
        <v>10.47828008940653</v>
      </c>
      <c r="L121" s="3">
        <f t="shared" ca="1" si="11"/>
        <v>10.47828008940653</v>
      </c>
      <c r="N121">
        <v>17.3</v>
      </c>
      <c r="P121" s="234">
        <v>17.3</v>
      </c>
      <c r="Q121" s="19"/>
      <c r="R121" s="11">
        <v>17.3</v>
      </c>
      <c r="AA121">
        <v>8276</v>
      </c>
      <c r="AB121">
        <v>0.70863289800932039</v>
      </c>
      <c r="AC121">
        <f t="shared" ca="1" si="13"/>
        <v>16.5</v>
      </c>
      <c r="AD121">
        <v>0.1148427852094428</v>
      </c>
      <c r="AE121">
        <f t="shared" ca="1" si="14"/>
        <v>16.614842785209444</v>
      </c>
    </row>
    <row r="122" spans="2:31" x14ac:dyDescent="0.3">
      <c r="B122" s="26">
        <v>7506</v>
      </c>
      <c r="C122" s="26">
        <v>18</v>
      </c>
      <c r="D122" s="26" t="s">
        <v>122</v>
      </c>
      <c r="E122" s="26" t="s">
        <v>124</v>
      </c>
      <c r="F122" s="26" t="s">
        <v>132</v>
      </c>
      <c r="G122" s="26">
        <v>5</v>
      </c>
      <c r="H122" s="349">
        <f t="shared" si="12"/>
        <v>1</v>
      </c>
      <c r="I122" s="85">
        <v>15.7</v>
      </c>
      <c r="J122" s="219"/>
      <c r="K122" s="3" t="e">
        <f t="shared" si="10"/>
        <v>#N/A</v>
      </c>
      <c r="L122" s="3">
        <f t="shared" si="11"/>
        <v>15.7</v>
      </c>
      <c r="N122">
        <v>17.5</v>
      </c>
      <c r="P122" s="234">
        <v>17.5</v>
      </c>
      <c r="Q122" s="19"/>
      <c r="R122" s="11">
        <v>17.5</v>
      </c>
      <c r="AA122">
        <v>8293</v>
      </c>
      <c r="AB122">
        <v>0.86417044302455859</v>
      </c>
      <c r="AC122">
        <f t="shared" ca="1" si="13"/>
        <v>18.5</v>
      </c>
      <c r="AD122">
        <v>0.22515300229775492</v>
      </c>
      <c r="AE122">
        <f t="shared" ca="1" si="14"/>
        <v>18.725153002297755</v>
      </c>
    </row>
    <row r="123" spans="2:31" x14ac:dyDescent="0.3">
      <c r="B123" s="26">
        <v>7510</v>
      </c>
      <c r="C123" s="26">
        <v>18</v>
      </c>
      <c r="D123" s="26" t="s">
        <v>123</v>
      </c>
      <c r="E123" s="26" t="s">
        <v>124</v>
      </c>
      <c r="F123" s="26" t="s">
        <v>131</v>
      </c>
      <c r="G123" s="26">
        <v>9999</v>
      </c>
      <c r="H123" s="349">
        <f t="shared" si="12"/>
        <v>0</v>
      </c>
      <c r="I123" s="85"/>
      <c r="J123" s="219"/>
      <c r="K123" s="3">
        <f t="shared" ca="1" si="10"/>
        <v>20.811362977609029</v>
      </c>
      <c r="L123" s="3">
        <f t="shared" ca="1" si="11"/>
        <v>20.811362977609029</v>
      </c>
      <c r="N123">
        <v>17.7</v>
      </c>
      <c r="P123" s="234">
        <v>17.7</v>
      </c>
      <c r="Q123" s="19"/>
      <c r="R123" s="11">
        <v>17.7</v>
      </c>
      <c r="AA123">
        <v>8398</v>
      </c>
      <c r="AB123">
        <v>0.5184231420689841</v>
      </c>
      <c r="AC123">
        <f t="shared" ca="1" si="13"/>
        <v>14.5</v>
      </c>
      <c r="AD123">
        <v>0.27798243129975431</v>
      </c>
      <c r="AE123">
        <f t="shared" ca="1" si="14"/>
        <v>14.777982431299755</v>
      </c>
    </row>
    <row r="124" spans="2:31" x14ac:dyDescent="0.3">
      <c r="B124" s="26">
        <v>7512</v>
      </c>
      <c r="C124" s="26">
        <v>18</v>
      </c>
      <c r="D124" s="26" t="s">
        <v>122</v>
      </c>
      <c r="E124" s="26" t="s">
        <v>124</v>
      </c>
      <c r="F124" s="26" t="s">
        <v>132</v>
      </c>
      <c r="G124" s="26">
        <v>4</v>
      </c>
      <c r="H124" s="349">
        <f t="shared" si="12"/>
        <v>1</v>
      </c>
      <c r="I124" s="85">
        <v>12.2</v>
      </c>
      <c r="J124" s="219"/>
      <c r="K124" s="3" t="e">
        <f t="shared" si="10"/>
        <v>#N/A</v>
      </c>
      <c r="L124" s="3">
        <f t="shared" si="11"/>
        <v>12.2</v>
      </c>
      <c r="N124">
        <v>17.7</v>
      </c>
      <c r="P124" s="234">
        <v>17.7</v>
      </c>
      <c r="Q124" s="19"/>
      <c r="R124" s="11">
        <v>17.7</v>
      </c>
      <c r="AA124">
        <v>8405</v>
      </c>
      <c r="AB124">
        <v>0.79399182688173375</v>
      </c>
      <c r="AC124">
        <f t="shared" ca="1" si="13"/>
        <v>17.5</v>
      </c>
      <c r="AD124">
        <v>0.60841935339441244</v>
      </c>
      <c r="AE124">
        <f t="shared" ca="1" si="14"/>
        <v>18.108419353394414</v>
      </c>
    </row>
    <row r="125" spans="2:31" x14ac:dyDescent="0.3">
      <c r="B125" s="26">
        <v>7527</v>
      </c>
      <c r="C125" s="26">
        <v>18</v>
      </c>
      <c r="D125" s="26" t="s">
        <v>122</v>
      </c>
      <c r="E125" s="26" t="s">
        <v>124</v>
      </c>
      <c r="F125" s="26" t="s">
        <v>132</v>
      </c>
      <c r="G125" s="26">
        <v>7</v>
      </c>
      <c r="H125" s="349">
        <f t="shared" si="12"/>
        <v>1</v>
      </c>
      <c r="I125" s="85">
        <v>18.600000000000001</v>
      </c>
      <c r="J125" s="219"/>
      <c r="K125" s="3" t="e">
        <f t="shared" si="10"/>
        <v>#N/A</v>
      </c>
      <c r="L125" s="3">
        <f t="shared" si="11"/>
        <v>18.600000000000001</v>
      </c>
      <c r="N125">
        <v>17.7</v>
      </c>
      <c r="P125" s="234">
        <v>17.7</v>
      </c>
      <c r="Q125" s="19"/>
      <c r="R125" s="11">
        <v>17.7</v>
      </c>
      <c r="AA125">
        <v>8410</v>
      </c>
      <c r="AB125">
        <v>0.97173860242167132</v>
      </c>
      <c r="AC125">
        <f t="shared" ca="1" si="13"/>
        <v>23.5</v>
      </c>
      <c r="AD125">
        <v>0.75056273855358957</v>
      </c>
      <c r="AE125">
        <f t="shared" ca="1" si="14"/>
        <v>24.25056273855359</v>
      </c>
    </row>
    <row r="126" spans="2:31" x14ac:dyDescent="0.3">
      <c r="B126" s="26">
        <v>7530</v>
      </c>
      <c r="C126" s="26">
        <v>18</v>
      </c>
      <c r="D126" s="26" t="s">
        <v>122</v>
      </c>
      <c r="E126" s="26" t="s">
        <v>124</v>
      </c>
      <c r="F126" s="26" t="s">
        <v>132</v>
      </c>
      <c r="G126" s="26">
        <v>0</v>
      </c>
      <c r="H126" s="349">
        <f t="shared" si="12"/>
        <v>0</v>
      </c>
      <c r="I126" s="85"/>
      <c r="J126" s="219"/>
      <c r="K126" s="3">
        <f t="shared" ca="1" si="10"/>
        <v>11.702558501191405</v>
      </c>
      <c r="L126" s="3">
        <f t="shared" ca="1" si="11"/>
        <v>11.702558501191405</v>
      </c>
      <c r="N126">
        <v>17.8</v>
      </c>
      <c r="P126" s="234">
        <v>17.8</v>
      </c>
      <c r="Q126" s="19"/>
      <c r="R126" s="11">
        <v>17.8</v>
      </c>
      <c r="AA126">
        <v>8425</v>
      </c>
      <c r="AB126">
        <v>8.7080846606578666E-2</v>
      </c>
      <c r="AC126">
        <f t="shared" ca="1" si="13"/>
        <v>9.5</v>
      </c>
      <c r="AD126">
        <v>7.5730892290723828E-2</v>
      </c>
      <c r="AE126">
        <f t="shared" ca="1" si="14"/>
        <v>9.5757308922907232</v>
      </c>
    </row>
    <row r="127" spans="2:31" x14ac:dyDescent="0.3">
      <c r="B127" s="26">
        <v>7534</v>
      </c>
      <c r="C127" s="26">
        <v>18</v>
      </c>
      <c r="D127" s="26" t="s">
        <v>123</v>
      </c>
      <c r="E127" s="26" t="s">
        <v>124</v>
      </c>
      <c r="F127" s="26" t="s">
        <v>132</v>
      </c>
      <c r="G127" s="26">
        <v>9999</v>
      </c>
      <c r="H127" s="349">
        <f t="shared" si="12"/>
        <v>0</v>
      </c>
      <c r="I127" s="85"/>
      <c r="J127" s="219"/>
      <c r="K127" s="3">
        <f t="shared" ca="1" si="10"/>
        <v>16.237440635062729</v>
      </c>
      <c r="L127" s="3">
        <f t="shared" ca="1" si="11"/>
        <v>16.237440635062729</v>
      </c>
      <c r="N127">
        <v>17.8</v>
      </c>
      <c r="P127" s="234">
        <v>17.8</v>
      </c>
      <c r="Q127" s="19"/>
      <c r="R127" s="11">
        <v>17.8</v>
      </c>
      <c r="AA127">
        <v>8428</v>
      </c>
      <c r="AB127">
        <v>0.56637536162506652</v>
      </c>
      <c r="AC127">
        <f t="shared" ca="1" si="13"/>
        <v>14.5</v>
      </c>
      <c r="AD127">
        <v>0.95733181402108547</v>
      </c>
      <c r="AE127">
        <f t="shared" ca="1" si="14"/>
        <v>15.457331814021085</v>
      </c>
    </row>
    <row r="128" spans="2:31" x14ac:dyDescent="0.3">
      <c r="B128" s="26">
        <v>7536</v>
      </c>
      <c r="C128" s="26">
        <v>18</v>
      </c>
      <c r="D128" s="26" t="s">
        <v>123</v>
      </c>
      <c r="E128" s="26" t="s">
        <v>124</v>
      </c>
      <c r="F128" s="26" t="s">
        <v>132</v>
      </c>
      <c r="G128" s="26">
        <v>9999</v>
      </c>
      <c r="H128" s="349">
        <f t="shared" si="12"/>
        <v>0</v>
      </c>
      <c r="I128" s="85"/>
      <c r="J128" s="219"/>
      <c r="K128" s="3">
        <f t="shared" ca="1" si="10"/>
        <v>20.034735458389534</v>
      </c>
      <c r="L128" s="3">
        <f t="shared" ca="1" si="11"/>
        <v>20.034735458389534</v>
      </c>
      <c r="N128">
        <v>18</v>
      </c>
      <c r="P128" s="234">
        <v>18</v>
      </c>
      <c r="Q128" s="19"/>
      <c r="R128" s="11">
        <v>18</v>
      </c>
      <c r="AA128">
        <v>8481</v>
      </c>
      <c r="AB128">
        <v>0.63574165745335354</v>
      </c>
      <c r="AC128">
        <f t="shared" ca="1" si="13"/>
        <v>15.5</v>
      </c>
      <c r="AD128">
        <v>0.95218683828365092</v>
      </c>
      <c r="AE128">
        <f t="shared" ca="1" si="14"/>
        <v>16.452186838283652</v>
      </c>
    </row>
    <row r="129" spans="2:32" x14ac:dyDescent="0.3">
      <c r="B129" s="26">
        <v>7544</v>
      </c>
      <c r="C129" s="26">
        <v>18</v>
      </c>
      <c r="D129" s="26" t="s">
        <v>123</v>
      </c>
      <c r="E129" s="26" t="s">
        <v>124</v>
      </c>
      <c r="F129" s="26" t="s">
        <v>132</v>
      </c>
      <c r="G129" s="26">
        <v>9999</v>
      </c>
      <c r="H129" s="349">
        <f t="shared" si="12"/>
        <v>0</v>
      </c>
      <c r="I129" s="85"/>
      <c r="J129" s="219"/>
      <c r="K129" s="3">
        <f t="shared" ca="1" si="10"/>
        <v>16.819434330241041</v>
      </c>
      <c r="L129" s="3">
        <f t="shared" ca="1" si="11"/>
        <v>16.819434330241041</v>
      </c>
      <c r="N129">
        <v>18.399999999999999</v>
      </c>
      <c r="P129" s="234">
        <v>18.399999999999999</v>
      </c>
      <c r="Q129" s="19"/>
      <c r="R129" s="11">
        <v>18.399999999999999</v>
      </c>
      <c r="AA129">
        <v>8775</v>
      </c>
      <c r="AB129">
        <v>0.28748510928690962</v>
      </c>
      <c r="AC129">
        <f t="shared" ca="1" si="13"/>
        <v>11.5</v>
      </c>
      <c r="AD129">
        <v>0.85324809803697954</v>
      </c>
      <c r="AE129">
        <f t="shared" ca="1" si="14"/>
        <v>12.35324809803698</v>
      </c>
    </row>
    <row r="130" spans="2:32" x14ac:dyDescent="0.3">
      <c r="B130" s="26">
        <v>7547</v>
      </c>
      <c r="C130" s="26">
        <v>18</v>
      </c>
      <c r="D130" s="26" t="s">
        <v>123</v>
      </c>
      <c r="E130" s="26" t="s">
        <v>124</v>
      </c>
      <c r="F130" s="26" t="s">
        <v>132</v>
      </c>
      <c r="G130" s="26">
        <v>9999</v>
      </c>
      <c r="H130" s="349">
        <f t="shared" si="12"/>
        <v>0</v>
      </c>
      <c r="I130" s="85"/>
      <c r="J130" s="219"/>
      <c r="K130" s="3">
        <f t="shared" ca="1" si="10"/>
        <v>16.369808871413518</v>
      </c>
      <c r="L130" s="3">
        <f t="shared" ca="1" si="11"/>
        <v>16.369808871413518</v>
      </c>
      <c r="N130">
        <v>18.5</v>
      </c>
      <c r="P130" s="234">
        <v>18.5</v>
      </c>
      <c r="Q130" s="19"/>
      <c r="R130" s="11">
        <v>18.5</v>
      </c>
      <c r="AA130">
        <v>8788</v>
      </c>
      <c r="AB130">
        <v>0.69991633210895876</v>
      </c>
      <c r="AC130">
        <f t="shared" ca="1" si="13"/>
        <v>16.5</v>
      </c>
      <c r="AD130">
        <v>0.325767436913729</v>
      </c>
      <c r="AE130">
        <f t="shared" ca="1" si="14"/>
        <v>16.825767436913729</v>
      </c>
      <c r="AF130">
        <f>AF97+1</f>
        <v>46</v>
      </c>
    </row>
    <row r="131" spans="2:32" x14ac:dyDescent="0.3">
      <c r="B131" s="26">
        <v>7554</v>
      </c>
      <c r="C131" s="26">
        <v>18</v>
      </c>
      <c r="D131" s="26" t="s">
        <v>122</v>
      </c>
      <c r="E131" s="26" t="s">
        <v>124</v>
      </c>
      <c r="F131" s="26" t="s">
        <v>132</v>
      </c>
      <c r="G131" s="26">
        <v>7</v>
      </c>
      <c r="H131" s="349">
        <f t="shared" si="12"/>
        <v>1</v>
      </c>
      <c r="I131" s="85">
        <v>11.9</v>
      </c>
      <c r="J131" s="219"/>
      <c r="K131" s="3" t="e">
        <f t="shared" si="10"/>
        <v>#N/A</v>
      </c>
      <c r="L131" s="3">
        <f t="shared" si="11"/>
        <v>11.9</v>
      </c>
      <c r="N131">
        <v>18.600000000000001</v>
      </c>
      <c r="P131" s="234">
        <v>18.600000000000001</v>
      </c>
      <c r="Q131" s="19"/>
      <c r="R131" s="11">
        <v>18.600000000000001</v>
      </c>
      <c r="AA131">
        <v>8838</v>
      </c>
      <c r="AB131">
        <v>0.1770623305625395</v>
      </c>
      <c r="AC131">
        <f t="shared" ca="1" si="13"/>
        <v>9.5</v>
      </c>
      <c r="AD131">
        <v>0.36390402847214476</v>
      </c>
      <c r="AE131">
        <f t="shared" ca="1" si="14"/>
        <v>9.8639040284721453</v>
      </c>
    </row>
    <row r="132" spans="2:32" x14ac:dyDescent="0.3">
      <c r="B132" s="26">
        <v>7555</v>
      </c>
      <c r="C132" s="26">
        <v>18</v>
      </c>
      <c r="D132" s="26" t="s">
        <v>122</v>
      </c>
      <c r="E132" s="26" t="s">
        <v>124</v>
      </c>
      <c r="F132" s="26" t="s">
        <v>131</v>
      </c>
      <c r="G132" s="26">
        <v>16</v>
      </c>
      <c r="H132" s="349">
        <f t="shared" si="12"/>
        <v>1</v>
      </c>
      <c r="I132" s="85">
        <v>17.8</v>
      </c>
      <c r="J132" s="219"/>
      <c r="K132" s="3" t="e">
        <f t="shared" si="10"/>
        <v>#N/A</v>
      </c>
      <c r="L132" s="3">
        <f t="shared" si="11"/>
        <v>17.8</v>
      </c>
      <c r="N132">
        <v>18.600000000000001</v>
      </c>
      <c r="P132" s="234">
        <v>18.600000000000001</v>
      </c>
      <c r="Q132" s="19"/>
      <c r="R132" s="11">
        <v>18.600000000000001</v>
      </c>
      <c r="AA132">
        <v>9059</v>
      </c>
      <c r="AB132">
        <v>0.87977655218426531</v>
      </c>
      <c r="AC132">
        <f t="shared" ca="1" si="13"/>
        <v>19.5</v>
      </c>
      <c r="AD132">
        <v>0.33913056793293528</v>
      </c>
      <c r="AE132">
        <f t="shared" ca="1" si="14"/>
        <v>19.839130567932934</v>
      </c>
    </row>
    <row r="133" spans="2:32" x14ac:dyDescent="0.3">
      <c r="B133" s="26">
        <v>7559</v>
      </c>
      <c r="C133" s="26">
        <v>18</v>
      </c>
      <c r="D133" s="26" t="s">
        <v>122</v>
      </c>
      <c r="E133" s="26" t="s">
        <v>124</v>
      </c>
      <c r="F133" s="26" t="s">
        <v>132</v>
      </c>
      <c r="G133" s="26">
        <v>12</v>
      </c>
      <c r="H133" s="349">
        <f t="shared" si="12"/>
        <v>1</v>
      </c>
      <c r="I133" s="85">
        <v>11.4</v>
      </c>
      <c r="J133" s="219"/>
      <c r="K133" s="3" t="e">
        <f t="shared" si="10"/>
        <v>#N/A</v>
      </c>
      <c r="L133" s="3">
        <f t="shared" si="11"/>
        <v>11.4</v>
      </c>
      <c r="N133">
        <v>18.7</v>
      </c>
      <c r="P133" s="234">
        <v>18.7</v>
      </c>
      <c r="Q133" s="19"/>
      <c r="R133" s="11">
        <v>18.7</v>
      </c>
      <c r="AA133">
        <v>9060</v>
      </c>
      <c r="AB133">
        <v>0.36004834855371626</v>
      </c>
      <c r="AC133">
        <f t="shared" ca="1" si="13"/>
        <v>12.5</v>
      </c>
      <c r="AD133">
        <v>0.75646234208444296</v>
      </c>
      <c r="AE133">
        <f t="shared" ca="1" si="14"/>
        <v>13.256462342084443</v>
      </c>
    </row>
    <row r="134" spans="2:32" x14ac:dyDescent="0.3">
      <c r="B134" s="26">
        <v>7598</v>
      </c>
      <c r="C134" s="26">
        <v>18</v>
      </c>
      <c r="D134" s="26" t="s">
        <v>122</v>
      </c>
      <c r="E134" s="26" t="s">
        <v>125</v>
      </c>
      <c r="F134" s="26" t="s">
        <v>132</v>
      </c>
      <c r="G134" s="26">
        <v>0</v>
      </c>
      <c r="H134" s="349">
        <f t="shared" si="12"/>
        <v>0</v>
      </c>
      <c r="I134" s="85"/>
      <c r="J134" s="219"/>
      <c r="K134" s="3">
        <f t="shared" ca="1" si="10"/>
        <v>12.994577398741763</v>
      </c>
      <c r="L134" s="3">
        <f t="shared" ca="1" si="11"/>
        <v>12.994577398741763</v>
      </c>
      <c r="N134">
        <v>19.2</v>
      </c>
      <c r="P134" s="234">
        <v>19.2</v>
      </c>
      <c r="Q134" s="19"/>
      <c r="R134" s="11">
        <v>19.2</v>
      </c>
      <c r="AA134">
        <v>9067</v>
      </c>
      <c r="AB134">
        <v>0.45281182890974547</v>
      </c>
      <c r="AC134">
        <f t="shared" ca="1" si="13"/>
        <v>13.5</v>
      </c>
      <c r="AD134">
        <v>0.39811387104323381</v>
      </c>
      <c r="AE134">
        <f t="shared" ca="1" si="14"/>
        <v>13.898113871043234</v>
      </c>
    </row>
    <row r="135" spans="2:32" x14ac:dyDescent="0.3">
      <c r="B135" s="26">
        <v>7639</v>
      </c>
      <c r="C135" s="26">
        <v>18</v>
      </c>
      <c r="D135" s="26" t="s">
        <v>122</v>
      </c>
      <c r="E135" s="26" t="s">
        <v>124</v>
      </c>
      <c r="F135" s="26" t="s">
        <v>131</v>
      </c>
      <c r="G135" s="26">
        <v>0</v>
      </c>
      <c r="H135" s="349">
        <f t="shared" si="12"/>
        <v>0</v>
      </c>
      <c r="I135" s="85"/>
      <c r="J135" s="219"/>
      <c r="K135" s="3">
        <f t="shared" ca="1" si="10"/>
        <v>16.441229421330387</v>
      </c>
      <c r="L135" s="3">
        <f t="shared" ca="1" si="11"/>
        <v>16.441229421330387</v>
      </c>
      <c r="N135">
        <v>19.399999999999999</v>
      </c>
      <c r="P135" s="234">
        <v>19.399999999999999</v>
      </c>
      <c r="Q135" s="19"/>
      <c r="R135" s="11">
        <v>19.399999999999999</v>
      </c>
      <c r="AA135">
        <v>9079</v>
      </c>
      <c r="AB135">
        <v>0.18603405028770836</v>
      </c>
      <c r="AC135">
        <f t="shared" ca="1" si="13"/>
        <v>10.5</v>
      </c>
      <c r="AD135">
        <v>4.3467729140283407E-2</v>
      </c>
      <c r="AE135">
        <f t="shared" ca="1" si="14"/>
        <v>10.543467729140284</v>
      </c>
    </row>
    <row r="136" spans="2:32" x14ac:dyDescent="0.3">
      <c r="B136" s="26">
        <v>7643</v>
      </c>
      <c r="C136" s="26">
        <v>18</v>
      </c>
      <c r="D136" s="26" t="s">
        <v>122</v>
      </c>
      <c r="E136" s="26" t="s">
        <v>124</v>
      </c>
      <c r="F136" s="26" t="s">
        <v>132</v>
      </c>
      <c r="G136" s="26">
        <v>7</v>
      </c>
      <c r="H136" s="349">
        <f t="shared" si="12"/>
        <v>1</v>
      </c>
      <c r="I136" s="85">
        <v>16</v>
      </c>
      <c r="J136" s="219"/>
      <c r="K136" s="3" t="e">
        <f t="shared" si="10"/>
        <v>#N/A</v>
      </c>
      <c r="L136" s="3">
        <f t="shared" si="11"/>
        <v>16</v>
      </c>
      <c r="N136">
        <v>19.600000000000001</v>
      </c>
      <c r="P136" s="234">
        <v>19.600000000000001</v>
      </c>
      <c r="Q136" s="19"/>
      <c r="R136" s="11">
        <v>19.600000000000001</v>
      </c>
      <c r="AA136">
        <v>9128</v>
      </c>
      <c r="AB136">
        <v>5.2670703405449659E-3</v>
      </c>
      <c r="AC136">
        <f t="shared" ca="1" si="13"/>
        <v>7.5</v>
      </c>
      <c r="AD136">
        <v>1.9413346303691292E-2</v>
      </c>
      <c r="AE136">
        <f t="shared" ca="1" si="14"/>
        <v>7.5194133463036916</v>
      </c>
    </row>
    <row r="137" spans="2:32" x14ac:dyDescent="0.3">
      <c r="B137" s="26">
        <v>7657</v>
      </c>
      <c r="C137" s="26">
        <v>18</v>
      </c>
      <c r="D137" s="26" t="s">
        <v>122</v>
      </c>
      <c r="E137" s="26" t="s">
        <v>124</v>
      </c>
      <c r="F137" s="26" t="s">
        <v>132</v>
      </c>
      <c r="G137" s="26">
        <v>7</v>
      </c>
      <c r="H137" s="349">
        <f t="shared" si="12"/>
        <v>1</v>
      </c>
      <c r="I137" s="85">
        <v>21.5</v>
      </c>
      <c r="J137" s="219"/>
      <c r="K137" s="3" t="e">
        <f t="shared" si="10"/>
        <v>#N/A</v>
      </c>
      <c r="L137" s="3">
        <f t="shared" si="11"/>
        <v>21.5</v>
      </c>
      <c r="N137">
        <v>20.2</v>
      </c>
      <c r="P137" s="234">
        <v>20.2</v>
      </c>
      <c r="Q137" s="19"/>
      <c r="R137" s="11">
        <v>20.2</v>
      </c>
      <c r="AA137">
        <v>9163</v>
      </c>
      <c r="AB137">
        <v>0.38492084397772763</v>
      </c>
      <c r="AC137">
        <f t="shared" ca="1" si="13"/>
        <v>12.5</v>
      </c>
      <c r="AD137">
        <v>0.95204030571162657</v>
      </c>
      <c r="AE137">
        <f t="shared" ca="1" si="14"/>
        <v>13.452040305711627</v>
      </c>
    </row>
    <row r="138" spans="2:32" x14ac:dyDescent="0.3">
      <c r="B138" s="26">
        <v>7658</v>
      </c>
      <c r="C138" s="26">
        <v>18</v>
      </c>
      <c r="D138" s="26" t="s">
        <v>122</v>
      </c>
      <c r="E138" s="26" t="s">
        <v>124</v>
      </c>
      <c r="F138" s="26" t="s">
        <v>132</v>
      </c>
      <c r="G138" s="26">
        <v>5</v>
      </c>
      <c r="H138" s="349">
        <f t="shared" si="12"/>
        <v>1</v>
      </c>
      <c r="I138" s="85">
        <v>18.5</v>
      </c>
      <c r="J138" s="219"/>
      <c r="K138" s="3" t="e">
        <f t="shared" si="10"/>
        <v>#N/A</v>
      </c>
      <c r="L138" s="3">
        <f t="shared" si="11"/>
        <v>18.5</v>
      </c>
      <c r="N138">
        <v>20.399999999999999</v>
      </c>
      <c r="P138" s="234">
        <v>20.399999999999999</v>
      </c>
      <c r="Q138" s="19"/>
      <c r="R138" s="11">
        <v>20.399999999999999</v>
      </c>
      <c r="AA138">
        <v>9219</v>
      </c>
      <c r="AB138">
        <v>6.8730425375686854E-2</v>
      </c>
      <c r="AC138">
        <f t="shared" ca="1" si="13"/>
        <v>8.5</v>
      </c>
      <c r="AD138">
        <v>0.82038616601799508</v>
      </c>
      <c r="AE138">
        <f t="shared" ca="1" si="14"/>
        <v>9.320386166017995</v>
      </c>
    </row>
    <row r="139" spans="2:32" x14ac:dyDescent="0.3">
      <c r="B139" s="26">
        <v>7659</v>
      </c>
      <c r="C139" s="26">
        <v>18</v>
      </c>
      <c r="D139" s="26" t="s">
        <v>122</v>
      </c>
      <c r="E139" s="26" t="s">
        <v>124</v>
      </c>
      <c r="F139" s="26" t="s">
        <v>132</v>
      </c>
      <c r="G139" s="26">
        <v>4</v>
      </c>
      <c r="H139" s="349">
        <f t="shared" si="12"/>
        <v>1</v>
      </c>
      <c r="I139" s="85">
        <v>16.8</v>
      </c>
      <c r="J139" s="219"/>
      <c r="K139" s="3" t="e">
        <f t="shared" ref="K139:K202" si="15">VLOOKUP(B139,$AA$13:$AE$235,5,FALSE)</f>
        <v>#N/A</v>
      </c>
      <c r="L139" s="3">
        <f t="shared" ref="L139:L202" si="16">IF(OR(I139="",I139&lt;8,I139&gt;26),K139,I139)</f>
        <v>16.8</v>
      </c>
      <c r="N139">
        <v>20.399999999999999</v>
      </c>
      <c r="P139" s="234">
        <v>20.399999999999999</v>
      </c>
      <c r="Q139" s="19"/>
      <c r="R139" s="11">
        <v>20.399999999999999</v>
      </c>
      <c r="AA139">
        <v>9258</v>
      </c>
      <c r="AB139">
        <v>0.52471483799737706</v>
      </c>
      <c r="AC139">
        <f t="shared" ca="1" si="13"/>
        <v>14.5</v>
      </c>
      <c r="AD139">
        <v>0.37095633331754196</v>
      </c>
      <c r="AE139">
        <f t="shared" ca="1" si="14"/>
        <v>14.870956333317542</v>
      </c>
    </row>
    <row r="140" spans="2:32" x14ac:dyDescent="0.3">
      <c r="B140" s="26">
        <v>7661</v>
      </c>
      <c r="C140" s="26">
        <v>18</v>
      </c>
      <c r="D140" s="26" t="s">
        <v>122</v>
      </c>
      <c r="E140" s="26" t="s">
        <v>124</v>
      </c>
      <c r="F140" s="26" t="s">
        <v>132</v>
      </c>
      <c r="G140" s="26">
        <v>7</v>
      </c>
      <c r="H140" s="349">
        <f t="shared" ref="H140:H203" si="17">IF(I140="",0,1)</f>
        <v>1</v>
      </c>
      <c r="I140" s="85">
        <v>16.7</v>
      </c>
      <c r="J140" s="219"/>
      <c r="K140" s="3" t="e">
        <f t="shared" si="15"/>
        <v>#N/A</v>
      </c>
      <c r="L140" s="3">
        <f t="shared" si="16"/>
        <v>16.7</v>
      </c>
      <c r="N140">
        <v>20.5</v>
      </c>
      <c r="P140" s="234">
        <v>20.5</v>
      </c>
      <c r="Q140" s="19"/>
      <c r="R140" s="11">
        <v>20.5</v>
      </c>
      <c r="AA140">
        <v>9278</v>
      </c>
      <c r="AB140">
        <v>0.19830665253796564</v>
      </c>
      <c r="AC140">
        <f t="shared" ca="1" si="13"/>
        <v>10.5</v>
      </c>
      <c r="AD140">
        <v>0.64782443325514116</v>
      </c>
      <c r="AE140">
        <f t="shared" ca="1" si="14"/>
        <v>11.147824433255142</v>
      </c>
    </row>
    <row r="141" spans="2:32" x14ac:dyDescent="0.3">
      <c r="B141" s="26">
        <v>7662</v>
      </c>
      <c r="C141" s="26">
        <v>18</v>
      </c>
      <c r="D141" s="26" t="s">
        <v>122</v>
      </c>
      <c r="E141" s="26" t="s">
        <v>124</v>
      </c>
      <c r="F141" s="26" t="s">
        <v>132</v>
      </c>
      <c r="G141" s="26">
        <v>0</v>
      </c>
      <c r="H141" s="349">
        <f t="shared" si="17"/>
        <v>0</v>
      </c>
      <c r="I141" s="85"/>
      <c r="J141" s="219"/>
      <c r="K141" s="3">
        <f t="shared" ca="1" si="15"/>
        <v>12.832372281759673</v>
      </c>
      <c r="L141" s="3">
        <f t="shared" ca="1" si="16"/>
        <v>12.832372281759673</v>
      </c>
      <c r="N141">
        <v>20.8</v>
      </c>
      <c r="P141" s="234">
        <v>20.8</v>
      </c>
      <c r="Q141" s="19"/>
      <c r="R141" s="11">
        <v>20.8</v>
      </c>
      <c r="AA141">
        <v>9280</v>
      </c>
      <c r="AB141">
        <v>0.99159994144381558</v>
      </c>
      <c r="AC141">
        <f t="shared" ca="1" si="13"/>
        <v>24.5</v>
      </c>
      <c r="AD141">
        <v>0.78777370847867256</v>
      </c>
      <c r="AE141">
        <f t="shared" ca="1" si="14"/>
        <v>25.287773708478671</v>
      </c>
    </row>
    <row r="142" spans="2:32" x14ac:dyDescent="0.3">
      <c r="B142" s="26">
        <v>7665</v>
      </c>
      <c r="C142" s="26">
        <v>18</v>
      </c>
      <c r="D142" s="26" t="s">
        <v>122</v>
      </c>
      <c r="E142" s="26" t="s">
        <v>124</v>
      </c>
      <c r="F142" s="26" t="s">
        <v>131</v>
      </c>
      <c r="G142" s="26">
        <v>3</v>
      </c>
      <c r="H142" s="349">
        <f t="shared" si="17"/>
        <v>1</v>
      </c>
      <c r="I142" s="85">
        <v>17.100000000000001</v>
      </c>
      <c r="J142" s="219"/>
      <c r="K142" s="3" t="e">
        <f t="shared" si="15"/>
        <v>#N/A</v>
      </c>
      <c r="L142" s="3">
        <f t="shared" si="16"/>
        <v>17.100000000000001</v>
      </c>
      <c r="N142">
        <v>21.3</v>
      </c>
      <c r="P142" s="234">
        <v>21.3</v>
      </c>
      <c r="Q142" s="19"/>
      <c r="R142" s="11">
        <v>21.3</v>
      </c>
      <c r="AA142">
        <v>9283</v>
      </c>
      <c r="AB142">
        <v>0.55569529808201978</v>
      </c>
      <c r="AC142">
        <f t="shared" ref="AC142:AC205" ca="1" si="18">LOOKUP(AB142,$Y$12:$Y$30,$T$13:$T$30)</f>
        <v>14.5</v>
      </c>
      <c r="AD142">
        <v>0.50541083617493066</v>
      </c>
      <c r="AE142">
        <f t="shared" ref="AE142:AE205" ca="1" si="19">AC142+AD142</f>
        <v>15.005410836174931</v>
      </c>
    </row>
    <row r="143" spans="2:32" x14ac:dyDescent="0.3">
      <c r="B143" s="26">
        <v>7669</v>
      </c>
      <c r="C143" s="26">
        <v>18</v>
      </c>
      <c r="D143" s="26" t="s">
        <v>122</v>
      </c>
      <c r="E143" s="26" t="s">
        <v>124</v>
      </c>
      <c r="F143" s="26" t="s">
        <v>132</v>
      </c>
      <c r="G143" s="26">
        <v>10</v>
      </c>
      <c r="H143" s="349">
        <f t="shared" si="17"/>
        <v>1</v>
      </c>
      <c r="I143" s="85">
        <v>17.3</v>
      </c>
      <c r="J143" s="219"/>
      <c r="K143" s="3" t="e">
        <f t="shared" si="15"/>
        <v>#N/A</v>
      </c>
      <c r="L143" s="3">
        <f t="shared" si="16"/>
        <v>17.3</v>
      </c>
      <c r="N143">
        <v>21.5</v>
      </c>
      <c r="P143" s="234">
        <v>21.5</v>
      </c>
      <c r="Q143" s="19"/>
      <c r="R143" s="11">
        <v>21.5</v>
      </c>
      <c r="AA143">
        <v>9290</v>
      </c>
      <c r="AB143">
        <v>0.70265316080318196</v>
      </c>
      <c r="AC143">
        <f t="shared" ca="1" si="18"/>
        <v>16.5</v>
      </c>
      <c r="AD143">
        <v>0.55864358796005897</v>
      </c>
      <c r="AE143">
        <f t="shared" ca="1" si="19"/>
        <v>17.058643587960059</v>
      </c>
    </row>
    <row r="144" spans="2:32" x14ac:dyDescent="0.3">
      <c r="B144" s="26">
        <v>7672</v>
      </c>
      <c r="C144" s="26">
        <v>18</v>
      </c>
      <c r="D144" s="26" t="s">
        <v>122</v>
      </c>
      <c r="E144" s="26" t="s">
        <v>124</v>
      </c>
      <c r="F144" s="26" t="s">
        <v>131</v>
      </c>
      <c r="G144" s="26">
        <v>15</v>
      </c>
      <c r="H144" s="349">
        <f t="shared" si="17"/>
        <v>1</v>
      </c>
      <c r="I144" s="85">
        <v>14.7</v>
      </c>
      <c r="J144" s="219"/>
      <c r="K144" s="3" t="e">
        <f t="shared" si="15"/>
        <v>#N/A</v>
      </c>
      <c r="L144" s="3">
        <f t="shared" si="16"/>
        <v>14.7</v>
      </c>
      <c r="N144">
        <v>22.4</v>
      </c>
      <c r="P144" s="234">
        <v>22.4</v>
      </c>
      <c r="Q144" s="19"/>
      <c r="R144" s="11">
        <v>22.4</v>
      </c>
      <c r="AA144">
        <v>9376</v>
      </c>
      <c r="AB144">
        <v>0.98426165975347391</v>
      </c>
      <c r="AC144">
        <f t="shared" ca="1" si="18"/>
        <v>24.5</v>
      </c>
      <c r="AD144">
        <v>0.96252046234062572</v>
      </c>
      <c r="AE144">
        <f t="shared" ca="1" si="19"/>
        <v>25.462520462340624</v>
      </c>
    </row>
    <row r="145" spans="2:31" x14ac:dyDescent="0.3">
      <c r="B145" s="26">
        <v>7674</v>
      </c>
      <c r="C145" s="26">
        <v>18</v>
      </c>
      <c r="D145" s="26" t="s">
        <v>122</v>
      </c>
      <c r="E145" s="26" t="s">
        <v>124</v>
      </c>
      <c r="F145" s="26" t="s">
        <v>131</v>
      </c>
      <c r="G145" s="26">
        <v>6</v>
      </c>
      <c r="H145" s="349">
        <f t="shared" si="17"/>
        <v>1</v>
      </c>
      <c r="I145" s="85">
        <v>11.2</v>
      </c>
      <c r="J145" s="219"/>
      <c r="K145" s="3" t="e">
        <f t="shared" si="15"/>
        <v>#N/A</v>
      </c>
      <c r="L145" s="3">
        <f t="shared" si="16"/>
        <v>11.2</v>
      </c>
      <c r="N145">
        <v>22.6</v>
      </c>
      <c r="P145" s="234">
        <v>22.6</v>
      </c>
      <c r="Q145" s="19"/>
      <c r="R145" s="11">
        <v>22.6</v>
      </c>
      <c r="AA145">
        <v>9393</v>
      </c>
      <c r="AB145">
        <v>0.39544216424345457</v>
      </c>
      <c r="AC145">
        <f t="shared" ca="1" si="18"/>
        <v>12.5</v>
      </c>
      <c r="AD145">
        <v>0.99322568991876536</v>
      </c>
      <c r="AE145">
        <f t="shared" ca="1" si="19"/>
        <v>13.493225689918765</v>
      </c>
    </row>
    <row r="146" spans="2:31" x14ac:dyDescent="0.3">
      <c r="B146" s="26">
        <v>7676</v>
      </c>
      <c r="C146" s="26">
        <v>18</v>
      </c>
      <c r="D146" s="26" t="s">
        <v>122</v>
      </c>
      <c r="E146" s="26" t="s">
        <v>124</v>
      </c>
      <c r="F146" s="26" t="s">
        <v>132</v>
      </c>
      <c r="G146" s="26">
        <v>11</v>
      </c>
      <c r="H146" s="349">
        <f t="shared" si="17"/>
        <v>0</v>
      </c>
      <c r="I146" s="85"/>
      <c r="J146" s="219"/>
      <c r="K146" s="3">
        <f t="shared" ca="1" si="15"/>
        <v>19.624730725221092</v>
      </c>
      <c r="L146" s="3">
        <f t="shared" ca="1" si="16"/>
        <v>19.624730725221092</v>
      </c>
      <c r="N146">
        <v>23.2</v>
      </c>
      <c r="P146" s="234">
        <v>23.2</v>
      </c>
      <c r="Q146" s="19"/>
      <c r="R146" s="11">
        <v>23.2</v>
      </c>
      <c r="AA146">
        <v>9512</v>
      </c>
      <c r="AB146">
        <v>0.37320771233241845</v>
      </c>
      <c r="AC146">
        <f t="shared" ca="1" si="18"/>
        <v>12.5</v>
      </c>
      <c r="AD146">
        <v>3.1169524677372218E-2</v>
      </c>
      <c r="AE146">
        <f t="shared" ca="1" si="19"/>
        <v>12.531169524677372</v>
      </c>
    </row>
    <row r="147" spans="2:31" x14ac:dyDescent="0.3">
      <c r="B147" s="26">
        <v>7677</v>
      </c>
      <c r="C147" s="26">
        <v>18</v>
      </c>
      <c r="D147" s="26" t="s">
        <v>122</v>
      </c>
      <c r="E147" s="26" t="s">
        <v>135</v>
      </c>
      <c r="F147" s="26" t="s">
        <v>121</v>
      </c>
      <c r="G147" s="26">
        <v>0</v>
      </c>
      <c r="H147" s="349">
        <f t="shared" si="17"/>
        <v>0</v>
      </c>
      <c r="I147" s="85"/>
      <c r="J147" s="219"/>
      <c r="K147" s="3">
        <f t="shared" ca="1" si="15"/>
        <v>21.12391526775847</v>
      </c>
      <c r="L147" s="3">
        <f t="shared" ca="1" si="16"/>
        <v>21.12391526775847</v>
      </c>
      <c r="N147">
        <v>23.3</v>
      </c>
      <c r="P147" s="234">
        <v>23.3</v>
      </c>
      <c r="Q147" s="19"/>
      <c r="R147" s="11">
        <v>23.3</v>
      </c>
      <c r="AA147">
        <v>9549</v>
      </c>
      <c r="AB147">
        <v>3.9826050014352354E-2</v>
      </c>
      <c r="AC147">
        <f t="shared" ca="1" si="18"/>
        <v>8.5</v>
      </c>
      <c r="AD147">
        <v>0.46562839586074489</v>
      </c>
      <c r="AE147">
        <f t="shared" ca="1" si="19"/>
        <v>8.9656283958607457</v>
      </c>
    </row>
    <row r="148" spans="2:31" x14ac:dyDescent="0.3">
      <c r="B148" s="26">
        <v>7682</v>
      </c>
      <c r="C148" s="26">
        <v>18</v>
      </c>
      <c r="D148" s="26" t="s">
        <v>122</v>
      </c>
      <c r="E148" s="26" t="s">
        <v>124</v>
      </c>
      <c r="F148" s="26" t="s">
        <v>131</v>
      </c>
      <c r="G148" s="26">
        <v>2</v>
      </c>
      <c r="H148" s="349">
        <f t="shared" si="17"/>
        <v>0</v>
      </c>
      <c r="I148" s="85"/>
      <c r="J148" s="219"/>
      <c r="K148" s="3">
        <f t="shared" ca="1" si="15"/>
        <v>11.391700915962591</v>
      </c>
      <c r="L148" s="3">
        <f t="shared" ca="1" si="16"/>
        <v>11.391700915962591</v>
      </c>
      <c r="N148">
        <v>24.1</v>
      </c>
      <c r="P148" s="234">
        <v>24.1</v>
      </c>
      <c r="Q148" s="19"/>
      <c r="R148" s="11">
        <v>24.1</v>
      </c>
      <c r="AA148">
        <v>9606</v>
      </c>
      <c r="AB148">
        <v>0.3432868002648839</v>
      </c>
      <c r="AC148">
        <f t="shared" ca="1" si="18"/>
        <v>12.5</v>
      </c>
      <c r="AD148">
        <v>0.54392116730398565</v>
      </c>
      <c r="AE148">
        <f t="shared" ca="1" si="19"/>
        <v>13.043921167303985</v>
      </c>
    </row>
    <row r="149" spans="2:31" x14ac:dyDescent="0.3">
      <c r="B149" s="26">
        <v>7683</v>
      </c>
      <c r="C149" s="26">
        <v>18</v>
      </c>
      <c r="D149" s="26" t="s">
        <v>123</v>
      </c>
      <c r="E149" s="26" t="s">
        <v>124</v>
      </c>
      <c r="F149" s="26" t="s">
        <v>131</v>
      </c>
      <c r="G149" s="26">
        <v>9999</v>
      </c>
      <c r="H149" s="349">
        <f t="shared" si="17"/>
        <v>0</v>
      </c>
      <c r="I149" s="85"/>
      <c r="J149" s="219"/>
      <c r="K149" s="3">
        <f t="shared" ca="1" si="15"/>
        <v>16.836309194391784</v>
      </c>
      <c r="L149" s="3">
        <f t="shared" ca="1" si="16"/>
        <v>16.836309194391784</v>
      </c>
      <c r="N149">
        <v>24.1</v>
      </c>
      <c r="P149" s="234">
        <v>24.1</v>
      </c>
      <c r="Q149" s="19"/>
      <c r="R149" s="11">
        <v>24.1</v>
      </c>
      <c r="AA149">
        <v>9630</v>
      </c>
      <c r="AB149">
        <v>2.2124641151775037E-3</v>
      </c>
      <c r="AC149">
        <f t="shared" ca="1" si="18"/>
        <v>7.5</v>
      </c>
      <c r="AD149">
        <v>0.9571001084366807</v>
      </c>
      <c r="AE149">
        <f t="shared" ca="1" si="19"/>
        <v>8.4571001084366806</v>
      </c>
    </row>
    <row r="150" spans="2:31" x14ac:dyDescent="0.3">
      <c r="B150" s="26">
        <v>7690</v>
      </c>
      <c r="C150" s="26">
        <v>18</v>
      </c>
      <c r="D150" s="26" t="s">
        <v>122</v>
      </c>
      <c r="E150" s="26" t="s">
        <v>124</v>
      </c>
      <c r="F150" s="26" t="s">
        <v>121</v>
      </c>
      <c r="G150" s="26">
        <v>0</v>
      </c>
      <c r="H150" s="349">
        <f t="shared" si="17"/>
        <v>0</v>
      </c>
      <c r="I150" s="85"/>
      <c r="J150" s="219"/>
      <c r="K150" s="3">
        <f t="shared" ca="1" si="15"/>
        <v>25.249721130790672</v>
      </c>
      <c r="L150" s="3">
        <f t="shared" ca="1" si="16"/>
        <v>25.249721130790672</v>
      </c>
      <c r="N150">
        <v>30.2</v>
      </c>
      <c r="P150" s="218">
        <v>30.2</v>
      </c>
      <c r="Q150" s="218"/>
      <c r="R150" s="147">
        <v>30.2</v>
      </c>
      <c r="AA150">
        <v>9690</v>
      </c>
      <c r="AB150">
        <v>0.95186617204654911</v>
      </c>
      <c r="AC150">
        <f t="shared" ca="1" si="18"/>
        <v>21.5</v>
      </c>
      <c r="AD150">
        <v>0.36870879454559857</v>
      </c>
      <c r="AE150">
        <f t="shared" ca="1" si="19"/>
        <v>21.868708794545597</v>
      </c>
    </row>
    <row r="151" spans="2:31" x14ac:dyDescent="0.3">
      <c r="B151" s="26">
        <v>7695</v>
      </c>
      <c r="C151" s="26">
        <v>18</v>
      </c>
      <c r="D151" s="26" t="s">
        <v>123</v>
      </c>
      <c r="E151" s="26" t="s">
        <v>124</v>
      </c>
      <c r="F151" s="26" t="s">
        <v>131</v>
      </c>
      <c r="G151" s="26">
        <v>9999</v>
      </c>
      <c r="H151" s="349">
        <f t="shared" si="17"/>
        <v>0</v>
      </c>
      <c r="I151" s="85"/>
      <c r="J151" s="219"/>
      <c r="K151" s="3">
        <f t="shared" ca="1" si="15"/>
        <v>10.41510797203628</v>
      </c>
      <c r="L151" s="3">
        <f t="shared" ca="1" si="16"/>
        <v>10.41510797203628</v>
      </c>
      <c r="N151">
        <v>61.1</v>
      </c>
      <c r="P151" s="218">
        <v>61.1</v>
      </c>
      <c r="Q151" s="218"/>
      <c r="R151" s="147">
        <v>61.1</v>
      </c>
      <c r="AA151">
        <v>9757</v>
      </c>
      <c r="AB151">
        <v>0.8487497896053442</v>
      </c>
      <c r="AC151">
        <f t="shared" ca="1" si="18"/>
        <v>18.5</v>
      </c>
      <c r="AD151">
        <v>0.85933642901121599</v>
      </c>
      <c r="AE151">
        <f t="shared" ca="1" si="19"/>
        <v>19.359336429011215</v>
      </c>
    </row>
    <row r="152" spans="2:31" x14ac:dyDescent="0.3">
      <c r="B152" s="26">
        <v>7702</v>
      </c>
      <c r="C152" s="26">
        <v>18</v>
      </c>
      <c r="D152" s="26" t="s">
        <v>122</v>
      </c>
      <c r="E152" s="26" t="s">
        <v>124</v>
      </c>
      <c r="F152" s="26" t="s">
        <v>121</v>
      </c>
      <c r="G152" s="26">
        <v>2</v>
      </c>
      <c r="H152" s="349">
        <f t="shared" si="17"/>
        <v>0</v>
      </c>
      <c r="I152" s="85"/>
      <c r="J152" s="219"/>
      <c r="K152" s="3">
        <f t="shared" ca="1" si="15"/>
        <v>12.955312682723806</v>
      </c>
      <c r="L152" s="3">
        <f t="shared" ca="1" si="16"/>
        <v>12.955312682723806</v>
      </c>
      <c r="P152" s="234"/>
      <c r="Q152" s="219"/>
      <c r="AA152">
        <v>9758</v>
      </c>
      <c r="AB152">
        <v>0.56045600757085745</v>
      </c>
      <c r="AC152">
        <f t="shared" ca="1" si="18"/>
        <v>14.5</v>
      </c>
      <c r="AD152">
        <v>0.15016045905876008</v>
      </c>
      <c r="AE152">
        <f t="shared" ca="1" si="19"/>
        <v>14.65016045905876</v>
      </c>
    </row>
    <row r="153" spans="2:31" x14ac:dyDescent="0.3">
      <c r="B153" s="26">
        <v>7711</v>
      </c>
      <c r="C153" s="26">
        <v>18</v>
      </c>
      <c r="D153" s="26" t="s">
        <v>122</v>
      </c>
      <c r="E153" s="26" t="s">
        <v>124</v>
      </c>
      <c r="F153" s="26" t="s">
        <v>131</v>
      </c>
      <c r="G153" s="26">
        <v>13</v>
      </c>
      <c r="H153" s="349">
        <f t="shared" si="17"/>
        <v>1</v>
      </c>
      <c r="I153" s="85">
        <v>11.2</v>
      </c>
      <c r="J153" s="219"/>
      <c r="K153" s="3" t="e">
        <f t="shared" si="15"/>
        <v>#N/A</v>
      </c>
      <c r="L153" s="3">
        <f t="shared" si="16"/>
        <v>11.2</v>
      </c>
      <c r="P153" s="234"/>
      <c r="Q153" s="219"/>
      <c r="AA153">
        <v>9797</v>
      </c>
      <c r="AB153">
        <v>0.13585161904449194</v>
      </c>
      <c r="AC153">
        <f t="shared" ca="1" si="18"/>
        <v>9.5</v>
      </c>
      <c r="AD153">
        <v>0.44115213057594738</v>
      </c>
      <c r="AE153">
        <f t="shared" ca="1" si="19"/>
        <v>9.9411521305759472</v>
      </c>
    </row>
    <row r="154" spans="2:31" x14ac:dyDescent="0.3">
      <c r="B154" s="26">
        <v>7713</v>
      </c>
      <c r="C154" s="26">
        <v>18</v>
      </c>
      <c r="D154" s="26" t="s">
        <v>123</v>
      </c>
      <c r="E154" s="26" t="s">
        <v>124</v>
      </c>
      <c r="F154" s="26" t="s">
        <v>131</v>
      </c>
      <c r="G154" s="26">
        <v>9999</v>
      </c>
      <c r="H154" s="349">
        <f t="shared" si="17"/>
        <v>0</v>
      </c>
      <c r="I154" s="85"/>
      <c r="J154" s="219"/>
      <c r="K154" s="3">
        <f t="shared" ca="1" si="15"/>
        <v>15.496854764932335</v>
      </c>
      <c r="L154" s="3">
        <f t="shared" ca="1" si="16"/>
        <v>15.496854764932335</v>
      </c>
      <c r="O154" s="219"/>
      <c r="P154" s="234"/>
      <c r="Q154" s="219"/>
      <c r="R154" s="219"/>
      <c r="AA154">
        <v>9811</v>
      </c>
      <c r="AB154">
        <v>0.62636580455555935</v>
      </c>
      <c r="AC154">
        <f t="shared" ca="1" si="18"/>
        <v>15.5</v>
      </c>
      <c r="AD154">
        <v>0.83740790141337396</v>
      </c>
      <c r="AE154">
        <f t="shared" ca="1" si="19"/>
        <v>16.337407901413375</v>
      </c>
    </row>
    <row r="155" spans="2:31" x14ac:dyDescent="0.3">
      <c r="B155" s="26">
        <v>7714</v>
      </c>
      <c r="C155" s="26">
        <v>18</v>
      </c>
      <c r="D155" s="26" t="s">
        <v>122</v>
      </c>
      <c r="E155" s="26" t="s">
        <v>124</v>
      </c>
      <c r="F155" s="26" t="s">
        <v>131</v>
      </c>
      <c r="G155" s="26">
        <v>20</v>
      </c>
      <c r="H155" s="349">
        <f t="shared" si="17"/>
        <v>1</v>
      </c>
      <c r="I155" s="85">
        <v>9.5</v>
      </c>
      <c r="J155" s="219"/>
      <c r="K155" s="3" t="e">
        <f t="shared" si="15"/>
        <v>#N/A</v>
      </c>
      <c r="L155" s="3">
        <f t="shared" si="16"/>
        <v>9.5</v>
      </c>
      <c r="O155" s="219"/>
      <c r="P155" s="234"/>
      <c r="Q155" s="219"/>
      <c r="R155" s="219"/>
      <c r="AA155">
        <v>9813</v>
      </c>
      <c r="AB155">
        <v>0.97325116538316925</v>
      </c>
      <c r="AC155">
        <f t="shared" ca="1" si="18"/>
        <v>23.5</v>
      </c>
      <c r="AD155">
        <v>0.75688588091355824</v>
      </c>
      <c r="AE155">
        <f t="shared" ca="1" si="19"/>
        <v>24.256885880913558</v>
      </c>
    </row>
    <row r="156" spans="2:31" x14ac:dyDescent="0.3">
      <c r="B156" s="26">
        <v>7723</v>
      </c>
      <c r="C156" s="26">
        <v>18</v>
      </c>
      <c r="D156" s="26" t="s">
        <v>122</v>
      </c>
      <c r="E156" s="26" t="s">
        <v>135</v>
      </c>
      <c r="F156" s="26" t="s">
        <v>121</v>
      </c>
      <c r="G156" s="26">
        <v>0</v>
      </c>
      <c r="H156" s="349">
        <f t="shared" si="17"/>
        <v>0</v>
      </c>
      <c r="I156" s="85"/>
      <c r="J156" s="219"/>
      <c r="K156" s="3">
        <f t="shared" ca="1" si="15"/>
        <v>9.1004200953637948</v>
      </c>
      <c r="L156" s="3">
        <f t="shared" ca="1" si="16"/>
        <v>9.1004200953637948</v>
      </c>
      <c r="O156" s="219"/>
      <c r="P156" s="234"/>
      <c r="Q156" s="219"/>
      <c r="R156" s="219"/>
      <c r="AA156">
        <v>9882</v>
      </c>
      <c r="AB156">
        <v>0.92815879199474005</v>
      </c>
      <c r="AC156">
        <f t="shared" ca="1" si="18"/>
        <v>20.5</v>
      </c>
      <c r="AD156">
        <v>9.1909375934418613E-2</v>
      </c>
      <c r="AE156">
        <f t="shared" ca="1" si="19"/>
        <v>20.591909375934417</v>
      </c>
    </row>
    <row r="157" spans="2:31" x14ac:dyDescent="0.3">
      <c r="B157" s="26">
        <v>7739</v>
      </c>
      <c r="C157" s="26">
        <v>18</v>
      </c>
      <c r="D157" s="26" t="s">
        <v>122</v>
      </c>
      <c r="E157" s="26" t="s">
        <v>124</v>
      </c>
      <c r="F157" s="26" t="s">
        <v>132</v>
      </c>
      <c r="G157" s="26">
        <v>3</v>
      </c>
      <c r="H157" s="349">
        <f t="shared" si="17"/>
        <v>1</v>
      </c>
      <c r="I157" s="85">
        <v>14.5</v>
      </c>
      <c r="J157" s="219"/>
      <c r="K157" s="3" t="e">
        <f t="shared" si="15"/>
        <v>#N/A</v>
      </c>
      <c r="L157" s="3">
        <f t="shared" si="16"/>
        <v>14.5</v>
      </c>
      <c r="O157" s="219"/>
      <c r="P157" s="234"/>
      <c r="Q157" s="219"/>
      <c r="R157" s="219"/>
      <c r="AA157">
        <v>9900</v>
      </c>
      <c r="AB157">
        <v>0.71614362020468936</v>
      </c>
      <c r="AC157">
        <f t="shared" ca="1" si="18"/>
        <v>16.5</v>
      </c>
      <c r="AD157">
        <v>0.3967873956351633</v>
      </c>
      <c r="AE157">
        <f t="shared" ca="1" si="19"/>
        <v>16.896787395635162</v>
      </c>
    </row>
    <row r="158" spans="2:31" x14ac:dyDescent="0.3">
      <c r="B158" s="26">
        <v>7742</v>
      </c>
      <c r="C158" s="26">
        <v>18</v>
      </c>
      <c r="D158" s="26" t="s">
        <v>122</v>
      </c>
      <c r="E158" s="26" t="s">
        <v>124</v>
      </c>
      <c r="F158" s="26" t="s">
        <v>132</v>
      </c>
      <c r="G158" s="26">
        <v>13</v>
      </c>
      <c r="H158" s="349">
        <f t="shared" si="17"/>
        <v>1</v>
      </c>
      <c r="I158" s="85">
        <v>8.5</v>
      </c>
      <c r="J158" s="219"/>
      <c r="K158" s="3" t="e">
        <f t="shared" si="15"/>
        <v>#N/A</v>
      </c>
      <c r="L158" s="3">
        <f t="shared" si="16"/>
        <v>8.5</v>
      </c>
      <c r="O158" s="219"/>
      <c r="P158" s="234"/>
      <c r="Q158" s="219"/>
      <c r="R158" s="219"/>
      <c r="AA158">
        <v>9925</v>
      </c>
      <c r="AB158">
        <v>5.085347378496341E-2</v>
      </c>
      <c r="AC158">
        <f t="shared" ca="1" si="18"/>
        <v>8.5</v>
      </c>
      <c r="AD158">
        <v>0.54177071722438086</v>
      </c>
      <c r="AE158">
        <f t="shared" ca="1" si="19"/>
        <v>9.0417707172243809</v>
      </c>
    </row>
    <row r="159" spans="2:31" x14ac:dyDescent="0.3">
      <c r="B159" s="26">
        <v>7743</v>
      </c>
      <c r="C159" s="26">
        <v>18</v>
      </c>
      <c r="D159" s="26" t="s">
        <v>122</v>
      </c>
      <c r="E159" s="26" t="s">
        <v>124</v>
      </c>
      <c r="F159" s="26" t="s">
        <v>131</v>
      </c>
      <c r="G159" s="26">
        <v>6</v>
      </c>
      <c r="H159" s="349">
        <f t="shared" si="17"/>
        <v>1</v>
      </c>
      <c r="I159" s="85">
        <v>18.399999999999999</v>
      </c>
      <c r="J159" s="219"/>
      <c r="K159" s="3" t="e">
        <f t="shared" si="15"/>
        <v>#N/A</v>
      </c>
      <c r="L159" s="3">
        <f t="shared" si="16"/>
        <v>18.399999999999999</v>
      </c>
      <c r="O159" s="219"/>
      <c r="P159" s="234"/>
      <c r="Q159" s="219"/>
      <c r="R159" s="219"/>
      <c r="AA159">
        <v>10054</v>
      </c>
      <c r="AB159">
        <v>0.37698420190177517</v>
      </c>
      <c r="AC159">
        <f t="shared" ca="1" si="18"/>
        <v>12.5</v>
      </c>
      <c r="AD159">
        <v>0.21665561520126908</v>
      </c>
      <c r="AE159">
        <f t="shared" ca="1" si="19"/>
        <v>12.716655615201269</v>
      </c>
    </row>
    <row r="160" spans="2:31" x14ac:dyDescent="0.3">
      <c r="B160" s="26">
        <v>7834</v>
      </c>
      <c r="C160" s="26">
        <v>18</v>
      </c>
      <c r="D160" s="26" t="s">
        <v>122</v>
      </c>
      <c r="E160" s="26" t="s">
        <v>124</v>
      </c>
      <c r="F160" s="26" t="s">
        <v>132</v>
      </c>
      <c r="G160" s="26">
        <v>2</v>
      </c>
      <c r="H160" s="349">
        <f t="shared" si="17"/>
        <v>0</v>
      </c>
      <c r="I160" s="85"/>
      <c r="J160" s="219"/>
      <c r="K160" s="3">
        <f t="shared" ca="1" si="15"/>
        <v>13.957982143728797</v>
      </c>
      <c r="L160" s="3">
        <f t="shared" ca="1" si="16"/>
        <v>13.957982143728797</v>
      </c>
      <c r="O160" s="219"/>
      <c r="P160" s="234"/>
      <c r="Q160" s="219"/>
      <c r="R160" s="219"/>
      <c r="AA160">
        <v>10082</v>
      </c>
      <c r="AB160">
        <v>0.82645590740045782</v>
      </c>
      <c r="AC160">
        <f t="shared" ca="1" si="18"/>
        <v>17.5</v>
      </c>
      <c r="AD160">
        <v>0.85864340405136053</v>
      </c>
      <c r="AE160">
        <f t="shared" ca="1" si="19"/>
        <v>18.35864340405136</v>
      </c>
    </row>
    <row r="161" spans="2:32" x14ac:dyDescent="0.3">
      <c r="B161" s="26">
        <v>7896</v>
      </c>
      <c r="C161" s="26">
        <v>18</v>
      </c>
      <c r="D161" s="26" t="s">
        <v>122</v>
      </c>
      <c r="E161" s="26" t="s">
        <v>124</v>
      </c>
      <c r="F161" s="26" t="s">
        <v>132</v>
      </c>
      <c r="G161" s="26">
        <v>30</v>
      </c>
      <c r="H161" s="349">
        <f t="shared" si="17"/>
        <v>1</v>
      </c>
      <c r="I161" s="85">
        <v>5.7</v>
      </c>
      <c r="J161" s="219"/>
      <c r="K161" s="3">
        <f t="shared" ca="1" si="15"/>
        <v>17.829950974453162</v>
      </c>
      <c r="L161" s="3">
        <f t="shared" ca="1" si="16"/>
        <v>17.829950974453162</v>
      </c>
      <c r="O161" s="219"/>
      <c r="P161" s="234"/>
      <c r="Q161" s="219"/>
      <c r="R161" s="219"/>
      <c r="AA161">
        <v>10121</v>
      </c>
      <c r="AB161">
        <v>0.25732564568085048</v>
      </c>
      <c r="AC161">
        <f t="shared" ca="1" si="18"/>
        <v>10.5</v>
      </c>
      <c r="AD161">
        <v>0.46480490212540204</v>
      </c>
      <c r="AE161">
        <f t="shared" ca="1" si="19"/>
        <v>10.964804902125403</v>
      </c>
    </row>
    <row r="162" spans="2:32" x14ac:dyDescent="0.3">
      <c r="B162" s="26">
        <v>7897</v>
      </c>
      <c r="C162" s="26">
        <v>18</v>
      </c>
      <c r="D162" s="26" t="s">
        <v>122</v>
      </c>
      <c r="E162" s="26" t="s">
        <v>124</v>
      </c>
      <c r="F162" s="26" t="s">
        <v>132</v>
      </c>
      <c r="G162" s="26">
        <v>20</v>
      </c>
      <c r="H162" s="349">
        <f t="shared" si="17"/>
        <v>1</v>
      </c>
      <c r="I162" s="85">
        <v>4.9000000000000004</v>
      </c>
      <c r="J162" s="219"/>
      <c r="K162" s="3">
        <f t="shared" ca="1" si="15"/>
        <v>18.025131329632234</v>
      </c>
      <c r="L162" s="3">
        <f t="shared" ca="1" si="16"/>
        <v>18.025131329632234</v>
      </c>
      <c r="O162" s="219"/>
      <c r="P162" s="234"/>
      <c r="Q162" s="219"/>
      <c r="R162" s="219"/>
      <c r="AA162">
        <v>10231</v>
      </c>
      <c r="AB162">
        <v>0.25264862318257941</v>
      </c>
      <c r="AC162">
        <f t="shared" ca="1" si="18"/>
        <v>10.5</v>
      </c>
      <c r="AD162">
        <v>0.10481695084407605</v>
      </c>
      <c r="AE162">
        <f t="shared" ca="1" si="19"/>
        <v>10.604816950844077</v>
      </c>
    </row>
    <row r="163" spans="2:32" x14ac:dyDescent="0.3">
      <c r="B163" s="26">
        <v>7898</v>
      </c>
      <c r="C163" s="26">
        <v>18</v>
      </c>
      <c r="D163" s="26" t="s">
        <v>122</v>
      </c>
      <c r="E163" s="26" t="s">
        <v>124</v>
      </c>
      <c r="F163" s="26" t="s">
        <v>132</v>
      </c>
      <c r="G163" s="26">
        <v>6</v>
      </c>
      <c r="H163" s="349">
        <f t="shared" si="17"/>
        <v>1</v>
      </c>
      <c r="I163" s="85">
        <v>17.7</v>
      </c>
      <c r="J163" s="219"/>
      <c r="K163" s="3" t="e">
        <f t="shared" si="15"/>
        <v>#N/A</v>
      </c>
      <c r="L163" s="3">
        <f t="shared" si="16"/>
        <v>17.7</v>
      </c>
      <c r="O163" s="219"/>
      <c r="P163" s="234">
        <f>P130+1</f>
        <v>19.5</v>
      </c>
      <c r="Q163" s="219"/>
      <c r="R163" s="219"/>
      <c r="AA163">
        <v>10268</v>
      </c>
      <c r="AB163">
        <v>0.36844216182557088</v>
      </c>
      <c r="AC163">
        <f t="shared" ca="1" si="18"/>
        <v>12.5</v>
      </c>
      <c r="AD163">
        <v>7.3730793258548366E-2</v>
      </c>
      <c r="AE163">
        <f t="shared" ca="1" si="19"/>
        <v>12.573730793258548</v>
      </c>
      <c r="AF163">
        <f>AF130+1</f>
        <v>47</v>
      </c>
    </row>
    <row r="164" spans="2:32" x14ac:dyDescent="0.3">
      <c r="B164" s="26">
        <v>7910</v>
      </c>
      <c r="C164" s="26">
        <v>18</v>
      </c>
      <c r="D164" s="26" t="s">
        <v>122</v>
      </c>
      <c r="E164" s="26" t="s">
        <v>124</v>
      </c>
      <c r="F164" s="26" t="s">
        <v>132</v>
      </c>
      <c r="G164" s="26">
        <v>6</v>
      </c>
      <c r="H164" s="349">
        <f t="shared" si="17"/>
        <v>1</v>
      </c>
      <c r="I164" s="85">
        <v>9.8000000000000007</v>
      </c>
      <c r="J164" s="219"/>
      <c r="K164" s="3" t="e">
        <f t="shared" si="15"/>
        <v>#N/A</v>
      </c>
      <c r="L164" s="3">
        <f t="shared" si="16"/>
        <v>9.8000000000000007</v>
      </c>
      <c r="O164" s="219"/>
      <c r="P164" s="234"/>
      <c r="Q164" s="219"/>
      <c r="R164" s="219"/>
      <c r="AA164">
        <v>10360</v>
      </c>
      <c r="AB164">
        <v>0.79965174230306912</v>
      </c>
      <c r="AC164">
        <f t="shared" ca="1" si="18"/>
        <v>17.5</v>
      </c>
      <c r="AD164">
        <v>0.9665849409404087</v>
      </c>
      <c r="AE164">
        <f t="shared" ca="1" si="19"/>
        <v>18.466584940940407</v>
      </c>
    </row>
    <row r="165" spans="2:32" x14ac:dyDescent="0.3">
      <c r="B165" s="26">
        <v>7912</v>
      </c>
      <c r="C165" s="26">
        <v>18</v>
      </c>
      <c r="D165" s="26" t="s">
        <v>122</v>
      </c>
      <c r="E165" s="26" t="s">
        <v>124</v>
      </c>
      <c r="F165" s="26" t="s">
        <v>132</v>
      </c>
      <c r="G165" s="26">
        <v>8</v>
      </c>
      <c r="H165" s="349">
        <f t="shared" si="17"/>
        <v>1</v>
      </c>
      <c r="I165" s="85">
        <v>14.2</v>
      </c>
      <c r="J165" s="219"/>
      <c r="K165" s="3" t="e">
        <f t="shared" si="15"/>
        <v>#N/A</v>
      </c>
      <c r="L165" s="3">
        <f t="shared" si="16"/>
        <v>14.2</v>
      </c>
      <c r="O165" s="219"/>
      <c r="P165" s="234"/>
      <c r="Q165" s="219"/>
      <c r="R165" s="219"/>
      <c r="AA165">
        <v>10422</v>
      </c>
      <c r="AB165">
        <v>0.87861976901647687</v>
      </c>
      <c r="AC165">
        <f t="shared" ca="1" si="18"/>
        <v>19.5</v>
      </c>
      <c r="AD165">
        <v>0.5211383740139639</v>
      </c>
      <c r="AE165">
        <f t="shared" ca="1" si="19"/>
        <v>20.021138374013965</v>
      </c>
    </row>
    <row r="166" spans="2:32" ht="15" thickBot="1" x14ac:dyDescent="0.35">
      <c r="B166" s="26">
        <v>7918</v>
      </c>
      <c r="C166" s="26">
        <v>18</v>
      </c>
      <c r="D166" s="26" t="s">
        <v>122</v>
      </c>
      <c r="E166" s="26" t="s">
        <v>124</v>
      </c>
      <c r="F166" s="26" t="s">
        <v>133</v>
      </c>
      <c r="G166" s="26">
        <v>7</v>
      </c>
      <c r="H166" s="349">
        <f t="shared" si="17"/>
        <v>1</v>
      </c>
      <c r="I166" s="85">
        <v>13</v>
      </c>
      <c r="J166" s="219"/>
      <c r="K166" s="3" t="e">
        <f t="shared" si="15"/>
        <v>#N/A</v>
      </c>
      <c r="L166" s="3">
        <f t="shared" si="16"/>
        <v>13</v>
      </c>
      <c r="O166" s="219"/>
      <c r="P166" s="234"/>
      <c r="Q166" s="219"/>
      <c r="R166" s="219"/>
      <c r="AA166">
        <v>10443</v>
      </c>
      <c r="AB166">
        <v>0.20088357483585195</v>
      </c>
      <c r="AC166">
        <f t="shared" ca="1" si="18"/>
        <v>10.5</v>
      </c>
      <c r="AD166">
        <v>6.1529967601358093E-3</v>
      </c>
      <c r="AE166">
        <f t="shared" ca="1" si="19"/>
        <v>10.506152996760136</v>
      </c>
    </row>
    <row r="167" spans="2:32" x14ac:dyDescent="0.3">
      <c r="B167" s="26">
        <v>7919</v>
      </c>
      <c r="C167" s="26">
        <v>18</v>
      </c>
      <c r="D167" s="26" t="s">
        <v>122</v>
      </c>
      <c r="E167" s="26" t="s">
        <v>124</v>
      </c>
      <c r="F167" s="26" t="s">
        <v>132</v>
      </c>
      <c r="G167" s="26">
        <v>8</v>
      </c>
      <c r="H167" s="349">
        <f t="shared" si="17"/>
        <v>1</v>
      </c>
      <c r="I167" s="85">
        <v>12.7</v>
      </c>
      <c r="J167" s="219"/>
      <c r="K167" s="3" t="e">
        <f t="shared" si="15"/>
        <v>#N/A</v>
      </c>
      <c r="L167" s="3">
        <f t="shared" si="16"/>
        <v>12.7</v>
      </c>
      <c r="O167" t="s">
        <v>23</v>
      </c>
      <c r="P167" t="s">
        <v>25</v>
      </c>
      <c r="Q167" s="22" t="s">
        <v>23</v>
      </c>
      <c r="R167" s="22" t="s">
        <v>25</v>
      </c>
      <c r="AA167">
        <v>10553</v>
      </c>
      <c r="AB167">
        <v>0.24433553427901311</v>
      </c>
      <c r="AC167">
        <f t="shared" ca="1" si="18"/>
        <v>10.5</v>
      </c>
      <c r="AD167">
        <v>0.12999285252034976</v>
      </c>
      <c r="AE167">
        <f t="shared" ca="1" si="19"/>
        <v>10.629992852520349</v>
      </c>
    </row>
    <row r="168" spans="2:32" x14ac:dyDescent="0.3">
      <c r="B168" s="26">
        <v>7923</v>
      </c>
      <c r="C168" s="26">
        <v>18</v>
      </c>
      <c r="D168" s="26" t="s">
        <v>122</v>
      </c>
      <c r="E168" s="26" t="s">
        <v>124</v>
      </c>
      <c r="F168" s="26" t="s">
        <v>131</v>
      </c>
      <c r="G168" s="26">
        <v>10</v>
      </c>
      <c r="H168" s="349">
        <f t="shared" si="17"/>
        <v>1</v>
      </c>
      <c r="I168" s="85">
        <v>15.6</v>
      </c>
      <c r="J168" s="219"/>
      <c r="K168" s="3" t="e">
        <f t="shared" si="15"/>
        <v>#N/A</v>
      </c>
      <c r="L168" s="3">
        <f t="shared" si="16"/>
        <v>15.6</v>
      </c>
      <c r="M168">
        <v>8</v>
      </c>
      <c r="N168" s="27">
        <v>7.5</v>
      </c>
      <c r="O168" s="355">
        <v>8.5</v>
      </c>
      <c r="P168">
        <v>8</v>
      </c>
      <c r="Q168" s="20">
        <v>8.5</v>
      </c>
      <c r="R168" s="21">
        <v>6</v>
      </c>
      <c r="S168">
        <f>R168/125</f>
        <v>4.8000000000000001E-2</v>
      </c>
      <c r="T168" s="27">
        <f>SUM($S$168:S168)</f>
        <v>4.8000000000000001E-2</v>
      </c>
      <c r="U168" s="27">
        <v>0.26329999999999998</v>
      </c>
      <c r="V168" s="27">
        <f>LOOKUP(U168,$T$168:$T$184,$O$168:$O$184)+0.5</f>
        <v>11</v>
      </c>
      <c r="W168" s="27">
        <f>LOOKUP(AB13,$Y$13:$Y$30,$U$13:$U$30)</f>
        <v>10.5</v>
      </c>
      <c r="AA168">
        <v>10604</v>
      </c>
      <c r="AB168">
        <v>0.89095725741131926</v>
      </c>
      <c r="AC168">
        <f t="shared" ca="1" si="18"/>
        <v>19.5</v>
      </c>
      <c r="AD168">
        <v>0.29498064163894566</v>
      </c>
      <c r="AE168">
        <f t="shared" ca="1" si="19"/>
        <v>19.794980641638947</v>
      </c>
    </row>
    <row r="169" spans="2:32" x14ac:dyDescent="0.3">
      <c r="B169" s="26">
        <v>7928</v>
      </c>
      <c r="C169" s="26">
        <v>18</v>
      </c>
      <c r="D169" s="26" t="s">
        <v>122</v>
      </c>
      <c r="E169" s="26" t="s">
        <v>124</v>
      </c>
      <c r="F169" s="26" t="s">
        <v>131</v>
      </c>
      <c r="G169" s="26">
        <v>10</v>
      </c>
      <c r="H169" s="349">
        <f t="shared" si="17"/>
        <v>1</v>
      </c>
      <c r="I169" s="85">
        <v>16.100000000000001</v>
      </c>
      <c r="J169" s="219"/>
      <c r="K169" s="3" t="e">
        <f t="shared" si="15"/>
        <v>#N/A</v>
      </c>
      <c r="L169" s="3">
        <f t="shared" si="16"/>
        <v>16.100000000000001</v>
      </c>
      <c r="M169">
        <f>M168+1</f>
        <v>9</v>
      </c>
      <c r="N169" s="27">
        <f>O168</f>
        <v>8.5</v>
      </c>
      <c r="O169" s="355">
        <f>N169+1</f>
        <v>9.5</v>
      </c>
      <c r="P169">
        <v>13</v>
      </c>
      <c r="Q169" s="20">
        <v>9.5</v>
      </c>
      <c r="R169" s="21">
        <v>8</v>
      </c>
      <c r="S169">
        <f t="shared" ref="S169:S187" si="20">R169/125</f>
        <v>6.4000000000000001E-2</v>
      </c>
      <c r="T169" s="27">
        <f>SUM($S$168:S169)</f>
        <v>0.112</v>
      </c>
      <c r="AA169">
        <v>10616</v>
      </c>
      <c r="AB169">
        <v>0.84307186387394384</v>
      </c>
      <c r="AC169">
        <f t="shared" ca="1" si="18"/>
        <v>18.5</v>
      </c>
      <c r="AD169">
        <v>0.23616799717294179</v>
      </c>
      <c r="AE169">
        <f t="shared" ca="1" si="19"/>
        <v>18.736167997172942</v>
      </c>
    </row>
    <row r="170" spans="2:32" x14ac:dyDescent="0.3">
      <c r="B170" s="26">
        <v>7941</v>
      </c>
      <c r="C170" s="26">
        <v>18</v>
      </c>
      <c r="D170" s="26" t="s">
        <v>122</v>
      </c>
      <c r="E170" s="26" t="s">
        <v>124</v>
      </c>
      <c r="F170" s="26" t="s">
        <v>133</v>
      </c>
      <c r="G170" s="26">
        <v>7</v>
      </c>
      <c r="H170" s="349">
        <f t="shared" si="17"/>
        <v>1</v>
      </c>
      <c r="I170" s="85">
        <v>13.9</v>
      </c>
      <c r="J170" s="219"/>
      <c r="K170" s="3" t="e">
        <f t="shared" si="15"/>
        <v>#N/A</v>
      </c>
      <c r="L170" s="3">
        <f t="shared" si="16"/>
        <v>13.9</v>
      </c>
      <c r="M170">
        <f t="shared" ref="M170:M233" si="21">M169+1</f>
        <v>10</v>
      </c>
      <c r="N170" s="27">
        <f t="shared" ref="N170:N186" si="22">O169</f>
        <v>9.5</v>
      </c>
      <c r="O170" s="355">
        <f t="shared" ref="O170:O186" si="23">N170+1</f>
        <v>10.5</v>
      </c>
      <c r="P170">
        <v>11</v>
      </c>
      <c r="Q170" s="20">
        <v>10.5</v>
      </c>
      <c r="R170" s="21">
        <v>14</v>
      </c>
      <c r="S170">
        <f t="shared" si="20"/>
        <v>0.112</v>
      </c>
      <c r="T170" s="27">
        <f>SUM($S$168:S170)</f>
        <v>0.224</v>
      </c>
      <c r="AA170">
        <v>10685</v>
      </c>
      <c r="AB170">
        <v>0.38790010548017273</v>
      </c>
      <c r="AC170">
        <f t="shared" ca="1" si="18"/>
        <v>12.5</v>
      </c>
      <c r="AD170">
        <v>0.24967289854162722</v>
      </c>
      <c r="AE170">
        <f t="shared" ca="1" si="19"/>
        <v>12.749672898541627</v>
      </c>
    </row>
    <row r="171" spans="2:32" x14ac:dyDescent="0.3">
      <c r="B171" s="26">
        <v>7954</v>
      </c>
      <c r="C171" s="26">
        <v>18</v>
      </c>
      <c r="D171" s="26" t="s">
        <v>122</v>
      </c>
      <c r="E171" s="26" t="s">
        <v>124</v>
      </c>
      <c r="F171" s="26" t="s">
        <v>131</v>
      </c>
      <c r="G171" s="26">
        <v>12</v>
      </c>
      <c r="H171" s="349">
        <f t="shared" si="17"/>
        <v>1</v>
      </c>
      <c r="I171" s="85">
        <v>17</v>
      </c>
      <c r="J171" s="219"/>
      <c r="K171" s="3" t="e">
        <f t="shared" si="15"/>
        <v>#N/A</v>
      </c>
      <c r="L171" s="3">
        <f t="shared" si="16"/>
        <v>17</v>
      </c>
      <c r="M171" s="358">
        <f t="shared" si="21"/>
        <v>11</v>
      </c>
      <c r="N171" s="43">
        <f t="shared" si="22"/>
        <v>10.5</v>
      </c>
      <c r="O171" s="359">
        <f t="shared" si="23"/>
        <v>11.5</v>
      </c>
      <c r="P171">
        <v>7</v>
      </c>
      <c r="Q171" s="20">
        <v>11.5</v>
      </c>
      <c r="R171" s="21">
        <v>8</v>
      </c>
      <c r="S171">
        <f t="shared" si="20"/>
        <v>6.4000000000000001E-2</v>
      </c>
      <c r="T171" s="27">
        <f>SUM($S$168:S171)</f>
        <v>0.28800000000000003</v>
      </c>
      <c r="AA171">
        <v>10691</v>
      </c>
      <c r="AB171">
        <v>0.97089968873557309</v>
      </c>
      <c r="AC171">
        <f t="shared" ca="1" si="18"/>
        <v>23.5</v>
      </c>
      <c r="AD171">
        <v>0.47158583577150082</v>
      </c>
      <c r="AE171">
        <f t="shared" ca="1" si="19"/>
        <v>23.971585835771499</v>
      </c>
    </row>
    <row r="172" spans="2:32" x14ac:dyDescent="0.3">
      <c r="B172" s="26">
        <v>7956</v>
      </c>
      <c r="C172" s="26">
        <v>18</v>
      </c>
      <c r="D172" s="26" t="s">
        <v>122</v>
      </c>
      <c r="E172" s="26" t="s">
        <v>124</v>
      </c>
      <c r="F172" s="26" t="s">
        <v>131</v>
      </c>
      <c r="G172" s="26">
        <v>10</v>
      </c>
      <c r="H172" s="349">
        <f t="shared" si="17"/>
        <v>1</v>
      </c>
      <c r="I172" s="85">
        <v>10</v>
      </c>
      <c r="J172" s="219"/>
      <c r="K172" s="3" t="e">
        <f t="shared" si="15"/>
        <v>#N/A</v>
      </c>
      <c r="L172" s="3">
        <f t="shared" si="16"/>
        <v>10</v>
      </c>
      <c r="M172">
        <f t="shared" si="21"/>
        <v>12</v>
      </c>
      <c r="N172" s="27">
        <f t="shared" si="22"/>
        <v>11.5</v>
      </c>
      <c r="O172" s="355">
        <f t="shared" si="23"/>
        <v>12.5</v>
      </c>
      <c r="P172">
        <v>11</v>
      </c>
      <c r="Q172" s="20">
        <v>12.5</v>
      </c>
      <c r="R172" s="21">
        <v>11</v>
      </c>
      <c r="S172">
        <f t="shared" si="20"/>
        <v>8.7999999999999995E-2</v>
      </c>
      <c r="T172" s="27">
        <f>SUM($S$168:S172)</f>
        <v>0.376</v>
      </c>
      <c r="AA172">
        <v>10704</v>
      </c>
      <c r="AB172">
        <v>0.40459306554920471</v>
      </c>
      <c r="AC172">
        <f t="shared" ca="1" si="18"/>
        <v>12.5</v>
      </c>
      <c r="AD172">
        <v>0.89807728730062697</v>
      </c>
      <c r="AE172">
        <f t="shared" ca="1" si="19"/>
        <v>13.398077287300627</v>
      </c>
    </row>
    <row r="173" spans="2:32" x14ac:dyDescent="0.3">
      <c r="B173" s="26">
        <v>7962</v>
      </c>
      <c r="C173" s="26">
        <v>18</v>
      </c>
      <c r="D173" s="26" t="s">
        <v>122</v>
      </c>
      <c r="E173" s="26" t="s">
        <v>124</v>
      </c>
      <c r="F173" s="26" t="s">
        <v>132</v>
      </c>
      <c r="G173" s="26">
        <v>8</v>
      </c>
      <c r="H173" s="349">
        <f t="shared" si="17"/>
        <v>1</v>
      </c>
      <c r="I173" s="85">
        <v>10.3</v>
      </c>
      <c r="J173" s="219"/>
      <c r="K173" s="3" t="e">
        <f t="shared" si="15"/>
        <v>#N/A</v>
      </c>
      <c r="L173" s="3">
        <f t="shared" si="16"/>
        <v>10.3</v>
      </c>
      <c r="M173">
        <f t="shared" si="21"/>
        <v>13</v>
      </c>
      <c r="N173" s="27">
        <f t="shared" si="22"/>
        <v>12.5</v>
      </c>
      <c r="O173" s="355">
        <f t="shared" si="23"/>
        <v>13.5</v>
      </c>
      <c r="P173">
        <v>8</v>
      </c>
      <c r="Q173" s="20">
        <v>13.5</v>
      </c>
      <c r="R173" s="21">
        <v>8</v>
      </c>
      <c r="S173">
        <f t="shared" si="20"/>
        <v>6.4000000000000001E-2</v>
      </c>
      <c r="T173" s="27">
        <f>SUM($S$168:S173)</f>
        <v>0.44</v>
      </c>
      <c r="AA173">
        <v>10718</v>
      </c>
      <c r="AB173">
        <v>0.42729814145314271</v>
      </c>
      <c r="AC173">
        <f t="shared" ca="1" si="18"/>
        <v>13.5</v>
      </c>
      <c r="AD173">
        <v>0.91906443878965149</v>
      </c>
      <c r="AE173">
        <f t="shared" ca="1" si="19"/>
        <v>14.419064438789652</v>
      </c>
    </row>
    <row r="174" spans="2:32" x14ac:dyDescent="0.3">
      <c r="B174" s="26">
        <v>7963</v>
      </c>
      <c r="C174" s="26">
        <v>18</v>
      </c>
      <c r="D174" s="26" t="s">
        <v>122</v>
      </c>
      <c r="E174" s="26" t="s">
        <v>124</v>
      </c>
      <c r="F174" s="26" t="s">
        <v>132</v>
      </c>
      <c r="G174" s="26">
        <v>10</v>
      </c>
      <c r="H174" s="349">
        <f t="shared" si="17"/>
        <v>1</v>
      </c>
      <c r="I174" s="85">
        <v>15.6</v>
      </c>
      <c r="J174" s="219"/>
      <c r="K174" s="3" t="e">
        <f t="shared" si="15"/>
        <v>#N/A</v>
      </c>
      <c r="L174" s="3">
        <f t="shared" si="16"/>
        <v>15.6</v>
      </c>
      <c r="M174">
        <f t="shared" si="21"/>
        <v>14</v>
      </c>
      <c r="N174" s="27">
        <f t="shared" si="22"/>
        <v>13.5</v>
      </c>
      <c r="O174" s="355">
        <f t="shared" si="23"/>
        <v>14.5</v>
      </c>
      <c r="P174">
        <v>14</v>
      </c>
      <c r="Q174" s="20">
        <v>14.5</v>
      </c>
      <c r="R174" s="21">
        <v>11</v>
      </c>
      <c r="S174">
        <f t="shared" si="20"/>
        <v>8.7999999999999995E-2</v>
      </c>
      <c r="T174" s="27">
        <f>SUM($S$168:S174)</f>
        <v>0.52800000000000002</v>
      </c>
      <c r="AA174">
        <v>10720</v>
      </c>
      <c r="AB174">
        <v>4.34355498731398E-3</v>
      </c>
      <c r="AC174">
        <f t="shared" ca="1" si="18"/>
        <v>7.5</v>
      </c>
      <c r="AD174">
        <v>0.26593361886257949</v>
      </c>
      <c r="AE174">
        <f t="shared" ca="1" si="19"/>
        <v>7.7659336188625794</v>
      </c>
    </row>
    <row r="175" spans="2:32" x14ac:dyDescent="0.3">
      <c r="B175" s="26">
        <v>7964</v>
      </c>
      <c r="C175" s="26">
        <v>18</v>
      </c>
      <c r="D175" s="26" t="s">
        <v>122</v>
      </c>
      <c r="E175" s="26" t="s">
        <v>124</v>
      </c>
      <c r="F175" s="26" t="s">
        <v>131</v>
      </c>
      <c r="G175" s="26">
        <v>10</v>
      </c>
      <c r="H175" s="349">
        <f t="shared" si="17"/>
        <v>1</v>
      </c>
      <c r="I175" s="85">
        <v>12.8</v>
      </c>
      <c r="J175" s="219"/>
      <c r="K175" s="3" t="e">
        <f t="shared" si="15"/>
        <v>#N/A</v>
      </c>
      <c r="L175" s="3">
        <f t="shared" si="16"/>
        <v>12.8</v>
      </c>
      <c r="M175">
        <f t="shared" si="21"/>
        <v>15</v>
      </c>
      <c r="N175" s="27">
        <f t="shared" si="22"/>
        <v>14.5</v>
      </c>
      <c r="O175" s="355">
        <f t="shared" si="23"/>
        <v>15.5</v>
      </c>
      <c r="P175">
        <v>8</v>
      </c>
      <c r="Q175" s="20">
        <v>15.5</v>
      </c>
      <c r="R175" s="21">
        <v>9</v>
      </c>
      <c r="S175">
        <f t="shared" si="20"/>
        <v>7.1999999999999995E-2</v>
      </c>
      <c r="T175" s="27">
        <f>SUM($S$168:S175)</f>
        <v>0.6</v>
      </c>
      <c r="AA175">
        <v>10722</v>
      </c>
      <c r="AB175">
        <v>0.90899704123001324</v>
      </c>
      <c r="AC175">
        <f t="shared" ca="1" si="18"/>
        <v>20.5</v>
      </c>
      <c r="AD175">
        <v>0.40907569029433699</v>
      </c>
      <c r="AE175">
        <f t="shared" ca="1" si="19"/>
        <v>20.909075690294337</v>
      </c>
    </row>
    <row r="176" spans="2:32" x14ac:dyDescent="0.3">
      <c r="B176" s="26">
        <v>7967</v>
      </c>
      <c r="C176" s="26">
        <v>18</v>
      </c>
      <c r="D176" s="26" t="s">
        <v>122</v>
      </c>
      <c r="E176" s="26" t="s">
        <v>124</v>
      </c>
      <c r="F176" s="26" t="s">
        <v>131</v>
      </c>
      <c r="G176" s="26">
        <v>0</v>
      </c>
      <c r="H176" s="349">
        <f t="shared" si="17"/>
        <v>0</v>
      </c>
      <c r="I176" s="85"/>
      <c r="J176" s="219"/>
      <c r="K176" s="3">
        <f t="shared" ca="1" si="15"/>
        <v>11.079491329882284</v>
      </c>
      <c r="L176" s="3">
        <f t="shared" ca="1" si="16"/>
        <v>11.079491329882284</v>
      </c>
      <c r="M176">
        <f t="shared" si="21"/>
        <v>16</v>
      </c>
      <c r="N176" s="27">
        <f t="shared" si="22"/>
        <v>15.5</v>
      </c>
      <c r="O176" s="355">
        <f t="shared" si="23"/>
        <v>16.5</v>
      </c>
      <c r="P176">
        <v>12</v>
      </c>
      <c r="Q176" s="20">
        <v>16.5</v>
      </c>
      <c r="R176" s="21">
        <v>11</v>
      </c>
      <c r="S176">
        <f t="shared" si="20"/>
        <v>8.7999999999999995E-2</v>
      </c>
      <c r="T176" s="27">
        <f>SUM($S$168:S176)</f>
        <v>0.68799999999999994</v>
      </c>
      <c r="AA176">
        <v>10739</v>
      </c>
      <c r="AB176">
        <v>5.9336377701605714E-2</v>
      </c>
      <c r="AC176">
        <f t="shared" ca="1" si="18"/>
        <v>8.5</v>
      </c>
      <c r="AD176">
        <v>0.11681192649535588</v>
      </c>
      <c r="AE176">
        <f t="shared" ca="1" si="19"/>
        <v>8.6168119264953553</v>
      </c>
    </row>
    <row r="177" spans="2:31" x14ac:dyDescent="0.3">
      <c r="B177" s="26">
        <v>7978</v>
      </c>
      <c r="C177" s="26">
        <v>18</v>
      </c>
      <c r="D177" s="26" t="s">
        <v>123</v>
      </c>
      <c r="E177" s="26" t="s">
        <v>124</v>
      </c>
      <c r="F177" s="26" t="s">
        <v>131</v>
      </c>
      <c r="G177" s="26">
        <v>9999</v>
      </c>
      <c r="H177" s="349">
        <f t="shared" si="17"/>
        <v>0</v>
      </c>
      <c r="I177" s="85"/>
      <c r="J177" s="219"/>
      <c r="K177" s="3">
        <f t="shared" ca="1" si="15"/>
        <v>12.450101372346877</v>
      </c>
      <c r="L177" s="3">
        <f t="shared" ca="1" si="16"/>
        <v>12.450101372346877</v>
      </c>
      <c r="M177">
        <f t="shared" si="21"/>
        <v>17</v>
      </c>
      <c r="N177" s="27">
        <f t="shared" si="22"/>
        <v>16.5</v>
      </c>
      <c r="O177" s="355">
        <f t="shared" si="23"/>
        <v>17.5</v>
      </c>
      <c r="P177">
        <v>11</v>
      </c>
      <c r="Q177" s="20">
        <v>17.5</v>
      </c>
      <c r="R177" s="21">
        <v>12</v>
      </c>
      <c r="S177">
        <f t="shared" si="20"/>
        <v>9.6000000000000002E-2</v>
      </c>
      <c r="T177" s="27">
        <f>SUM($S$168:S177)</f>
        <v>0.78399999999999992</v>
      </c>
      <c r="AA177">
        <v>10846</v>
      </c>
      <c r="AB177">
        <v>0.80400093363551417</v>
      </c>
      <c r="AC177">
        <f t="shared" ca="1" si="18"/>
        <v>17.5</v>
      </c>
      <c r="AD177">
        <v>0.55116126925315123</v>
      </c>
      <c r="AE177">
        <f t="shared" ca="1" si="19"/>
        <v>18.05116126925315</v>
      </c>
    </row>
    <row r="178" spans="2:31" x14ac:dyDescent="0.3">
      <c r="B178" s="26">
        <v>7988</v>
      </c>
      <c r="C178" s="26">
        <v>18</v>
      </c>
      <c r="D178" s="26" t="s">
        <v>122</v>
      </c>
      <c r="E178" s="26" t="s">
        <v>125</v>
      </c>
      <c r="F178" s="26" t="s">
        <v>131</v>
      </c>
      <c r="G178" s="26">
        <v>0</v>
      </c>
      <c r="H178" s="349">
        <f t="shared" si="17"/>
        <v>0</v>
      </c>
      <c r="I178" s="85"/>
      <c r="J178" s="219"/>
      <c r="K178" s="3">
        <f t="shared" ca="1" si="15"/>
        <v>18.058148094511306</v>
      </c>
      <c r="L178" s="3">
        <f t="shared" ca="1" si="16"/>
        <v>18.058148094511306</v>
      </c>
      <c r="M178">
        <f t="shared" si="21"/>
        <v>18</v>
      </c>
      <c r="N178" s="27">
        <f t="shared" si="22"/>
        <v>17.5</v>
      </c>
      <c r="O178" s="355">
        <f t="shared" si="23"/>
        <v>18.5</v>
      </c>
      <c r="P178">
        <v>6</v>
      </c>
      <c r="Q178" s="20">
        <v>18.5</v>
      </c>
      <c r="R178" s="21">
        <v>8</v>
      </c>
      <c r="S178">
        <f t="shared" si="20"/>
        <v>6.4000000000000001E-2</v>
      </c>
      <c r="T178" s="27">
        <f>SUM($S$168:S178)</f>
        <v>0.84799999999999986</v>
      </c>
      <c r="AA178">
        <v>10861</v>
      </c>
      <c r="AB178">
        <v>0.92952784848847669</v>
      </c>
      <c r="AC178">
        <f t="shared" ca="1" si="18"/>
        <v>20.5</v>
      </c>
      <c r="AD178">
        <v>0.17706189397424754</v>
      </c>
      <c r="AE178">
        <f t="shared" ca="1" si="19"/>
        <v>20.677061893974248</v>
      </c>
    </row>
    <row r="179" spans="2:31" x14ac:dyDescent="0.3">
      <c r="B179" s="26">
        <v>7990</v>
      </c>
      <c r="C179" s="26">
        <v>18</v>
      </c>
      <c r="D179" s="26" t="s">
        <v>122</v>
      </c>
      <c r="E179" s="26" t="s">
        <v>124</v>
      </c>
      <c r="F179" s="26" t="s">
        <v>131</v>
      </c>
      <c r="G179" s="26">
        <v>0</v>
      </c>
      <c r="H179" s="349">
        <f t="shared" si="17"/>
        <v>0</v>
      </c>
      <c r="I179" s="85"/>
      <c r="J179" s="219"/>
      <c r="K179" s="3">
        <f t="shared" ca="1" si="15"/>
        <v>7.6112185685808011</v>
      </c>
      <c r="L179" s="3">
        <f t="shared" ca="1" si="16"/>
        <v>7.6112185685808011</v>
      </c>
      <c r="M179">
        <f t="shared" si="21"/>
        <v>19</v>
      </c>
      <c r="N179" s="27">
        <f t="shared" si="22"/>
        <v>18.5</v>
      </c>
      <c r="O179" s="355">
        <f t="shared" si="23"/>
        <v>19.5</v>
      </c>
      <c r="P179">
        <v>3</v>
      </c>
      <c r="Q179" s="20">
        <v>19.5</v>
      </c>
      <c r="R179" s="21">
        <v>5</v>
      </c>
      <c r="S179">
        <f t="shared" si="20"/>
        <v>0.04</v>
      </c>
      <c r="T179" s="27">
        <f>SUM($S$168:S179)</f>
        <v>0.8879999999999999</v>
      </c>
      <c r="AA179">
        <v>11001</v>
      </c>
      <c r="AB179">
        <v>0.65555067178424498</v>
      </c>
      <c r="AC179">
        <f t="shared" ca="1" si="18"/>
        <v>15.5</v>
      </c>
      <c r="AD179">
        <v>0.40902367985300703</v>
      </c>
      <c r="AE179">
        <f t="shared" ca="1" si="19"/>
        <v>15.909023679853007</v>
      </c>
    </row>
    <row r="180" spans="2:31" x14ac:dyDescent="0.3">
      <c r="B180" s="26">
        <v>8010</v>
      </c>
      <c r="C180" s="26">
        <v>18</v>
      </c>
      <c r="D180" s="26" t="s">
        <v>122</v>
      </c>
      <c r="E180" s="26" t="s">
        <v>124</v>
      </c>
      <c r="F180" s="26" t="s">
        <v>132</v>
      </c>
      <c r="G180" s="26">
        <v>0</v>
      </c>
      <c r="H180" s="349">
        <f t="shared" si="17"/>
        <v>0</v>
      </c>
      <c r="I180" s="85"/>
      <c r="J180" s="219"/>
      <c r="K180" s="3">
        <f t="shared" ca="1" si="15"/>
        <v>12.823465569955101</v>
      </c>
      <c r="L180" s="3">
        <f t="shared" ca="1" si="16"/>
        <v>12.823465569955101</v>
      </c>
      <c r="M180">
        <f t="shared" si="21"/>
        <v>20</v>
      </c>
      <c r="N180" s="27">
        <f t="shared" si="22"/>
        <v>19.5</v>
      </c>
      <c r="O180" s="355">
        <f t="shared" si="23"/>
        <v>20.5</v>
      </c>
      <c r="P180">
        <v>5</v>
      </c>
      <c r="Q180" s="20">
        <v>20.5</v>
      </c>
      <c r="R180" s="21">
        <v>5</v>
      </c>
      <c r="S180">
        <f t="shared" si="20"/>
        <v>0.04</v>
      </c>
      <c r="T180" s="27">
        <f>SUM($S$168:S180)</f>
        <v>0.92799999999999994</v>
      </c>
      <c r="AA180">
        <v>11008</v>
      </c>
      <c r="AB180">
        <v>0.99376170689438059</v>
      </c>
      <c r="AC180">
        <f t="shared" ca="1" si="18"/>
        <v>24.5</v>
      </c>
      <c r="AD180">
        <v>0.38513971194892804</v>
      </c>
      <c r="AE180">
        <f t="shared" ca="1" si="19"/>
        <v>24.885139711948927</v>
      </c>
    </row>
    <row r="181" spans="2:31" x14ac:dyDescent="0.3">
      <c r="B181" s="26">
        <v>8023</v>
      </c>
      <c r="C181" s="26">
        <v>18</v>
      </c>
      <c r="D181" s="26" t="s">
        <v>122</v>
      </c>
      <c r="E181" s="26" t="s">
        <v>124</v>
      </c>
      <c r="F181" s="26" t="s">
        <v>132</v>
      </c>
      <c r="G181" s="26">
        <v>12</v>
      </c>
      <c r="H181" s="349">
        <f t="shared" si="17"/>
        <v>1</v>
      </c>
      <c r="I181" s="85">
        <v>7.2</v>
      </c>
      <c r="J181" s="219"/>
      <c r="K181" s="3">
        <f t="shared" ca="1" si="15"/>
        <v>14.916112595737161</v>
      </c>
      <c r="L181" s="3">
        <f t="shared" ca="1" si="16"/>
        <v>14.916112595737161</v>
      </c>
      <c r="M181">
        <f t="shared" si="21"/>
        <v>21</v>
      </c>
      <c r="N181" s="27">
        <f t="shared" si="22"/>
        <v>20.5</v>
      </c>
      <c r="O181" s="355">
        <f t="shared" si="23"/>
        <v>21.5</v>
      </c>
      <c r="P181">
        <v>2</v>
      </c>
      <c r="Q181" s="20">
        <v>21.5</v>
      </c>
      <c r="R181" s="21">
        <v>3</v>
      </c>
      <c r="S181">
        <f t="shared" si="20"/>
        <v>2.4E-2</v>
      </c>
      <c r="T181" s="27">
        <f>SUM($S$168:S181)</f>
        <v>0.95199999999999996</v>
      </c>
      <c r="AA181">
        <v>11011</v>
      </c>
      <c r="AB181">
        <v>0.10175311856385649</v>
      </c>
      <c r="AC181">
        <f t="shared" ca="1" si="18"/>
        <v>9.5</v>
      </c>
      <c r="AD181">
        <v>3.2425282917571407E-2</v>
      </c>
      <c r="AE181">
        <f t="shared" ca="1" si="19"/>
        <v>9.532425282917572</v>
      </c>
    </row>
    <row r="182" spans="2:31" x14ac:dyDescent="0.3">
      <c r="B182" s="26">
        <v>8031</v>
      </c>
      <c r="C182" s="26">
        <v>18</v>
      </c>
      <c r="D182" s="26" t="s">
        <v>123</v>
      </c>
      <c r="E182" s="26" t="s">
        <v>124</v>
      </c>
      <c r="F182" s="26" t="s">
        <v>131</v>
      </c>
      <c r="G182" s="26">
        <v>9999</v>
      </c>
      <c r="H182" s="349">
        <f t="shared" si="17"/>
        <v>0</v>
      </c>
      <c r="I182" s="85"/>
      <c r="J182" s="219"/>
      <c r="K182" s="3">
        <f t="shared" ca="1" si="15"/>
        <v>12.955322488944743</v>
      </c>
      <c r="L182" s="3">
        <f t="shared" ca="1" si="16"/>
        <v>12.955322488944743</v>
      </c>
      <c r="M182">
        <f t="shared" si="21"/>
        <v>22</v>
      </c>
      <c r="N182" s="27">
        <f t="shared" si="22"/>
        <v>21.5</v>
      </c>
      <c r="O182" s="355">
        <f t="shared" si="23"/>
        <v>22.5</v>
      </c>
      <c r="P182">
        <v>2</v>
      </c>
      <c r="Q182" s="20">
        <v>22.5</v>
      </c>
      <c r="R182" s="21">
        <v>1</v>
      </c>
      <c r="S182">
        <f t="shared" si="20"/>
        <v>8.0000000000000002E-3</v>
      </c>
      <c r="T182" s="27">
        <f>SUM($S$168:S182)</f>
        <v>0.96</v>
      </c>
      <c r="AA182">
        <v>11013</v>
      </c>
      <c r="AB182">
        <v>0.83036723677201763</v>
      </c>
      <c r="AC182">
        <f t="shared" ca="1" si="18"/>
        <v>17.5</v>
      </c>
      <c r="AD182">
        <v>0.20876374259144115</v>
      </c>
      <c r="AE182">
        <f t="shared" ca="1" si="19"/>
        <v>17.70876374259144</v>
      </c>
    </row>
    <row r="183" spans="2:31" x14ac:dyDescent="0.3">
      <c r="B183" s="26">
        <v>8170</v>
      </c>
      <c r="C183" s="26">
        <v>18</v>
      </c>
      <c r="D183" s="26" t="s">
        <v>122</v>
      </c>
      <c r="E183" s="26" t="s">
        <v>124</v>
      </c>
      <c r="F183" s="26" t="s">
        <v>131</v>
      </c>
      <c r="G183" s="26">
        <v>10</v>
      </c>
      <c r="H183" s="349">
        <f t="shared" si="17"/>
        <v>1</v>
      </c>
      <c r="I183" s="85">
        <v>16</v>
      </c>
      <c r="J183" s="219"/>
      <c r="K183" s="3" t="e">
        <f t="shared" si="15"/>
        <v>#N/A</v>
      </c>
      <c r="L183" s="3">
        <f t="shared" si="16"/>
        <v>16</v>
      </c>
      <c r="M183">
        <f t="shared" si="21"/>
        <v>23</v>
      </c>
      <c r="N183" s="27">
        <f t="shared" si="22"/>
        <v>22.5</v>
      </c>
      <c r="O183" s="355">
        <f t="shared" si="23"/>
        <v>23.5</v>
      </c>
      <c r="P183">
        <v>2</v>
      </c>
      <c r="Q183" s="20">
        <v>23.5</v>
      </c>
      <c r="R183" s="21">
        <v>3</v>
      </c>
      <c r="S183">
        <f t="shared" si="20"/>
        <v>2.4E-2</v>
      </c>
      <c r="T183" s="27">
        <f>SUM($S$168:S183)</f>
        <v>0.98399999999999999</v>
      </c>
      <c r="AA183">
        <v>11017</v>
      </c>
      <c r="AB183">
        <v>0.22057503145338486</v>
      </c>
      <c r="AC183">
        <f t="shared" ca="1" si="18"/>
        <v>10.5</v>
      </c>
      <c r="AD183">
        <v>0.35656796604821106</v>
      </c>
      <c r="AE183">
        <f t="shared" ca="1" si="19"/>
        <v>10.85656796604821</v>
      </c>
    </row>
    <row r="184" spans="2:31" x14ac:dyDescent="0.3">
      <c r="B184" s="26">
        <v>8172</v>
      </c>
      <c r="C184" s="26">
        <v>18</v>
      </c>
      <c r="D184" s="26" t="s">
        <v>122</v>
      </c>
      <c r="E184" s="26" t="s">
        <v>124</v>
      </c>
      <c r="F184" s="26" t="s">
        <v>132</v>
      </c>
      <c r="G184" s="26">
        <v>3</v>
      </c>
      <c r="H184" s="349">
        <f t="shared" si="17"/>
        <v>0</v>
      </c>
      <c r="I184" s="85"/>
      <c r="J184" s="219"/>
      <c r="K184" s="3">
        <f t="shared" ca="1" si="15"/>
        <v>8.532074679815036</v>
      </c>
      <c r="L184" s="3">
        <f t="shared" ca="1" si="16"/>
        <v>8.532074679815036</v>
      </c>
      <c r="M184">
        <f t="shared" si="21"/>
        <v>24</v>
      </c>
      <c r="N184" s="27">
        <f t="shared" si="22"/>
        <v>23.5</v>
      </c>
      <c r="O184" s="355">
        <f t="shared" si="23"/>
        <v>24.5</v>
      </c>
      <c r="P184">
        <v>2</v>
      </c>
      <c r="Q184" s="20">
        <v>24.5</v>
      </c>
      <c r="R184" s="21">
        <v>2</v>
      </c>
      <c r="S184">
        <f t="shared" si="20"/>
        <v>1.6E-2</v>
      </c>
      <c r="T184" s="27">
        <f>SUM($S$168:S184)</f>
        <v>1</v>
      </c>
      <c r="AA184">
        <v>11025</v>
      </c>
      <c r="AB184">
        <v>0.18625835613367259</v>
      </c>
      <c r="AC184">
        <f t="shared" ca="1" si="18"/>
        <v>10.5</v>
      </c>
      <c r="AD184">
        <v>0.90929123974340509</v>
      </c>
      <c r="AE184">
        <f t="shared" ca="1" si="19"/>
        <v>11.409291239743405</v>
      </c>
    </row>
    <row r="185" spans="2:31" x14ac:dyDescent="0.3">
      <c r="B185" s="26">
        <v>8174</v>
      </c>
      <c r="C185" s="26">
        <v>18</v>
      </c>
      <c r="D185" s="26" t="s">
        <v>122</v>
      </c>
      <c r="E185" s="26" t="s">
        <v>124</v>
      </c>
      <c r="F185" s="26" t="s">
        <v>131</v>
      </c>
      <c r="G185" s="26">
        <v>10</v>
      </c>
      <c r="H185" s="349">
        <f t="shared" si="17"/>
        <v>1</v>
      </c>
      <c r="I185" s="85">
        <v>17.8</v>
      </c>
      <c r="J185" s="219"/>
      <c r="K185" s="3" t="e">
        <f t="shared" si="15"/>
        <v>#N/A</v>
      </c>
      <c r="L185" s="3">
        <f t="shared" si="16"/>
        <v>17.8</v>
      </c>
      <c r="M185">
        <f t="shared" si="21"/>
        <v>25</v>
      </c>
      <c r="N185" s="27">
        <f t="shared" si="22"/>
        <v>24.5</v>
      </c>
      <c r="O185" s="355">
        <f t="shared" si="23"/>
        <v>25.5</v>
      </c>
      <c r="P185">
        <v>0</v>
      </c>
      <c r="Q185" s="20">
        <v>25.5</v>
      </c>
      <c r="R185" s="21">
        <v>0</v>
      </c>
      <c r="S185">
        <f t="shared" si="20"/>
        <v>0</v>
      </c>
      <c r="AA185">
        <v>11032</v>
      </c>
      <c r="AB185">
        <v>5.1339755695355427E-3</v>
      </c>
      <c r="AC185">
        <f t="shared" ca="1" si="18"/>
        <v>7.5</v>
      </c>
      <c r="AD185">
        <v>0.22064063779062371</v>
      </c>
      <c r="AE185">
        <f t="shared" ca="1" si="19"/>
        <v>7.7206406377906234</v>
      </c>
    </row>
    <row r="186" spans="2:31" x14ac:dyDescent="0.3">
      <c r="B186" s="26">
        <v>8177</v>
      </c>
      <c r="C186" s="26">
        <v>18</v>
      </c>
      <c r="D186" s="26" t="s">
        <v>122</v>
      </c>
      <c r="E186" s="26" t="s">
        <v>124</v>
      </c>
      <c r="F186" s="26" t="s">
        <v>132</v>
      </c>
      <c r="G186" s="26">
        <v>8</v>
      </c>
      <c r="H186" s="349">
        <f t="shared" si="17"/>
        <v>1</v>
      </c>
      <c r="I186" s="85">
        <v>9.3000000000000007</v>
      </c>
      <c r="J186" s="219"/>
      <c r="K186" s="3" t="e">
        <f t="shared" si="15"/>
        <v>#N/A</v>
      </c>
      <c r="L186" s="3">
        <f t="shared" si="16"/>
        <v>9.3000000000000007</v>
      </c>
      <c r="M186">
        <f t="shared" si="21"/>
        <v>26</v>
      </c>
      <c r="N186" s="27">
        <f t="shared" si="22"/>
        <v>25.5</v>
      </c>
      <c r="O186" s="355">
        <f t="shared" si="23"/>
        <v>26.5</v>
      </c>
      <c r="P186">
        <v>0</v>
      </c>
      <c r="Q186" s="20">
        <v>26.5</v>
      </c>
      <c r="R186" s="21">
        <v>0</v>
      </c>
      <c r="S186">
        <f t="shared" si="20"/>
        <v>0</v>
      </c>
      <c r="AA186">
        <v>11051</v>
      </c>
      <c r="AB186">
        <v>2.7140219778433172E-3</v>
      </c>
      <c r="AC186">
        <f t="shared" ca="1" si="18"/>
        <v>7.5</v>
      </c>
      <c r="AD186">
        <v>0.71734363553214398</v>
      </c>
      <c r="AE186">
        <f t="shared" ca="1" si="19"/>
        <v>8.2173436355321439</v>
      </c>
    </row>
    <row r="187" spans="2:31" ht="15" thickBot="1" x14ac:dyDescent="0.35">
      <c r="B187" s="26">
        <v>8178</v>
      </c>
      <c r="C187" s="26">
        <v>18</v>
      </c>
      <c r="D187" s="26" t="s">
        <v>123</v>
      </c>
      <c r="E187" s="26" t="s">
        <v>124</v>
      </c>
      <c r="F187" s="26" t="s">
        <v>131</v>
      </c>
      <c r="G187" s="26">
        <v>9999</v>
      </c>
      <c r="H187" s="349">
        <f t="shared" si="17"/>
        <v>0</v>
      </c>
      <c r="I187" s="85"/>
      <c r="J187" s="219"/>
      <c r="K187" s="3">
        <f t="shared" ca="1" si="15"/>
        <v>16.864503132885694</v>
      </c>
      <c r="L187" s="3">
        <f t="shared" ca="1" si="16"/>
        <v>16.864503132885694</v>
      </c>
      <c r="M187">
        <f t="shared" si="21"/>
        <v>27</v>
      </c>
      <c r="O187" t="s">
        <v>24</v>
      </c>
      <c r="P187">
        <v>0</v>
      </c>
      <c r="Q187" s="148" t="s">
        <v>24</v>
      </c>
      <c r="R187" s="148">
        <v>0</v>
      </c>
      <c r="S187">
        <f t="shared" si="20"/>
        <v>0</v>
      </c>
      <c r="AA187">
        <v>11067</v>
      </c>
      <c r="AB187">
        <v>0.41779948357642704</v>
      </c>
      <c r="AC187">
        <f t="shared" ca="1" si="18"/>
        <v>13.5</v>
      </c>
      <c r="AD187">
        <v>0.74158712076968458</v>
      </c>
      <c r="AE187">
        <f t="shared" ca="1" si="19"/>
        <v>14.241587120769685</v>
      </c>
    </row>
    <row r="188" spans="2:31" x14ac:dyDescent="0.3">
      <c r="B188" s="26">
        <v>8182</v>
      </c>
      <c r="C188" s="26">
        <v>18</v>
      </c>
      <c r="D188" s="26" t="s">
        <v>122</v>
      </c>
      <c r="E188" s="26" t="s">
        <v>124</v>
      </c>
      <c r="F188" s="26" t="s">
        <v>131</v>
      </c>
      <c r="G188" s="26">
        <v>10</v>
      </c>
      <c r="H188" s="349">
        <f t="shared" si="17"/>
        <v>1</v>
      </c>
      <c r="I188" s="85">
        <v>16.8</v>
      </c>
      <c r="J188" s="219"/>
      <c r="K188" s="3" t="e">
        <f t="shared" si="15"/>
        <v>#N/A</v>
      </c>
      <c r="L188" s="3">
        <f t="shared" si="16"/>
        <v>16.8</v>
      </c>
      <c r="M188">
        <f t="shared" si="21"/>
        <v>28</v>
      </c>
      <c r="O188" s="219"/>
      <c r="P188" s="234"/>
      <c r="Q188" s="219"/>
      <c r="R188" s="219"/>
      <c r="AA188">
        <v>11086</v>
      </c>
      <c r="AB188">
        <v>0.18829054225039832</v>
      </c>
      <c r="AC188">
        <f t="shared" ca="1" si="18"/>
        <v>10.5</v>
      </c>
      <c r="AD188">
        <v>0.98482334911992697</v>
      </c>
      <c r="AE188">
        <f t="shared" ca="1" si="19"/>
        <v>11.484823349119926</v>
      </c>
    </row>
    <row r="189" spans="2:31" x14ac:dyDescent="0.3">
      <c r="B189" s="26">
        <v>8185</v>
      </c>
      <c r="C189" s="26">
        <v>18</v>
      </c>
      <c r="D189" s="26" t="s">
        <v>122</v>
      </c>
      <c r="E189" s="26" t="s">
        <v>124</v>
      </c>
      <c r="F189" s="26" t="s">
        <v>132</v>
      </c>
      <c r="G189" s="26">
        <v>12</v>
      </c>
      <c r="H189" s="349">
        <f t="shared" si="17"/>
        <v>1</v>
      </c>
      <c r="I189" s="85">
        <v>10.6</v>
      </c>
      <c r="J189" s="219"/>
      <c r="K189" s="3" t="e">
        <f t="shared" si="15"/>
        <v>#N/A</v>
      </c>
      <c r="L189" s="3">
        <f t="shared" si="16"/>
        <v>10.6</v>
      </c>
      <c r="M189">
        <f t="shared" si="21"/>
        <v>29</v>
      </c>
      <c r="O189" s="219"/>
      <c r="P189" s="234"/>
      <c r="Q189" s="219"/>
      <c r="R189" s="219"/>
      <c r="AA189">
        <v>11155</v>
      </c>
      <c r="AB189">
        <v>0.45385299908802856</v>
      </c>
      <c r="AC189">
        <f t="shared" ca="1" si="18"/>
        <v>13.5</v>
      </c>
      <c r="AD189">
        <v>0.98148171065029677</v>
      </c>
      <c r="AE189">
        <f t="shared" ca="1" si="19"/>
        <v>14.481481710650296</v>
      </c>
    </row>
    <row r="190" spans="2:31" x14ac:dyDescent="0.3">
      <c r="B190" s="26">
        <v>8186</v>
      </c>
      <c r="C190" s="26">
        <v>18</v>
      </c>
      <c r="D190" s="26" t="s">
        <v>122</v>
      </c>
      <c r="E190" s="26" t="s">
        <v>124</v>
      </c>
      <c r="F190" s="26" t="s">
        <v>131</v>
      </c>
      <c r="G190" s="26">
        <v>9</v>
      </c>
      <c r="H190" s="349">
        <f t="shared" si="17"/>
        <v>1</v>
      </c>
      <c r="I190" s="85">
        <v>19.399999999999999</v>
      </c>
      <c r="J190" s="219"/>
      <c r="K190" s="3" t="e">
        <f t="shared" si="15"/>
        <v>#N/A</v>
      </c>
      <c r="L190" s="3">
        <f t="shared" si="16"/>
        <v>19.399999999999999</v>
      </c>
      <c r="M190">
        <f t="shared" si="21"/>
        <v>30</v>
      </c>
      <c r="O190" s="219"/>
      <c r="P190" s="234"/>
      <c r="Q190" s="219"/>
      <c r="R190" s="219"/>
      <c r="AA190">
        <v>11182</v>
      </c>
      <c r="AB190">
        <v>0.31013964586580001</v>
      </c>
      <c r="AC190">
        <f t="shared" ca="1" si="18"/>
        <v>11.5</v>
      </c>
      <c r="AD190">
        <v>0.3640136219685054</v>
      </c>
      <c r="AE190">
        <f t="shared" ca="1" si="19"/>
        <v>11.864013621968505</v>
      </c>
    </row>
    <row r="191" spans="2:31" x14ac:dyDescent="0.3">
      <c r="B191" s="26">
        <v>8189</v>
      </c>
      <c r="C191" s="26">
        <v>18</v>
      </c>
      <c r="D191" s="26" t="s">
        <v>122</v>
      </c>
      <c r="E191" s="26" t="s">
        <v>124</v>
      </c>
      <c r="F191" s="26" t="s">
        <v>132</v>
      </c>
      <c r="G191" s="26">
        <v>3</v>
      </c>
      <c r="H191" s="349">
        <f t="shared" si="17"/>
        <v>1</v>
      </c>
      <c r="I191" s="85">
        <v>13.4</v>
      </c>
      <c r="J191" s="219"/>
      <c r="K191" s="3" t="e">
        <f t="shared" si="15"/>
        <v>#N/A</v>
      </c>
      <c r="L191" s="3">
        <f t="shared" si="16"/>
        <v>13.4</v>
      </c>
      <c r="M191">
        <f t="shared" si="21"/>
        <v>31</v>
      </c>
      <c r="O191" s="219"/>
      <c r="P191" s="234"/>
      <c r="Q191" s="219"/>
      <c r="R191" s="219"/>
      <c r="AA191">
        <v>11184</v>
      </c>
      <c r="AB191">
        <v>0.91883327393932124</v>
      </c>
      <c r="AC191">
        <f t="shared" ca="1" si="18"/>
        <v>20.5</v>
      </c>
      <c r="AD191">
        <v>0.51002306618377857</v>
      </c>
      <c r="AE191">
        <f t="shared" ca="1" si="19"/>
        <v>21.010023066183777</v>
      </c>
    </row>
    <row r="192" spans="2:31" x14ac:dyDescent="0.3">
      <c r="B192" s="26">
        <v>8190</v>
      </c>
      <c r="C192" s="26">
        <v>18</v>
      </c>
      <c r="D192" s="26" t="s">
        <v>122</v>
      </c>
      <c r="E192" s="26" t="s">
        <v>124</v>
      </c>
      <c r="F192" s="26" t="s">
        <v>132</v>
      </c>
      <c r="G192" s="26">
        <v>6</v>
      </c>
      <c r="H192" s="349">
        <f t="shared" si="17"/>
        <v>0</v>
      </c>
      <c r="I192" s="85"/>
      <c r="J192" s="219"/>
      <c r="K192" s="3">
        <f t="shared" ca="1" si="15"/>
        <v>15.222711171011241</v>
      </c>
      <c r="L192" s="3">
        <f t="shared" ca="1" si="16"/>
        <v>15.222711171011241</v>
      </c>
      <c r="M192">
        <f t="shared" si="21"/>
        <v>32</v>
      </c>
      <c r="O192" s="219"/>
      <c r="P192" s="234"/>
      <c r="Q192" s="219"/>
      <c r="R192" s="219"/>
      <c r="AA192">
        <v>11191</v>
      </c>
      <c r="AB192">
        <v>8.3712108786509476E-2</v>
      </c>
      <c r="AC192">
        <f t="shared" ca="1" si="18"/>
        <v>9.5</v>
      </c>
      <c r="AD192">
        <v>0.50978063570778898</v>
      </c>
      <c r="AE192">
        <f t="shared" ca="1" si="19"/>
        <v>10.00978063570779</v>
      </c>
    </row>
    <row r="193" spans="2:32" x14ac:dyDescent="0.3">
      <c r="B193" s="26">
        <v>8191</v>
      </c>
      <c r="C193" s="26">
        <v>18</v>
      </c>
      <c r="D193" s="26" t="s">
        <v>122</v>
      </c>
      <c r="E193" s="26" t="s">
        <v>124</v>
      </c>
      <c r="F193" s="26" t="s">
        <v>132</v>
      </c>
      <c r="G193" s="26">
        <v>2</v>
      </c>
      <c r="H193" s="349">
        <f t="shared" si="17"/>
        <v>0</v>
      </c>
      <c r="I193" s="85"/>
      <c r="J193" s="219"/>
      <c r="K193" s="3">
        <f t="shared" ca="1" si="15"/>
        <v>16.816790018251524</v>
      </c>
      <c r="L193" s="3">
        <f t="shared" ca="1" si="16"/>
        <v>16.816790018251524</v>
      </c>
      <c r="M193">
        <f t="shared" si="21"/>
        <v>33</v>
      </c>
      <c r="O193" s="219"/>
      <c r="P193" s="234"/>
      <c r="Q193" s="219"/>
      <c r="R193" s="219"/>
      <c r="AA193">
        <v>11194</v>
      </c>
      <c r="AB193">
        <v>0.79783814661191543</v>
      </c>
      <c r="AC193">
        <f t="shared" ca="1" si="18"/>
        <v>17.5</v>
      </c>
      <c r="AD193">
        <v>0.23096765692645016</v>
      </c>
      <c r="AE193">
        <f t="shared" ca="1" si="19"/>
        <v>17.730967656926449</v>
      </c>
    </row>
    <row r="194" spans="2:32" x14ac:dyDescent="0.3">
      <c r="B194" s="26">
        <v>8193</v>
      </c>
      <c r="C194" s="26">
        <v>18</v>
      </c>
      <c r="D194" s="26" t="s">
        <v>123</v>
      </c>
      <c r="E194" s="26" t="s">
        <v>124</v>
      </c>
      <c r="F194" s="26" t="s">
        <v>133</v>
      </c>
      <c r="G194" s="26">
        <v>9999</v>
      </c>
      <c r="H194" s="349">
        <f t="shared" si="17"/>
        <v>0</v>
      </c>
      <c r="I194" s="85"/>
      <c r="J194" s="219"/>
      <c r="K194" s="3">
        <f t="shared" ca="1" si="15"/>
        <v>17.090000637092672</v>
      </c>
      <c r="L194" s="3">
        <f t="shared" ca="1" si="16"/>
        <v>17.090000637092672</v>
      </c>
      <c r="M194">
        <f t="shared" si="21"/>
        <v>34</v>
      </c>
      <c r="O194" s="219"/>
      <c r="P194" s="234"/>
      <c r="Q194" s="219"/>
      <c r="R194" s="219"/>
      <c r="AA194">
        <v>11248</v>
      </c>
      <c r="AB194">
        <v>0.67405005460046175</v>
      </c>
      <c r="AC194">
        <f t="shared" ca="1" si="18"/>
        <v>16.5</v>
      </c>
      <c r="AD194">
        <v>0.44097310690627856</v>
      </c>
      <c r="AE194">
        <f t="shared" ca="1" si="19"/>
        <v>16.940973106906277</v>
      </c>
    </row>
    <row r="195" spans="2:32" x14ac:dyDescent="0.3">
      <c r="B195" s="26">
        <v>8194</v>
      </c>
      <c r="C195" s="26">
        <v>18</v>
      </c>
      <c r="D195" s="26" t="s">
        <v>122</v>
      </c>
      <c r="E195" s="26" t="s">
        <v>124</v>
      </c>
      <c r="F195" s="26" t="s">
        <v>132</v>
      </c>
      <c r="G195" s="26">
        <v>6</v>
      </c>
      <c r="H195" s="349">
        <f t="shared" si="17"/>
        <v>1</v>
      </c>
      <c r="I195" s="85">
        <v>10</v>
      </c>
      <c r="J195" s="219"/>
      <c r="K195" s="3" t="e">
        <f t="shared" si="15"/>
        <v>#N/A</v>
      </c>
      <c r="L195" s="3">
        <f t="shared" si="16"/>
        <v>10</v>
      </c>
      <c r="M195">
        <f t="shared" si="21"/>
        <v>35</v>
      </c>
      <c r="O195" s="219"/>
      <c r="P195" s="234"/>
      <c r="Q195" s="219"/>
      <c r="R195" s="219"/>
      <c r="AA195">
        <v>11287</v>
      </c>
      <c r="AB195">
        <v>0.4179750004757069</v>
      </c>
      <c r="AC195">
        <f t="shared" ca="1" si="18"/>
        <v>13.5</v>
      </c>
      <c r="AD195">
        <v>0.48150800321933374</v>
      </c>
      <c r="AE195">
        <f t="shared" ca="1" si="19"/>
        <v>13.981508003219334</v>
      </c>
    </row>
    <row r="196" spans="2:32" x14ac:dyDescent="0.3">
      <c r="B196" s="26">
        <v>8195</v>
      </c>
      <c r="C196" s="26">
        <v>18</v>
      </c>
      <c r="D196" s="26" t="s">
        <v>122</v>
      </c>
      <c r="E196" s="26" t="s">
        <v>124</v>
      </c>
      <c r="F196" s="26" t="s">
        <v>132</v>
      </c>
      <c r="G196" s="26">
        <v>8</v>
      </c>
      <c r="H196" s="349">
        <f t="shared" si="17"/>
        <v>1</v>
      </c>
      <c r="I196" s="85">
        <v>13.5</v>
      </c>
      <c r="J196" s="219"/>
      <c r="K196" s="3" t="e">
        <f t="shared" si="15"/>
        <v>#N/A</v>
      </c>
      <c r="L196" s="3">
        <f t="shared" si="16"/>
        <v>13.5</v>
      </c>
      <c r="M196">
        <f t="shared" si="21"/>
        <v>36</v>
      </c>
      <c r="O196" s="219"/>
      <c r="P196" s="234">
        <f>P163+1</f>
        <v>20.5</v>
      </c>
      <c r="Q196" s="219"/>
      <c r="R196" s="219"/>
      <c r="AA196">
        <v>11298</v>
      </c>
      <c r="AB196">
        <v>0.79923361641055468</v>
      </c>
      <c r="AC196">
        <f t="shared" ca="1" si="18"/>
        <v>17.5</v>
      </c>
      <c r="AD196">
        <v>0.22386864246957239</v>
      </c>
      <c r="AE196">
        <f t="shared" ca="1" si="19"/>
        <v>17.723868642469572</v>
      </c>
      <c r="AF196">
        <f>AF163+1</f>
        <v>48</v>
      </c>
    </row>
    <row r="197" spans="2:32" x14ac:dyDescent="0.3">
      <c r="B197" s="26">
        <v>8196</v>
      </c>
      <c r="C197" s="26">
        <v>18</v>
      </c>
      <c r="D197" s="26" t="s">
        <v>122</v>
      </c>
      <c r="E197" s="26" t="s">
        <v>135</v>
      </c>
      <c r="F197" s="26" t="s">
        <v>132</v>
      </c>
      <c r="G197" s="26">
        <v>0</v>
      </c>
      <c r="H197" s="349">
        <f t="shared" si="17"/>
        <v>0</v>
      </c>
      <c r="I197" s="85"/>
      <c r="J197" s="219"/>
      <c r="K197" s="3">
        <f t="shared" ca="1" si="15"/>
        <v>25.47461345537965</v>
      </c>
      <c r="L197" s="3">
        <f t="shared" ca="1" si="16"/>
        <v>25.47461345537965</v>
      </c>
      <c r="M197">
        <f t="shared" si="21"/>
        <v>37</v>
      </c>
      <c r="O197" s="219"/>
      <c r="P197" s="234"/>
      <c r="Q197" s="219"/>
      <c r="R197" s="219"/>
      <c r="AA197">
        <v>11299</v>
      </c>
      <c r="AB197">
        <v>0.82020540702478439</v>
      </c>
      <c r="AC197">
        <f t="shared" ca="1" si="18"/>
        <v>17.5</v>
      </c>
      <c r="AD197">
        <v>0.69254392231410333</v>
      </c>
      <c r="AE197">
        <f t="shared" ca="1" si="19"/>
        <v>18.192543922314105</v>
      </c>
    </row>
    <row r="198" spans="2:32" x14ac:dyDescent="0.3">
      <c r="B198" s="26">
        <v>8200</v>
      </c>
      <c r="C198" s="26">
        <v>18</v>
      </c>
      <c r="D198" s="26" t="s">
        <v>123</v>
      </c>
      <c r="E198" s="26" t="s">
        <v>124</v>
      </c>
      <c r="F198" s="26" t="s">
        <v>133</v>
      </c>
      <c r="G198" s="26">
        <v>9999</v>
      </c>
      <c r="H198" s="349">
        <f t="shared" si="17"/>
        <v>0</v>
      </c>
      <c r="I198" s="85"/>
      <c r="J198" s="219"/>
      <c r="K198" s="3">
        <f t="shared" ca="1" si="15"/>
        <v>22.732936286596839</v>
      </c>
      <c r="L198" s="3">
        <f t="shared" ca="1" si="16"/>
        <v>22.732936286596839</v>
      </c>
      <c r="M198">
        <f t="shared" si="21"/>
        <v>38</v>
      </c>
      <c r="O198" s="219"/>
      <c r="P198" s="234"/>
      <c r="Q198" s="219"/>
      <c r="R198" s="219"/>
      <c r="AA198">
        <v>11307</v>
      </c>
      <c r="AB198">
        <v>0.35363473624645647</v>
      </c>
      <c r="AC198">
        <f t="shared" ca="1" si="18"/>
        <v>12.5</v>
      </c>
      <c r="AD198">
        <v>0.47455912593771554</v>
      </c>
      <c r="AE198">
        <f t="shared" ca="1" si="19"/>
        <v>12.974559125937716</v>
      </c>
    </row>
    <row r="199" spans="2:32" x14ac:dyDescent="0.3">
      <c r="B199" s="26">
        <v>8205</v>
      </c>
      <c r="C199" s="26">
        <v>18</v>
      </c>
      <c r="D199" s="26" t="s">
        <v>122</v>
      </c>
      <c r="E199" s="26" t="s">
        <v>124</v>
      </c>
      <c r="F199" s="26" t="s">
        <v>131</v>
      </c>
      <c r="G199" s="26">
        <v>6</v>
      </c>
      <c r="H199" s="349">
        <f t="shared" si="17"/>
        <v>1</v>
      </c>
      <c r="I199" s="85">
        <v>12.5</v>
      </c>
      <c r="J199" s="219"/>
      <c r="K199" s="3" t="e">
        <f t="shared" si="15"/>
        <v>#N/A</v>
      </c>
      <c r="L199" s="3">
        <f t="shared" si="16"/>
        <v>12.5</v>
      </c>
      <c r="M199">
        <f t="shared" si="21"/>
        <v>39</v>
      </c>
      <c r="O199" s="219"/>
      <c r="P199" s="234"/>
      <c r="Q199" s="219"/>
      <c r="R199" s="219"/>
      <c r="AA199">
        <v>11320</v>
      </c>
      <c r="AB199">
        <v>3.7381053463985126E-2</v>
      </c>
      <c r="AC199">
        <f t="shared" ca="1" si="18"/>
        <v>8.5</v>
      </c>
      <c r="AD199">
        <v>0.12041353598268334</v>
      </c>
      <c r="AE199">
        <f t="shared" ca="1" si="19"/>
        <v>8.6204135359826832</v>
      </c>
    </row>
    <row r="200" spans="2:32" x14ac:dyDescent="0.3">
      <c r="B200" s="26">
        <v>8221</v>
      </c>
      <c r="C200" s="26">
        <v>18</v>
      </c>
      <c r="D200" s="26" t="s">
        <v>122</v>
      </c>
      <c r="E200" s="26" t="s">
        <v>124</v>
      </c>
      <c r="F200" s="26" t="s">
        <v>132</v>
      </c>
      <c r="G200" s="26">
        <v>4</v>
      </c>
      <c r="H200" s="349">
        <f t="shared" si="17"/>
        <v>1</v>
      </c>
      <c r="I200" s="85">
        <v>10.7</v>
      </c>
      <c r="J200" s="219"/>
      <c r="K200" s="3" t="e">
        <f t="shared" si="15"/>
        <v>#N/A</v>
      </c>
      <c r="L200" s="3">
        <f t="shared" si="16"/>
        <v>10.7</v>
      </c>
      <c r="M200">
        <f t="shared" si="21"/>
        <v>40</v>
      </c>
      <c r="O200" s="219"/>
      <c r="P200" s="234"/>
      <c r="Q200" s="219"/>
      <c r="R200" s="219"/>
      <c r="AA200">
        <v>11331</v>
      </c>
      <c r="AB200">
        <v>7.9197894653560086E-2</v>
      </c>
      <c r="AC200">
        <f t="shared" ca="1" si="18"/>
        <v>8.5</v>
      </c>
      <c r="AD200">
        <v>0.58806530736982476</v>
      </c>
      <c r="AE200">
        <f t="shared" ca="1" si="19"/>
        <v>9.0880653073698241</v>
      </c>
    </row>
    <row r="201" spans="2:32" x14ac:dyDescent="0.3">
      <c r="B201" s="26">
        <v>8259</v>
      </c>
      <c r="C201" s="26">
        <v>18</v>
      </c>
      <c r="D201" s="26" t="s">
        <v>123</v>
      </c>
      <c r="E201" s="26" t="s">
        <v>124</v>
      </c>
      <c r="F201" s="26" t="s">
        <v>131</v>
      </c>
      <c r="G201" s="26">
        <v>9999</v>
      </c>
      <c r="H201" s="349">
        <f t="shared" si="17"/>
        <v>0</v>
      </c>
      <c r="I201" s="85"/>
      <c r="J201" s="219"/>
      <c r="K201" s="3">
        <f t="shared" ca="1" si="15"/>
        <v>12.495342343995599</v>
      </c>
      <c r="L201" s="3">
        <f t="shared" ca="1" si="16"/>
        <v>12.495342343995599</v>
      </c>
      <c r="M201">
        <f t="shared" si="21"/>
        <v>41</v>
      </c>
      <c r="O201" s="219"/>
      <c r="P201" s="234"/>
      <c r="Q201" s="219"/>
      <c r="R201" s="219"/>
      <c r="AA201">
        <v>11343</v>
      </c>
      <c r="AB201">
        <v>0.43974758695754901</v>
      </c>
      <c r="AC201">
        <f t="shared" ca="1" si="18"/>
        <v>13.5</v>
      </c>
      <c r="AD201">
        <v>0.92210589510411767</v>
      </c>
      <c r="AE201">
        <f t="shared" ca="1" si="19"/>
        <v>14.422105895104117</v>
      </c>
    </row>
    <row r="202" spans="2:32" x14ac:dyDescent="0.3">
      <c r="B202" s="26">
        <v>8276</v>
      </c>
      <c r="C202" s="26">
        <v>18</v>
      </c>
      <c r="D202" s="26" t="s">
        <v>123</v>
      </c>
      <c r="E202" s="26" t="s">
        <v>124</v>
      </c>
      <c r="F202" s="26" t="s">
        <v>132</v>
      </c>
      <c r="G202" s="26">
        <v>9999</v>
      </c>
      <c r="H202" s="349">
        <f t="shared" si="17"/>
        <v>0</v>
      </c>
      <c r="I202" s="85"/>
      <c r="J202" s="219"/>
      <c r="K202" s="3">
        <f t="shared" ca="1" si="15"/>
        <v>16.614842785209444</v>
      </c>
      <c r="L202" s="3">
        <f t="shared" ca="1" si="16"/>
        <v>16.614842785209444</v>
      </c>
      <c r="M202">
        <f t="shared" si="21"/>
        <v>42</v>
      </c>
      <c r="O202" s="219"/>
      <c r="P202" s="234"/>
      <c r="Q202" s="219"/>
      <c r="R202" s="219"/>
      <c r="AA202">
        <v>11397</v>
      </c>
      <c r="AB202">
        <v>0.70601245490587528</v>
      </c>
      <c r="AC202">
        <f t="shared" ca="1" si="18"/>
        <v>16.5</v>
      </c>
      <c r="AD202">
        <v>0.55502369826949483</v>
      </c>
      <c r="AE202">
        <f t="shared" ca="1" si="19"/>
        <v>17.055023698269494</v>
      </c>
    </row>
    <row r="203" spans="2:32" x14ac:dyDescent="0.3">
      <c r="B203" s="26">
        <v>8293</v>
      </c>
      <c r="C203" s="26">
        <v>18</v>
      </c>
      <c r="D203" s="26" t="s">
        <v>123</v>
      </c>
      <c r="E203" s="26" t="s">
        <v>124</v>
      </c>
      <c r="F203" s="26" t="s">
        <v>132</v>
      </c>
      <c r="G203" s="26">
        <v>9999</v>
      </c>
      <c r="H203" s="349">
        <f t="shared" si="17"/>
        <v>0</v>
      </c>
      <c r="I203" s="85"/>
      <c r="J203" s="219"/>
      <c r="K203" s="3">
        <f t="shared" ref="K203:K266" ca="1" si="24">VLOOKUP(B203,$AA$13:$AE$235,5,FALSE)</f>
        <v>18.725153002297755</v>
      </c>
      <c r="L203" s="3">
        <f t="shared" ref="L203:L266" ca="1" si="25">IF(OR(I203="",I203&lt;8,I203&gt;26),K203,I203)</f>
        <v>18.725153002297755</v>
      </c>
      <c r="M203">
        <f t="shared" si="21"/>
        <v>43</v>
      </c>
      <c r="O203" s="219"/>
      <c r="P203" s="234"/>
      <c r="Q203" s="219"/>
      <c r="R203" s="219"/>
      <c r="AA203">
        <v>11442</v>
      </c>
      <c r="AB203">
        <v>0.11460413629209143</v>
      </c>
      <c r="AC203">
        <f t="shared" ca="1" si="18"/>
        <v>9.5</v>
      </c>
      <c r="AD203">
        <v>0.96100227680808992</v>
      </c>
      <c r="AE203">
        <f t="shared" ca="1" si="19"/>
        <v>10.46100227680809</v>
      </c>
    </row>
    <row r="204" spans="2:32" x14ac:dyDescent="0.3">
      <c r="B204" s="26">
        <v>8294</v>
      </c>
      <c r="C204" s="26">
        <v>18</v>
      </c>
      <c r="D204" s="26" t="s">
        <v>122</v>
      </c>
      <c r="E204" s="26" t="s">
        <v>124</v>
      </c>
      <c r="F204" s="26" t="s">
        <v>131</v>
      </c>
      <c r="G204" s="26">
        <v>9</v>
      </c>
      <c r="H204" s="349">
        <f t="shared" ref="H204:H267" si="26">IF(I204="",0,1)</f>
        <v>1</v>
      </c>
      <c r="I204" s="85">
        <v>16.8</v>
      </c>
      <c r="J204" s="219"/>
      <c r="K204" s="3" t="e">
        <f t="shared" si="24"/>
        <v>#N/A</v>
      </c>
      <c r="L204" s="3">
        <f t="shared" si="25"/>
        <v>16.8</v>
      </c>
      <c r="M204">
        <f t="shared" si="21"/>
        <v>44</v>
      </c>
      <c r="O204" s="219"/>
      <c r="P204" s="234"/>
      <c r="Q204" s="219"/>
      <c r="R204" s="219"/>
      <c r="AA204">
        <v>11446</v>
      </c>
      <c r="AB204">
        <v>0.79571098703556109</v>
      </c>
      <c r="AC204">
        <f t="shared" ca="1" si="18"/>
        <v>17.5</v>
      </c>
      <c r="AD204">
        <v>0.92673443056441873</v>
      </c>
      <c r="AE204">
        <f t="shared" ca="1" si="19"/>
        <v>18.426734430564419</v>
      </c>
    </row>
    <row r="205" spans="2:32" x14ac:dyDescent="0.3">
      <c r="B205" s="26">
        <v>8394</v>
      </c>
      <c r="C205" s="26">
        <v>18</v>
      </c>
      <c r="D205" s="26" t="s">
        <v>122</v>
      </c>
      <c r="E205" s="26" t="s">
        <v>124</v>
      </c>
      <c r="F205" s="26" t="s">
        <v>132</v>
      </c>
      <c r="G205" s="26">
        <v>5</v>
      </c>
      <c r="H205" s="349">
        <f t="shared" si="26"/>
        <v>1</v>
      </c>
      <c r="I205" s="85">
        <v>9</v>
      </c>
      <c r="J205" s="219"/>
      <c r="K205" s="3" t="e">
        <f t="shared" si="24"/>
        <v>#N/A</v>
      </c>
      <c r="L205" s="3">
        <f t="shared" si="25"/>
        <v>9</v>
      </c>
      <c r="M205">
        <f t="shared" si="21"/>
        <v>45</v>
      </c>
      <c r="O205" s="219"/>
      <c r="P205" s="234"/>
      <c r="Q205" s="219"/>
      <c r="R205" s="219"/>
      <c r="AA205">
        <v>11457</v>
      </c>
      <c r="AB205">
        <v>0.26929321589939614</v>
      </c>
      <c r="AC205">
        <f t="shared" ca="1" si="18"/>
        <v>11.5</v>
      </c>
      <c r="AD205">
        <v>0.57571247476208964</v>
      </c>
      <c r="AE205">
        <f t="shared" ca="1" si="19"/>
        <v>12.07571247476209</v>
      </c>
    </row>
    <row r="206" spans="2:32" x14ac:dyDescent="0.3">
      <c r="B206" s="26">
        <v>8398</v>
      </c>
      <c r="C206" s="26">
        <v>18</v>
      </c>
      <c r="D206" s="26" t="s">
        <v>122</v>
      </c>
      <c r="E206" s="26" t="s">
        <v>135</v>
      </c>
      <c r="F206" s="26" t="s">
        <v>131</v>
      </c>
      <c r="G206" s="26">
        <v>0</v>
      </c>
      <c r="H206" s="349">
        <f t="shared" si="26"/>
        <v>0</v>
      </c>
      <c r="I206" s="85"/>
      <c r="J206" s="219"/>
      <c r="K206" s="3">
        <f t="shared" ca="1" si="24"/>
        <v>14.777982431299755</v>
      </c>
      <c r="L206" s="3">
        <f t="shared" ca="1" si="25"/>
        <v>14.777982431299755</v>
      </c>
      <c r="M206">
        <f t="shared" si="21"/>
        <v>46</v>
      </c>
      <c r="O206" s="219"/>
      <c r="P206" s="234"/>
      <c r="Q206" s="219"/>
      <c r="R206" s="219"/>
      <c r="AA206">
        <v>11458</v>
      </c>
      <c r="AB206">
        <v>0.29306167075213718</v>
      </c>
      <c r="AC206">
        <f t="shared" ref="AC206:AC235" ca="1" si="27">LOOKUP(AB206,$Y$12:$Y$30,$T$13:$T$30)</f>
        <v>11.5</v>
      </c>
      <c r="AD206">
        <v>0.20883786007601768</v>
      </c>
      <c r="AE206">
        <f t="shared" ref="AE206:AE235" ca="1" si="28">AC206+AD206</f>
        <v>11.708837860076018</v>
      </c>
    </row>
    <row r="207" spans="2:32" x14ac:dyDescent="0.3">
      <c r="B207" s="26">
        <v>8405</v>
      </c>
      <c r="C207" s="26">
        <v>18</v>
      </c>
      <c r="D207" s="26" t="s">
        <v>122</v>
      </c>
      <c r="E207" s="26" t="s">
        <v>124</v>
      </c>
      <c r="F207" s="26" t="s">
        <v>132</v>
      </c>
      <c r="G207" s="26">
        <v>2</v>
      </c>
      <c r="H207" s="349">
        <f t="shared" si="26"/>
        <v>0</v>
      </c>
      <c r="I207" s="85"/>
      <c r="J207" s="219"/>
      <c r="K207" s="3">
        <f t="shared" ca="1" si="24"/>
        <v>18.108419353394414</v>
      </c>
      <c r="L207" s="3">
        <f t="shared" ca="1" si="25"/>
        <v>18.108419353394414</v>
      </c>
      <c r="M207">
        <f t="shared" si="21"/>
        <v>47</v>
      </c>
      <c r="O207" s="219"/>
      <c r="P207" s="234"/>
      <c r="Q207" s="219"/>
      <c r="R207" s="219"/>
      <c r="AA207">
        <v>11462</v>
      </c>
      <c r="AB207">
        <v>0.41204618449828467</v>
      </c>
      <c r="AC207">
        <f t="shared" ca="1" si="27"/>
        <v>13.5</v>
      </c>
      <c r="AD207">
        <v>0.24466113353128294</v>
      </c>
      <c r="AE207">
        <f t="shared" ca="1" si="28"/>
        <v>13.744661133531283</v>
      </c>
    </row>
    <row r="208" spans="2:32" x14ac:dyDescent="0.3">
      <c r="B208" s="26">
        <v>8410</v>
      </c>
      <c r="C208" s="26">
        <v>18</v>
      </c>
      <c r="D208" s="26" t="s">
        <v>122</v>
      </c>
      <c r="E208" s="26" t="s">
        <v>124</v>
      </c>
      <c r="F208" s="26" t="s">
        <v>132</v>
      </c>
      <c r="G208" s="26">
        <v>0</v>
      </c>
      <c r="H208" s="349">
        <f t="shared" si="26"/>
        <v>0</v>
      </c>
      <c r="I208" s="85"/>
      <c r="J208" s="219"/>
      <c r="K208" s="3">
        <f t="shared" ca="1" si="24"/>
        <v>24.25056273855359</v>
      </c>
      <c r="L208" s="3">
        <f t="shared" ca="1" si="25"/>
        <v>24.25056273855359</v>
      </c>
      <c r="M208">
        <f t="shared" si="21"/>
        <v>48</v>
      </c>
      <c r="O208" s="219"/>
      <c r="P208" s="234"/>
      <c r="Q208" s="219"/>
      <c r="R208" s="219"/>
      <c r="AA208">
        <v>11465</v>
      </c>
      <c r="AB208">
        <v>4.1299621825916066E-2</v>
      </c>
      <c r="AC208">
        <f t="shared" ca="1" si="27"/>
        <v>8.5</v>
      </c>
      <c r="AD208">
        <v>0.31555575099784694</v>
      </c>
      <c r="AE208">
        <f t="shared" ca="1" si="28"/>
        <v>8.8155557509978468</v>
      </c>
    </row>
    <row r="209" spans="2:31" x14ac:dyDescent="0.3">
      <c r="B209" s="26">
        <v>8425</v>
      </c>
      <c r="C209" s="26">
        <v>18</v>
      </c>
      <c r="D209" s="26" t="s">
        <v>122</v>
      </c>
      <c r="E209" s="26" t="s">
        <v>124</v>
      </c>
      <c r="F209" s="26" t="s">
        <v>132</v>
      </c>
      <c r="G209" s="26">
        <v>2</v>
      </c>
      <c r="H209" s="349">
        <f t="shared" si="26"/>
        <v>0</v>
      </c>
      <c r="I209" s="85"/>
      <c r="J209" s="219"/>
      <c r="K209" s="3">
        <f t="shared" ca="1" si="24"/>
        <v>9.5757308922907232</v>
      </c>
      <c r="L209" s="3">
        <f t="shared" ca="1" si="25"/>
        <v>9.5757308922907232</v>
      </c>
      <c r="M209">
        <f t="shared" si="21"/>
        <v>49</v>
      </c>
      <c r="O209" s="219"/>
      <c r="P209" s="234"/>
      <c r="Q209" s="219"/>
      <c r="R209" s="219"/>
      <c r="AA209">
        <v>11466</v>
      </c>
      <c r="AB209">
        <v>4.7439445837779148E-2</v>
      </c>
      <c r="AC209">
        <f t="shared" ca="1" si="27"/>
        <v>8.5</v>
      </c>
      <c r="AD209">
        <v>0.50090610767934141</v>
      </c>
      <c r="AE209">
        <f t="shared" ca="1" si="28"/>
        <v>9.0009061076793415</v>
      </c>
    </row>
    <row r="210" spans="2:31" x14ac:dyDescent="0.3">
      <c r="B210" s="26">
        <v>8428</v>
      </c>
      <c r="C210" s="26">
        <v>18</v>
      </c>
      <c r="D210" s="26" t="s">
        <v>122</v>
      </c>
      <c r="E210" s="26" t="s">
        <v>124</v>
      </c>
      <c r="F210" s="26" t="s">
        <v>132</v>
      </c>
      <c r="G210" s="26">
        <v>1</v>
      </c>
      <c r="H210" s="349">
        <f t="shared" si="26"/>
        <v>0</v>
      </c>
      <c r="I210" s="85"/>
      <c r="J210" s="219"/>
      <c r="K210" s="3">
        <f t="shared" ca="1" si="24"/>
        <v>15.457331814021085</v>
      </c>
      <c r="L210" s="3">
        <f t="shared" ca="1" si="25"/>
        <v>15.457331814021085</v>
      </c>
      <c r="M210">
        <f t="shared" si="21"/>
        <v>50</v>
      </c>
      <c r="O210" s="219"/>
      <c r="P210" s="234"/>
      <c r="Q210" s="219"/>
      <c r="R210" s="219"/>
      <c r="AA210">
        <v>11472</v>
      </c>
      <c r="AB210">
        <v>0.83434611534037417</v>
      </c>
      <c r="AC210">
        <f t="shared" ca="1" si="27"/>
        <v>18.5</v>
      </c>
      <c r="AD210">
        <v>1.1361598495000291E-2</v>
      </c>
      <c r="AE210">
        <f t="shared" ca="1" si="28"/>
        <v>18.511361598495</v>
      </c>
    </row>
    <row r="211" spans="2:31" x14ac:dyDescent="0.3">
      <c r="B211" s="26">
        <v>8481</v>
      </c>
      <c r="C211" s="26">
        <v>18</v>
      </c>
      <c r="D211" s="26" t="s">
        <v>123</v>
      </c>
      <c r="E211" s="26" t="s">
        <v>124</v>
      </c>
      <c r="F211" s="26" t="s">
        <v>132</v>
      </c>
      <c r="G211" s="26">
        <v>9999</v>
      </c>
      <c r="H211" s="349">
        <f t="shared" si="26"/>
        <v>0</v>
      </c>
      <c r="I211" s="85"/>
      <c r="J211" s="219"/>
      <c r="K211" s="3">
        <f t="shared" ca="1" si="24"/>
        <v>16.452186838283652</v>
      </c>
      <c r="L211" s="3">
        <f t="shared" ca="1" si="25"/>
        <v>16.452186838283652</v>
      </c>
      <c r="M211">
        <f t="shared" si="21"/>
        <v>51</v>
      </c>
      <c r="O211" s="219"/>
      <c r="P211" s="234"/>
      <c r="Q211" s="219"/>
      <c r="R211" s="219"/>
      <c r="AA211">
        <v>11473</v>
      </c>
      <c r="AB211">
        <v>0.65017906233817513</v>
      </c>
      <c r="AC211">
        <f t="shared" ca="1" si="27"/>
        <v>15.5</v>
      </c>
      <c r="AD211">
        <v>0.16333367261903586</v>
      </c>
      <c r="AE211">
        <f t="shared" ca="1" si="28"/>
        <v>15.663333672619036</v>
      </c>
    </row>
    <row r="212" spans="2:31" x14ac:dyDescent="0.3">
      <c r="B212" s="26">
        <v>8636</v>
      </c>
      <c r="C212" s="26">
        <v>18</v>
      </c>
      <c r="D212" s="26" t="s">
        <v>122</v>
      </c>
      <c r="E212" s="26" t="s">
        <v>124</v>
      </c>
      <c r="F212" s="26" t="s">
        <v>132</v>
      </c>
      <c r="G212" s="26">
        <v>1</v>
      </c>
      <c r="H212" s="349">
        <f t="shared" si="26"/>
        <v>1</v>
      </c>
      <c r="I212" s="85">
        <v>20.8</v>
      </c>
      <c r="J212" s="219"/>
      <c r="K212" s="3" t="e">
        <f t="shared" si="24"/>
        <v>#N/A</v>
      </c>
      <c r="L212" s="3">
        <f t="shared" si="25"/>
        <v>20.8</v>
      </c>
      <c r="M212">
        <f t="shared" si="21"/>
        <v>52</v>
      </c>
      <c r="O212" s="219"/>
      <c r="P212" s="234"/>
      <c r="Q212" s="219"/>
      <c r="R212" s="219"/>
      <c r="AA212">
        <v>11474</v>
      </c>
      <c r="AB212">
        <v>0.54099196734896526</v>
      </c>
      <c r="AC212">
        <f t="shared" ca="1" si="27"/>
        <v>14.5</v>
      </c>
      <c r="AD212">
        <v>9.0855654772776795E-3</v>
      </c>
      <c r="AE212">
        <f t="shared" ca="1" si="28"/>
        <v>14.509085565477278</v>
      </c>
    </row>
    <row r="213" spans="2:31" x14ac:dyDescent="0.3">
      <c r="B213" s="26">
        <v>8676</v>
      </c>
      <c r="C213" s="26">
        <v>18</v>
      </c>
      <c r="D213" s="26" t="s">
        <v>122</v>
      </c>
      <c r="E213" s="26" t="s">
        <v>124</v>
      </c>
      <c r="F213" s="26" t="s">
        <v>131</v>
      </c>
      <c r="G213" s="26">
        <v>4</v>
      </c>
      <c r="H213" s="349">
        <f t="shared" si="26"/>
        <v>1</v>
      </c>
      <c r="I213" s="85">
        <v>18.600000000000001</v>
      </c>
      <c r="J213" s="219"/>
      <c r="K213" s="3" t="e">
        <f t="shared" si="24"/>
        <v>#N/A</v>
      </c>
      <c r="L213" s="3">
        <f t="shared" si="25"/>
        <v>18.600000000000001</v>
      </c>
      <c r="M213">
        <f t="shared" si="21"/>
        <v>53</v>
      </c>
      <c r="O213" s="219"/>
      <c r="P213" s="234"/>
      <c r="Q213" s="219"/>
      <c r="R213" s="219"/>
      <c r="AA213">
        <v>11475</v>
      </c>
      <c r="AB213">
        <v>0.92991597667758807</v>
      </c>
      <c r="AC213">
        <f t="shared" ca="1" si="27"/>
        <v>20.5</v>
      </c>
      <c r="AD213">
        <v>0.62727003203171916</v>
      </c>
      <c r="AE213">
        <f t="shared" ca="1" si="28"/>
        <v>21.127270032031721</v>
      </c>
    </row>
    <row r="214" spans="2:31" x14ac:dyDescent="0.3">
      <c r="B214" s="26">
        <v>8682</v>
      </c>
      <c r="C214" s="26">
        <v>18</v>
      </c>
      <c r="D214" s="26" t="s">
        <v>122</v>
      </c>
      <c r="E214" s="26" t="s">
        <v>124</v>
      </c>
      <c r="F214" s="26" t="s">
        <v>131</v>
      </c>
      <c r="G214" s="26">
        <v>5</v>
      </c>
      <c r="H214" s="349">
        <f t="shared" si="26"/>
        <v>1</v>
      </c>
      <c r="I214" s="85">
        <v>23.2</v>
      </c>
      <c r="J214" s="219"/>
      <c r="K214" s="3" t="e">
        <f t="shared" si="24"/>
        <v>#N/A</v>
      </c>
      <c r="L214" s="3">
        <f t="shared" si="25"/>
        <v>23.2</v>
      </c>
      <c r="M214">
        <f t="shared" si="21"/>
        <v>54</v>
      </c>
      <c r="O214" s="219"/>
      <c r="P214" s="234"/>
      <c r="Q214" s="219"/>
      <c r="R214" s="219"/>
      <c r="AA214">
        <v>11488</v>
      </c>
      <c r="AB214">
        <v>0.23477630188129039</v>
      </c>
      <c r="AC214">
        <f t="shared" ca="1" si="27"/>
        <v>10.5</v>
      </c>
      <c r="AD214">
        <v>0.62596135729022251</v>
      </c>
      <c r="AE214">
        <f t="shared" ca="1" si="28"/>
        <v>11.125961357290223</v>
      </c>
    </row>
    <row r="215" spans="2:31" x14ac:dyDescent="0.3">
      <c r="B215" s="26">
        <v>8693</v>
      </c>
      <c r="C215" s="26">
        <v>18</v>
      </c>
      <c r="D215" s="26" t="s">
        <v>122</v>
      </c>
      <c r="E215" s="26" t="s">
        <v>124</v>
      </c>
      <c r="F215" s="26" t="s">
        <v>132</v>
      </c>
      <c r="G215" s="26">
        <v>2</v>
      </c>
      <c r="H215" s="349">
        <f t="shared" si="26"/>
        <v>1</v>
      </c>
      <c r="I215" s="85">
        <v>20.2</v>
      </c>
      <c r="J215" s="219"/>
      <c r="K215" s="3" t="e">
        <f t="shared" si="24"/>
        <v>#N/A</v>
      </c>
      <c r="L215" s="3">
        <f t="shared" si="25"/>
        <v>20.2</v>
      </c>
      <c r="M215">
        <f t="shared" si="21"/>
        <v>55</v>
      </c>
      <c r="O215" s="219"/>
      <c r="P215" s="234"/>
      <c r="Q215" s="219"/>
      <c r="R215" s="219"/>
      <c r="AA215">
        <v>11489</v>
      </c>
      <c r="AB215">
        <v>0.57493162233657069</v>
      </c>
      <c r="AC215">
        <f t="shared" ca="1" si="27"/>
        <v>14.5</v>
      </c>
      <c r="AD215">
        <v>0.87507990394509982</v>
      </c>
      <c r="AE215">
        <f t="shared" ca="1" si="28"/>
        <v>15.3750799039451</v>
      </c>
    </row>
    <row r="216" spans="2:31" x14ac:dyDescent="0.3">
      <c r="B216" s="26">
        <v>8718</v>
      </c>
      <c r="C216" s="26">
        <v>18</v>
      </c>
      <c r="D216" s="26" t="s">
        <v>122</v>
      </c>
      <c r="E216" s="26" t="s">
        <v>124</v>
      </c>
      <c r="F216" s="26" t="s">
        <v>131</v>
      </c>
      <c r="G216" s="26">
        <v>15</v>
      </c>
      <c r="H216" s="349">
        <f t="shared" si="26"/>
        <v>1</v>
      </c>
      <c r="I216" s="85">
        <v>8.1999999999999993</v>
      </c>
      <c r="J216" s="219"/>
      <c r="K216" s="3" t="e">
        <f t="shared" si="24"/>
        <v>#N/A</v>
      </c>
      <c r="L216" s="3">
        <f t="shared" si="25"/>
        <v>8.1999999999999993</v>
      </c>
      <c r="M216">
        <f t="shared" si="21"/>
        <v>56</v>
      </c>
      <c r="O216" s="219"/>
      <c r="P216" s="234"/>
      <c r="Q216" s="219"/>
      <c r="R216" s="219"/>
      <c r="AA216">
        <v>11617</v>
      </c>
      <c r="AB216">
        <v>0.79583577942326433</v>
      </c>
      <c r="AC216">
        <f t="shared" ca="1" si="27"/>
        <v>17.5</v>
      </c>
      <c r="AD216">
        <v>0.26164749650562447</v>
      </c>
      <c r="AE216">
        <f t="shared" ca="1" si="28"/>
        <v>17.761647496505624</v>
      </c>
    </row>
    <row r="217" spans="2:31" x14ac:dyDescent="0.3">
      <c r="B217" s="26">
        <v>8721</v>
      </c>
      <c r="C217" s="26">
        <v>18</v>
      </c>
      <c r="D217" s="26" t="s">
        <v>122</v>
      </c>
      <c r="E217" s="26" t="s">
        <v>124</v>
      </c>
      <c r="F217" s="26" t="s">
        <v>132</v>
      </c>
      <c r="G217" s="26">
        <v>6</v>
      </c>
      <c r="H217" s="349">
        <f t="shared" si="26"/>
        <v>1</v>
      </c>
      <c r="I217" s="85">
        <v>10.8</v>
      </c>
      <c r="J217" s="219"/>
      <c r="K217" s="3" t="e">
        <f t="shared" si="24"/>
        <v>#N/A</v>
      </c>
      <c r="L217" s="3">
        <f t="shared" si="25"/>
        <v>10.8</v>
      </c>
      <c r="M217">
        <f t="shared" si="21"/>
        <v>57</v>
      </c>
      <c r="O217" s="219"/>
      <c r="P217" s="234"/>
      <c r="Q217" s="219"/>
      <c r="R217" s="219"/>
      <c r="AA217">
        <v>11618</v>
      </c>
      <c r="AB217">
        <v>9.2917634040159292E-2</v>
      </c>
      <c r="AC217">
        <f t="shared" ca="1" si="27"/>
        <v>9.5</v>
      </c>
      <c r="AD217">
        <v>3.9473094090313854E-2</v>
      </c>
      <c r="AE217">
        <f t="shared" ca="1" si="28"/>
        <v>9.5394730940903134</v>
      </c>
    </row>
    <row r="218" spans="2:31" x14ac:dyDescent="0.3">
      <c r="B218" s="26">
        <v>8724</v>
      </c>
      <c r="C218" s="26">
        <v>18</v>
      </c>
      <c r="D218" s="26" t="s">
        <v>122</v>
      </c>
      <c r="E218" s="26" t="s">
        <v>124</v>
      </c>
      <c r="F218" s="26" t="s">
        <v>131</v>
      </c>
      <c r="G218" s="26">
        <v>15</v>
      </c>
      <c r="H218" s="349">
        <f t="shared" si="26"/>
        <v>1</v>
      </c>
      <c r="I218" s="85">
        <v>8.1</v>
      </c>
      <c r="J218" s="219"/>
      <c r="K218" s="3" t="e">
        <f t="shared" si="24"/>
        <v>#N/A</v>
      </c>
      <c r="L218" s="3">
        <f t="shared" si="25"/>
        <v>8.1</v>
      </c>
      <c r="M218">
        <f t="shared" si="21"/>
        <v>58</v>
      </c>
      <c r="O218" s="219"/>
      <c r="P218" s="234"/>
      <c r="Q218" s="219"/>
      <c r="R218" s="219"/>
      <c r="AA218">
        <v>11643</v>
      </c>
      <c r="AB218">
        <v>0.57577823975015219</v>
      </c>
      <c r="AC218">
        <f t="shared" ca="1" si="27"/>
        <v>14.5</v>
      </c>
      <c r="AD218">
        <v>0.72178959060132941</v>
      </c>
      <c r="AE218">
        <f t="shared" ca="1" si="28"/>
        <v>15.221789590601329</v>
      </c>
    </row>
    <row r="219" spans="2:31" x14ac:dyDescent="0.3">
      <c r="B219" s="26">
        <v>8732</v>
      </c>
      <c r="C219" s="26">
        <v>18</v>
      </c>
      <c r="D219" s="26" t="s">
        <v>122</v>
      </c>
      <c r="E219" s="26" t="s">
        <v>124</v>
      </c>
      <c r="F219" s="26" t="s">
        <v>131</v>
      </c>
      <c r="G219" s="26">
        <v>16</v>
      </c>
      <c r="H219" s="349">
        <f t="shared" si="26"/>
        <v>1</v>
      </c>
      <c r="I219" s="85">
        <v>8.4</v>
      </c>
      <c r="J219" s="219"/>
      <c r="K219" s="3" t="e">
        <f t="shared" si="24"/>
        <v>#N/A</v>
      </c>
      <c r="L219" s="3">
        <f t="shared" si="25"/>
        <v>8.4</v>
      </c>
      <c r="M219">
        <f t="shared" si="21"/>
        <v>59</v>
      </c>
      <c r="O219" s="219"/>
      <c r="P219" s="234"/>
      <c r="Q219" s="219"/>
      <c r="R219" s="219"/>
      <c r="AA219">
        <v>11647</v>
      </c>
      <c r="AB219">
        <v>0.69611748050826283</v>
      </c>
      <c r="AC219">
        <f t="shared" ca="1" si="27"/>
        <v>16.5</v>
      </c>
      <c r="AD219">
        <v>0.40980387560098508</v>
      </c>
      <c r="AE219">
        <f t="shared" ca="1" si="28"/>
        <v>16.909803875600986</v>
      </c>
    </row>
    <row r="220" spans="2:31" x14ac:dyDescent="0.3">
      <c r="B220" s="26">
        <v>8751</v>
      </c>
      <c r="C220" s="26">
        <v>18</v>
      </c>
      <c r="D220" s="26" t="s">
        <v>122</v>
      </c>
      <c r="E220" s="26" t="s">
        <v>124</v>
      </c>
      <c r="F220" s="26" t="s">
        <v>131</v>
      </c>
      <c r="G220" s="26">
        <v>3</v>
      </c>
      <c r="H220" s="349">
        <f t="shared" si="26"/>
        <v>1</v>
      </c>
      <c r="I220" s="85">
        <v>21.3</v>
      </c>
      <c r="J220" s="219"/>
      <c r="K220" s="3" t="e">
        <f t="shared" si="24"/>
        <v>#N/A</v>
      </c>
      <c r="L220" s="3">
        <f t="shared" si="25"/>
        <v>21.3</v>
      </c>
      <c r="M220">
        <f t="shared" si="21"/>
        <v>60</v>
      </c>
      <c r="O220" s="219"/>
      <c r="P220" s="234"/>
      <c r="Q220" s="219"/>
      <c r="R220" s="219"/>
      <c r="AA220">
        <v>11648</v>
      </c>
      <c r="AB220">
        <v>0.35299771051500772</v>
      </c>
      <c r="AC220">
        <f t="shared" ca="1" si="27"/>
        <v>12.5</v>
      </c>
      <c r="AD220">
        <v>0.82515339838449486</v>
      </c>
      <c r="AE220">
        <f t="shared" ca="1" si="28"/>
        <v>13.325153398384495</v>
      </c>
    </row>
    <row r="221" spans="2:31" x14ac:dyDescent="0.3">
      <c r="B221" s="26">
        <v>8775</v>
      </c>
      <c r="C221" s="26">
        <v>18</v>
      </c>
      <c r="D221" s="26" t="s">
        <v>122</v>
      </c>
      <c r="E221" s="26" t="s">
        <v>125</v>
      </c>
      <c r="F221" s="26" t="s">
        <v>132</v>
      </c>
      <c r="G221" s="26">
        <v>0</v>
      </c>
      <c r="H221" s="349">
        <f t="shared" si="26"/>
        <v>0</v>
      </c>
      <c r="I221" s="85"/>
      <c r="J221" s="219"/>
      <c r="K221" s="3">
        <f t="shared" ca="1" si="24"/>
        <v>12.35324809803698</v>
      </c>
      <c r="L221" s="3">
        <f t="shared" ca="1" si="25"/>
        <v>12.35324809803698</v>
      </c>
      <c r="M221">
        <f t="shared" si="21"/>
        <v>61</v>
      </c>
      <c r="O221" s="219"/>
      <c r="P221" s="234"/>
      <c r="Q221" s="219"/>
      <c r="R221" s="219"/>
      <c r="AA221">
        <v>11649</v>
      </c>
      <c r="AB221">
        <v>0.20547809336069611</v>
      </c>
      <c r="AC221">
        <f t="shared" ca="1" si="27"/>
        <v>10.5</v>
      </c>
      <c r="AD221">
        <v>0.61579316478083601</v>
      </c>
      <c r="AE221">
        <f t="shared" ca="1" si="28"/>
        <v>11.115793164780836</v>
      </c>
    </row>
    <row r="222" spans="2:31" x14ac:dyDescent="0.3">
      <c r="B222" s="26">
        <v>8788</v>
      </c>
      <c r="C222" s="26">
        <v>18</v>
      </c>
      <c r="D222" s="26" t="s">
        <v>122</v>
      </c>
      <c r="E222" s="26" t="s">
        <v>124</v>
      </c>
      <c r="F222" s="26" t="s">
        <v>132</v>
      </c>
      <c r="G222" s="26">
        <v>0</v>
      </c>
      <c r="H222" s="349">
        <f t="shared" si="26"/>
        <v>0</v>
      </c>
      <c r="I222" s="85"/>
      <c r="J222" s="219"/>
      <c r="K222" s="3">
        <f t="shared" ca="1" si="24"/>
        <v>16.825767436913729</v>
      </c>
      <c r="L222" s="3">
        <f t="shared" ca="1" si="25"/>
        <v>16.825767436913729</v>
      </c>
      <c r="M222">
        <f t="shared" si="21"/>
        <v>62</v>
      </c>
      <c r="O222" s="219"/>
      <c r="P222" s="234"/>
      <c r="Q222" s="219"/>
      <c r="R222" s="219"/>
      <c r="AA222" s="147">
        <v>6786</v>
      </c>
      <c r="AB222">
        <v>0.19798004661753588</v>
      </c>
      <c r="AC222">
        <f t="shared" ca="1" si="27"/>
        <v>10.5</v>
      </c>
      <c r="AD222">
        <v>0.76032791398387678</v>
      </c>
      <c r="AE222">
        <f t="shared" ca="1" si="28"/>
        <v>11.260327913983877</v>
      </c>
    </row>
    <row r="223" spans="2:31" x14ac:dyDescent="0.3">
      <c r="B223" s="26">
        <v>8838</v>
      </c>
      <c r="C223" s="26">
        <v>18</v>
      </c>
      <c r="D223" s="26" t="s">
        <v>122</v>
      </c>
      <c r="E223" s="26" t="s">
        <v>124</v>
      </c>
      <c r="F223" s="26" t="s">
        <v>132</v>
      </c>
      <c r="G223" s="26">
        <v>0</v>
      </c>
      <c r="H223" s="349">
        <f t="shared" si="26"/>
        <v>0</v>
      </c>
      <c r="I223" s="85"/>
      <c r="J223" s="219"/>
      <c r="K223" s="3">
        <f t="shared" ca="1" si="24"/>
        <v>9.8639040284721453</v>
      </c>
      <c r="L223" s="3">
        <f t="shared" ca="1" si="25"/>
        <v>9.8639040284721453</v>
      </c>
      <c r="M223">
        <f t="shared" si="21"/>
        <v>63</v>
      </c>
      <c r="O223" s="219"/>
      <c r="P223" s="234"/>
      <c r="Q223" s="219"/>
      <c r="R223" s="219"/>
      <c r="AA223" s="147">
        <v>6806</v>
      </c>
      <c r="AB223">
        <v>0.84788538657189738</v>
      </c>
      <c r="AC223">
        <f t="shared" ca="1" si="27"/>
        <v>18.5</v>
      </c>
      <c r="AD223">
        <v>0.93931275263253156</v>
      </c>
      <c r="AE223">
        <f t="shared" ca="1" si="28"/>
        <v>19.439312752632532</v>
      </c>
    </row>
    <row r="224" spans="2:31" x14ac:dyDescent="0.3">
      <c r="B224" s="26">
        <v>8861</v>
      </c>
      <c r="C224" s="26">
        <v>18</v>
      </c>
      <c r="D224" s="26" t="s">
        <v>122</v>
      </c>
      <c r="E224" s="26" t="s">
        <v>124</v>
      </c>
      <c r="F224" s="26" t="s">
        <v>131</v>
      </c>
      <c r="G224" s="26">
        <v>30</v>
      </c>
      <c r="H224" s="349">
        <f t="shared" si="26"/>
        <v>1</v>
      </c>
      <c r="I224" s="85">
        <v>6</v>
      </c>
      <c r="J224" s="219"/>
      <c r="K224" s="3">
        <f t="shared" ca="1" si="24"/>
        <v>11.940218558168606</v>
      </c>
      <c r="L224" s="3">
        <f t="shared" ca="1" si="25"/>
        <v>11.940218558168606</v>
      </c>
      <c r="M224">
        <f t="shared" si="21"/>
        <v>64</v>
      </c>
      <c r="O224" s="219"/>
      <c r="P224" s="234"/>
      <c r="Q224" s="219"/>
      <c r="R224" s="219"/>
      <c r="AA224" s="147">
        <v>7117</v>
      </c>
      <c r="AB224">
        <v>0.7160132853303407</v>
      </c>
      <c r="AC224">
        <f t="shared" ca="1" si="27"/>
        <v>16.5</v>
      </c>
      <c r="AD224">
        <v>0.60149102613961603</v>
      </c>
      <c r="AE224">
        <f t="shared" ca="1" si="28"/>
        <v>17.101491026139616</v>
      </c>
    </row>
    <row r="225" spans="2:31" x14ac:dyDescent="0.3">
      <c r="B225" s="26">
        <v>8958</v>
      </c>
      <c r="C225" s="26">
        <v>18</v>
      </c>
      <c r="D225" s="26" t="s">
        <v>122</v>
      </c>
      <c r="E225" s="26" t="s">
        <v>124</v>
      </c>
      <c r="F225" s="26" t="s">
        <v>131</v>
      </c>
      <c r="G225" s="26">
        <v>10</v>
      </c>
      <c r="H225" s="349">
        <f t="shared" si="26"/>
        <v>1</v>
      </c>
      <c r="I225" s="85">
        <v>16.2</v>
      </c>
      <c r="J225" s="219"/>
      <c r="K225" s="3" t="e">
        <f t="shared" si="24"/>
        <v>#N/A</v>
      </c>
      <c r="L225" s="3">
        <f t="shared" si="25"/>
        <v>16.2</v>
      </c>
      <c r="M225">
        <f t="shared" si="21"/>
        <v>65</v>
      </c>
      <c r="O225" s="219"/>
      <c r="P225" s="234"/>
      <c r="Q225" s="219"/>
      <c r="R225" s="219"/>
      <c r="AA225" s="147">
        <v>7234</v>
      </c>
      <c r="AB225">
        <v>0.15555720476932944</v>
      </c>
      <c r="AC225">
        <f t="shared" ca="1" si="27"/>
        <v>9.5</v>
      </c>
      <c r="AD225">
        <v>0.33662888468258512</v>
      </c>
      <c r="AE225">
        <f t="shared" ca="1" si="28"/>
        <v>9.836628884682586</v>
      </c>
    </row>
    <row r="226" spans="2:31" x14ac:dyDescent="0.3">
      <c r="B226" s="26">
        <v>8961</v>
      </c>
      <c r="C226" s="26">
        <v>18</v>
      </c>
      <c r="D226" s="26" t="s">
        <v>122</v>
      </c>
      <c r="E226" s="26" t="s">
        <v>124</v>
      </c>
      <c r="F226" s="26" t="s">
        <v>131</v>
      </c>
      <c r="G226" s="26">
        <v>12</v>
      </c>
      <c r="H226" s="349">
        <f t="shared" si="26"/>
        <v>1</v>
      </c>
      <c r="I226" s="85">
        <v>14.5</v>
      </c>
      <c r="J226" s="219"/>
      <c r="K226" s="3" t="e">
        <f t="shared" si="24"/>
        <v>#N/A</v>
      </c>
      <c r="L226" s="3">
        <f t="shared" si="25"/>
        <v>14.5</v>
      </c>
      <c r="M226">
        <f t="shared" si="21"/>
        <v>66</v>
      </c>
      <c r="O226" s="219"/>
      <c r="P226" s="234"/>
      <c r="Q226" s="219"/>
      <c r="R226" s="219"/>
      <c r="AA226" s="147">
        <v>7381</v>
      </c>
      <c r="AB226">
        <v>0.10921377872496763</v>
      </c>
      <c r="AC226">
        <f t="shared" ca="1" si="27"/>
        <v>9.5</v>
      </c>
      <c r="AD226">
        <v>0.9780235280992351</v>
      </c>
      <c r="AE226">
        <f t="shared" ca="1" si="28"/>
        <v>10.478023528099236</v>
      </c>
    </row>
    <row r="227" spans="2:31" x14ac:dyDescent="0.3">
      <c r="B227" s="26">
        <v>9018</v>
      </c>
      <c r="C227" s="26">
        <v>18</v>
      </c>
      <c r="D227" s="26" t="s">
        <v>122</v>
      </c>
      <c r="E227" s="26" t="s">
        <v>124</v>
      </c>
      <c r="F227" s="26" t="s">
        <v>132</v>
      </c>
      <c r="G227" s="26">
        <v>25</v>
      </c>
      <c r="H227" s="349">
        <f t="shared" si="26"/>
        <v>1</v>
      </c>
      <c r="I227" s="85">
        <v>9.6</v>
      </c>
      <c r="J227" s="219"/>
      <c r="K227" s="3" t="e">
        <f t="shared" si="24"/>
        <v>#N/A</v>
      </c>
      <c r="L227" s="3">
        <f t="shared" si="25"/>
        <v>9.6</v>
      </c>
      <c r="M227">
        <f t="shared" si="21"/>
        <v>67</v>
      </c>
      <c r="O227" s="219"/>
      <c r="P227" s="234"/>
      <c r="Q227" s="219"/>
      <c r="R227" s="219"/>
      <c r="AA227" s="147">
        <v>7423</v>
      </c>
      <c r="AB227">
        <v>0.49333818580148314</v>
      </c>
      <c r="AC227">
        <f t="shared" ca="1" si="27"/>
        <v>14.5</v>
      </c>
      <c r="AD227">
        <v>0.6643494662894176</v>
      </c>
      <c r="AE227">
        <f t="shared" ca="1" si="28"/>
        <v>15.164349466289417</v>
      </c>
    </row>
    <row r="228" spans="2:31" x14ac:dyDescent="0.3">
      <c r="B228" s="26">
        <v>9059</v>
      </c>
      <c r="C228" s="26">
        <v>18</v>
      </c>
      <c r="D228" s="26" t="s">
        <v>123</v>
      </c>
      <c r="E228" s="26" t="s">
        <v>124</v>
      </c>
      <c r="F228" s="26" t="s">
        <v>131</v>
      </c>
      <c r="G228" s="26">
        <v>9999</v>
      </c>
      <c r="H228" s="349">
        <f t="shared" si="26"/>
        <v>0</v>
      </c>
      <c r="I228" s="85"/>
      <c r="J228" s="219"/>
      <c r="K228" s="3">
        <f t="shared" ca="1" si="24"/>
        <v>19.839130567932934</v>
      </c>
      <c r="L228" s="3">
        <f t="shared" ca="1" si="25"/>
        <v>19.839130567932934</v>
      </c>
      <c r="M228">
        <f t="shared" si="21"/>
        <v>68</v>
      </c>
      <c r="O228" s="219"/>
      <c r="P228" s="234"/>
      <c r="Q228" s="219"/>
      <c r="R228" s="219"/>
      <c r="AA228" s="147">
        <v>7494</v>
      </c>
      <c r="AB228">
        <v>0.12753930862211083</v>
      </c>
      <c r="AC228">
        <f t="shared" ca="1" si="27"/>
        <v>9.5</v>
      </c>
      <c r="AD228">
        <v>0.97828008940652955</v>
      </c>
      <c r="AE228">
        <f t="shared" ca="1" si="28"/>
        <v>10.47828008940653</v>
      </c>
    </row>
    <row r="229" spans="2:31" x14ac:dyDescent="0.3">
      <c r="B229" s="26">
        <v>9060</v>
      </c>
      <c r="C229" s="26">
        <v>18</v>
      </c>
      <c r="D229" s="26" t="s">
        <v>123</v>
      </c>
      <c r="E229" s="26" t="s">
        <v>124</v>
      </c>
      <c r="F229" s="26" t="s">
        <v>132</v>
      </c>
      <c r="G229" s="26">
        <v>9999</v>
      </c>
      <c r="H229" s="349">
        <f t="shared" si="26"/>
        <v>0</v>
      </c>
      <c r="I229" s="85"/>
      <c r="J229" s="219"/>
      <c r="K229" s="3">
        <f t="shared" ca="1" si="24"/>
        <v>13.256462342084443</v>
      </c>
      <c r="L229" s="3">
        <f t="shared" ca="1" si="25"/>
        <v>13.256462342084443</v>
      </c>
      <c r="M229">
        <f t="shared" si="21"/>
        <v>69</v>
      </c>
      <c r="O229" s="219"/>
      <c r="P229" s="234"/>
      <c r="Q229" s="219"/>
      <c r="R229" s="219"/>
      <c r="AA229" s="147">
        <v>7896</v>
      </c>
      <c r="AB229">
        <v>0.78744126337163145</v>
      </c>
      <c r="AC229">
        <f t="shared" ca="1" si="27"/>
        <v>17.5</v>
      </c>
      <c r="AD229">
        <v>0.32995097445316057</v>
      </c>
      <c r="AE229">
        <f t="shared" ca="1" si="28"/>
        <v>17.829950974453162</v>
      </c>
    </row>
    <row r="230" spans="2:31" x14ac:dyDescent="0.3">
      <c r="B230" s="26">
        <v>9066</v>
      </c>
      <c r="C230" s="26">
        <v>18</v>
      </c>
      <c r="D230" s="26" t="s">
        <v>122</v>
      </c>
      <c r="E230" s="26" t="s">
        <v>124</v>
      </c>
      <c r="F230" s="26" t="s">
        <v>132</v>
      </c>
      <c r="G230" s="26">
        <v>10</v>
      </c>
      <c r="H230" s="349">
        <f t="shared" si="26"/>
        <v>1</v>
      </c>
      <c r="I230" s="85">
        <v>14.2</v>
      </c>
      <c r="J230" s="219"/>
      <c r="K230" s="3" t="e">
        <f t="shared" si="24"/>
        <v>#N/A</v>
      </c>
      <c r="L230" s="3">
        <f t="shared" si="25"/>
        <v>14.2</v>
      </c>
      <c r="M230">
        <f t="shared" si="21"/>
        <v>70</v>
      </c>
      <c r="O230" s="219"/>
      <c r="P230" s="234"/>
      <c r="Q230" s="219"/>
      <c r="R230" s="219"/>
      <c r="AA230" s="147">
        <v>7897</v>
      </c>
      <c r="AB230">
        <v>0.77991342122177776</v>
      </c>
      <c r="AC230">
        <f t="shared" ca="1" si="27"/>
        <v>17.5</v>
      </c>
      <c r="AD230">
        <v>0.52513132963223308</v>
      </c>
      <c r="AE230">
        <f t="shared" ca="1" si="28"/>
        <v>18.025131329632234</v>
      </c>
    </row>
    <row r="231" spans="2:31" x14ac:dyDescent="0.3">
      <c r="B231" s="26">
        <v>9067</v>
      </c>
      <c r="C231" s="26">
        <v>18</v>
      </c>
      <c r="D231" s="26" t="s">
        <v>123</v>
      </c>
      <c r="E231" s="26" t="s">
        <v>124</v>
      </c>
      <c r="F231" s="26" t="s">
        <v>132</v>
      </c>
      <c r="G231" s="26">
        <v>9999</v>
      </c>
      <c r="H231" s="349">
        <f t="shared" si="26"/>
        <v>0</v>
      </c>
      <c r="I231" s="85"/>
      <c r="J231" s="219"/>
      <c r="K231" s="3">
        <f t="shared" ca="1" si="24"/>
        <v>13.898113871043234</v>
      </c>
      <c r="L231" s="3">
        <f t="shared" ca="1" si="25"/>
        <v>13.898113871043234</v>
      </c>
      <c r="M231">
        <f t="shared" si="21"/>
        <v>71</v>
      </c>
      <c r="O231" s="219"/>
      <c r="P231" s="234"/>
      <c r="Q231" s="219"/>
      <c r="R231" s="219"/>
      <c r="AA231" s="147">
        <v>8023</v>
      </c>
      <c r="AB231">
        <v>0.57193339194339732</v>
      </c>
      <c r="AC231">
        <f t="shared" ca="1" si="27"/>
        <v>14.5</v>
      </c>
      <c r="AD231">
        <v>0.41611259573716053</v>
      </c>
      <c r="AE231">
        <f t="shared" ca="1" si="28"/>
        <v>14.916112595737161</v>
      </c>
    </row>
    <row r="232" spans="2:31" x14ac:dyDescent="0.3">
      <c r="B232" s="26">
        <v>9079</v>
      </c>
      <c r="C232" s="26">
        <v>18</v>
      </c>
      <c r="D232" s="26" t="s">
        <v>123</v>
      </c>
      <c r="E232" s="26" t="s">
        <v>124</v>
      </c>
      <c r="F232" s="26" t="s">
        <v>132</v>
      </c>
      <c r="G232" s="26">
        <v>9999</v>
      </c>
      <c r="H232" s="349">
        <f t="shared" si="26"/>
        <v>0</v>
      </c>
      <c r="I232" s="85"/>
      <c r="J232" s="219"/>
      <c r="K232" s="3">
        <f t="shared" ca="1" si="24"/>
        <v>10.543467729140284</v>
      </c>
      <c r="L232" s="3">
        <f t="shared" ca="1" si="25"/>
        <v>10.543467729140284</v>
      </c>
      <c r="M232">
        <f t="shared" si="21"/>
        <v>72</v>
      </c>
      <c r="O232" s="219"/>
      <c r="P232" s="234"/>
      <c r="Q232" s="219"/>
      <c r="R232" s="219"/>
      <c r="AA232" s="147">
        <v>8861</v>
      </c>
      <c r="AB232">
        <v>0.30863942370697472</v>
      </c>
      <c r="AC232">
        <f t="shared" ca="1" si="27"/>
        <v>11.5</v>
      </c>
      <c r="AD232">
        <v>0.440218558168606</v>
      </c>
      <c r="AE232">
        <f t="shared" ca="1" si="28"/>
        <v>11.940218558168606</v>
      </c>
    </row>
    <row r="233" spans="2:31" x14ac:dyDescent="0.3">
      <c r="B233" s="26">
        <v>9088</v>
      </c>
      <c r="C233" s="26">
        <v>18</v>
      </c>
      <c r="D233" s="26" t="s">
        <v>122</v>
      </c>
      <c r="E233" s="26" t="s">
        <v>124</v>
      </c>
      <c r="F233" s="26" t="s">
        <v>131</v>
      </c>
      <c r="G233" s="26">
        <v>5</v>
      </c>
      <c r="H233" s="349">
        <f t="shared" si="26"/>
        <v>1</v>
      </c>
      <c r="I233" s="85">
        <v>14.8</v>
      </c>
      <c r="J233" s="219"/>
      <c r="K233" s="3" t="e">
        <f t="shared" si="24"/>
        <v>#N/A</v>
      </c>
      <c r="L233" s="3">
        <f t="shared" si="25"/>
        <v>14.8</v>
      </c>
      <c r="M233">
        <f t="shared" si="21"/>
        <v>73</v>
      </c>
      <c r="O233" s="219"/>
      <c r="P233" s="234"/>
      <c r="Q233" s="219"/>
      <c r="R233" s="219"/>
      <c r="AA233" s="147">
        <v>9756</v>
      </c>
      <c r="AB233">
        <v>0.42778414403070286</v>
      </c>
      <c r="AC233">
        <f t="shared" ca="1" si="27"/>
        <v>13.5</v>
      </c>
      <c r="AD233">
        <v>0.84603485595019801</v>
      </c>
      <c r="AE233">
        <f t="shared" ca="1" si="28"/>
        <v>14.346034855950197</v>
      </c>
    </row>
    <row r="234" spans="2:31" x14ac:dyDescent="0.3">
      <c r="B234" s="26">
        <v>9128</v>
      </c>
      <c r="C234" s="26">
        <v>18</v>
      </c>
      <c r="D234" s="26" t="s">
        <v>122</v>
      </c>
      <c r="E234" s="26" t="s">
        <v>125</v>
      </c>
      <c r="F234" s="26" t="s">
        <v>131</v>
      </c>
      <c r="G234" s="26">
        <v>0</v>
      </c>
      <c r="H234" s="349">
        <f t="shared" si="26"/>
        <v>0</v>
      </c>
      <c r="I234" s="85"/>
      <c r="J234" s="219"/>
      <c r="K234" s="3">
        <f t="shared" ca="1" si="24"/>
        <v>7.5194133463036916</v>
      </c>
      <c r="L234" s="3">
        <f t="shared" ca="1" si="25"/>
        <v>7.5194133463036916</v>
      </c>
      <c r="M234">
        <f t="shared" ref="M234:M297" si="29">M233+1</f>
        <v>74</v>
      </c>
      <c r="O234" s="219"/>
      <c r="P234" s="234"/>
      <c r="Q234" s="219"/>
      <c r="R234" s="219"/>
      <c r="AA234" s="147">
        <v>10533</v>
      </c>
      <c r="AB234">
        <v>0.76702362305508043</v>
      </c>
      <c r="AC234">
        <f t="shared" ca="1" si="27"/>
        <v>17.5</v>
      </c>
      <c r="AD234">
        <v>0.58116133110456047</v>
      </c>
      <c r="AE234">
        <f t="shared" ca="1" si="28"/>
        <v>18.08116133110456</v>
      </c>
    </row>
    <row r="235" spans="2:31" x14ac:dyDescent="0.3">
      <c r="B235" s="26">
        <v>9163</v>
      </c>
      <c r="C235" s="26">
        <v>18</v>
      </c>
      <c r="D235" s="26" t="s">
        <v>122</v>
      </c>
      <c r="E235" s="26" t="s">
        <v>124</v>
      </c>
      <c r="F235" s="26" t="s">
        <v>132</v>
      </c>
      <c r="G235" s="26">
        <v>2</v>
      </c>
      <c r="H235" s="349">
        <f t="shared" si="26"/>
        <v>0</v>
      </c>
      <c r="I235" s="85"/>
      <c r="J235" s="219"/>
      <c r="K235" s="3">
        <f t="shared" ca="1" si="24"/>
        <v>13.452040305711627</v>
      </c>
      <c r="L235" s="3">
        <f t="shared" ca="1" si="25"/>
        <v>13.452040305711627</v>
      </c>
      <c r="M235">
        <f t="shared" si="29"/>
        <v>75</v>
      </c>
      <c r="O235" s="219"/>
      <c r="P235" s="234"/>
      <c r="Q235" s="219"/>
      <c r="R235" s="219"/>
      <c r="AA235" s="373">
        <v>10700</v>
      </c>
      <c r="AB235">
        <v>0.39311519583805943</v>
      </c>
      <c r="AC235">
        <f t="shared" ca="1" si="27"/>
        <v>12.5</v>
      </c>
      <c r="AD235">
        <v>0.8780399226275053</v>
      </c>
      <c r="AE235">
        <f t="shared" ca="1" si="28"/>
        <v>13.378039922627504</v>
      </c>
    </row>
    <row r="236" spans="2:31" x14ac:dyDescent="0.3">
      <c r="B236" s="26">
        <v>9172</v>
      </c>
      <c r="C236" s="26">
        <v>18</v>
      </c>
      <c r="D236" s="26" t="s">
        <v>122</v>
      </c>
      <c r="E236" s="26" t="s">
        <v>124</v>
      </c>
      <c r="F236" s="26" t="s">
        <v>131</v>
      </c>
      <c r="G236" s="26">
        <v>17</v>
      </c>
      <c r="H236" s="349">
        <f t="shared" si="26"/>
        <v>1</v>
      </c>
      <c r="I236" s="85">
        <v>8.9</v>
      </c>
      <c r="J236" s="219"/>
      <c r="K236" s="3" t="e">
        <f t="shared" si="24"/>
        <v>#N/A</v>
      </c>
      <c r="L236" s="3">
        <f t="shared" si="25"/>
        <v>8.9</v>
      </c>
      <c r="M236">
        <f t="shared" si="29"/>
        <v>76</v>
      </c>
      <c r="O236" s="219"/>
      <c r="P236" s="234"/>
      <c r="Q236" s="219"/>
      <c r="R236" s="219"/>
      <c r="Z236" s="342"/>
      <c r="AA236" s="341"/>
    </row>
    <row r="237" spans="2:31" x14ac:dyDescent="0.3">
      <c r="B237" s="26">
        <v>9188</v>
      </c>
      <c r="C237" s="26">
        <v>18</v>
      </c>
      <c r="D237" s="26" t="s">
        <v>122</v>
      </c>
      <c r="E237" s="26" t="s">
        <v>124</v>
      </c>
      <c r="F237" s="26" t="s">
        <v>132</v>
      </c>
      <c r="G237" s="26">
        <v>3</v>
      </c>
      <c r="H237" s="349">
        <f t="shared" si="26"/>
        <v>1</v>
      </c>
      <c r="I237" s="85">
        <v>14.8</v>
      </c>
      <c r="J237" s="219"/>
      <c r="K237" s="3" t="e">
        <f t="shared" si="24"/>
        <v>#N/A</v>
      </c>
      <c r="L237" s="3">
        <f t="shared" si="25"/>
        <v>14.8</v>
      </c>
      <c r="M237">
        <f t="shared" si="29"/>
        <v>77</v>
      </c>
      <c r="O237" s="219"/>
      <c r="P237" s="234"/>
      <c r="Q237" s="219"/>
      <c r="R237" s="219"/>
      <c r="Z237" s="342"/>
      <c r="AA237" s="341"/>
    </row>
    <row r="238" spans="2:31" x14ac:dyDescent="0.3">
      <c r="B238" s="26">
        <v>9219</v>
      </c>
      <c r="C238" s="26">
        <v>18</v>
      </c>
      <c r="D238" s="26" t="s">
        <v>123</v>
      </c>
      <c r="E238" s="26" t="s">
        <v>124</v>
      </c>
      <c r="F238" s="26" t="s">
        <v>133</v>
      </c>
      <c r="G238" s="26">
        <v>9999</v>
      </c>
      <c r="H238" s="349">
        <f t="shared" si="26"/>
        <v>0</v>
      </c>
      <c r="I238" s="85"/>
      <c r="J238" s="219"/>
      <c r="K238" s="3">
        <f t="shared" ca="1" si="24"/>
        <v>9.320386166017995</v>
      </c>
      <c r="L238" s="3">
        <f t="shared" ca="1" si="25"/>
        <v>9.320386166017995</v>
      </c>
      <c r="M238">
        <f t="shared" si="29"/>
        <v>78</v>
      </c>
      <c r="O238" s="219"/>
      <c r="P238" s="234"/>
      <c r="Q238" s="219"/>
      <c r="R238" s="219"/>
      <c r="Z238" s="342"/>
      <c r="AA238" s="341"/>
    </row>
    <row r="239" spans="2:31" x14ac:dyDescent="0.3">
      <c r="B239" s="26">
        <v>9258</v>
      </c>
      <c r="C239" s="26">
        <v>18</v>
      </c>
      <c r="D239" s="26" t="s">
        <v>123</v>
      </c>
      <c r="E239" s="26" t="s">
        <v>124</v>
      </c>
      <c r="F239" s="26" t="s">
        <v>132</v>
      </c>
      <c r="G239" s="26">
        <v>9999</v>
      </c>
      <c r="H239" s="349">
        <f t="shared" si="26"/>
        <v>0</v>
      </c>
      <c r="I239" s="85"/>
      <c r="J239" s="219"/>
      <c r="K239" s="3">
        <f t="shared" ca="1" si="24"/>
        <v>14.870956333317542</v>
      </c>
      <c r="L239" s="3">
        <f t="shared" ca="1" si="25"/>
        <v>14.870956333317542</v>
      </c>
      <c r="M239">
        <f t="shared" si="29"/>
        <v>79</v>
      </c>
      <c r="O239" s="219"/>
      <c r="P239" s="234"/>
      <c r="Q239" s="219"/>
      <c r="R239" s="219"/>
      <c r="Z239" s="342"/>
      <c r="AA239" s="341"/>
    </row>
    <row r="240" spans="2:31" x14ac:dyDescent="0.3">
      <c r="B240" s="26">
        <v>9278</v>
      </c>
      <c r="C240" s="26">
        <v>18</v>
      </c>
      <c r="D240" s="26" t="s">
        <v>122</v>
      </c>
      <c r="E240" s="26" t="s">
        <v>125</v>
      </c>
      <c r="F240" s="26" t="s">
        <v>133</v>
      </c>
      <c r="G240" s="26">
        <v>0</v>
      </c>
      <c r="H240" s="349">
        <f t="shared" si="26"/>
        <v>0</v>
      </c>
      <c r="I240" s="85"/>
      <c r="J240" s="219"/>
      <c r="K240" s="3">
        <f t="shared" ca="1" si="24"/>
        <v>11.147824433255142</v>
      </c>
      <c r="L240" s="3">
        <f t="shared" ca="1" si="25"/>
        <v>11.147824433255142</v>
      </c>
      <c r="M240">
        <f t="shared" si="29"/>
        <v>80</v>
      </c>
      <c r="O240" s="219"/>
      <c r="P240" s="234"/>
      <c r="Q240" s="219"/>
      <c r="R240" s="219"/>
      <c r="Z240" s="342"/>
      <c r="AA240" s="341"/>
    </row>
    <row r="241" spans="2:41" x14ac:dyDescent="0.3">
      <c r="B241" s="26">
        <v>9279</v>
      </c>
      <c r="C241" s="26">
        <v>18</v>
      </c>
      <c r="D241" s="26" t="s">
        <v>122</v>
      </c>
      <c r="E241" s="26" t="s">
        <v>124</v>
      </c>
      <c r="F241" s="26" t="s">
        <v>131</v>
      </c>
      <c r="G241" s="26">
        <v>16</v>
      </c>
      <c r="H241" s="349">
        <f t="shared" si="26"/>
        <v>1</v>
      </c>
      <c r="I241" s="85">
        <v>11</v>
      </c>
      <c r="J241" s="219"/>
      <c r="K241" s="3" t="e">
        <f t="shared" si="24"/>
        <v>#N/A</v>
      </c>
      <c r="L241" s="3">
        <f t="shared" si="25"/>
        <v>11</v>
      </c>
      <c r="M241">
        <f t="shared" si="29"/>
        <v>81</v>
      </c>
      <c r="O241" s="219"/>
      <c r="P241"/>
      <c r="T241"/>
      <c r="V241"/>
      <c r="W241"/>
    </row>
    <row r="242" spans="2:41" x14ac:dyDescent="0.3">
      <c r="B242" s="26">
        <v>9280</v>
      </c>
      <c r="C242" s="26">
        <v>18</v>
      </c>
      <c r="D242" s="26" t="s">
        <v>123</v>
      </c>
      <c r="E242" s="26" t="s">
        <v>124</v>
      </c>
      <c r="F242" s="26" t="s">
        <v>133</v>
      </c>
      <c r="G242" s="26">
        <v>9999</v>
      </c>
      <c r="H242" s="349">
        <f t="shared" si="26"/>
        <v>0</v>
      </c>
      <c r="I242" s="85"/>
      <c r="J242" s="219"/>
      <c r="K242" s="3">
        <f t="shared" ca="1" si="24"/>
        <v>25.287773708478671</v>
      </c>
      <c r="L242" s="3">
        <f t="shared" ca="1" si="25"/>
        <v>25.287773708478671</v>
      </c>
      <c r="M242">
        <f t="shared" si="29"/>
        <v>82</v>
      </c>
      <c r="O242" s="219"/>
      <c r="P242"/>
      <c r="T242"/>
      <c r="V242"/>
      <c r="W242"/>
    </row>
    <row r="243" spans="2:41" x14ac:dyDescent="0.3">
      <c r="B243" s="26">
        <v>9282</v>
      </c>
      <c r="C243" s="26">
        <v>18</v>
      </c>
      <c r="D243" s="26" t="s">
        <v>122</v>
      </c>
      <c r="E243" s="26" t="s">
        <v>124</v>
      </c>
      <c r="F243" s="26" t="s">
        <v>131</v>
      </c>
      <c r="G243" s="26">
        <v>16</v>
      </c>
      <c r="H243" s="349">
        <f t="shared" si="26"/>
        <v>1</v>
      </c>
      <c r="I243" s="85">
        <v>10.5</v>
      </c>
      <c r="J243" s="219"/>
      <c r="K243" s="3" t="e">
        <f t="shared" si="24"/>
        <v>#N/A</v>
      </c>
      <c r="L243" s="3">
        <f t="shared" si="25"/>
        <v>10.5</v>
      </c>
      <c r="M243">
        <f t="shared" si="29"/>
        <v>83</v>
      </c>
      <c r="O243" s="219"/>
      <c r="P243" s="2"/>
      <c r="Q243" s="34"/>
      <c r="R243" s="34"/>
      <c r="S243" s="34"/>
      <c r="T243" s="34"/>
      <c r="U243" s="34"/>
      <c r="V243" s="34"/>
      <c r="W243" s="34"/>
      <c r="X243" s="34"/>
      <c r="Y243" s="34"/>
      <c r="Z243" s="34"/>
      <c r="AA243" s="34"/>
      <c r="AB243" s="34"/>
      <c r="AC243" s="34"/>
      <c r="AD243" s="34"/>
      <c r="AE243" s="34"/>
      <c r="AF243" s="34"/>
      <c r="AG243" s="34"/>
      <c r="AH243" s="34"/>
      <c r="AI243" s="34"/>
      <c r="AJ243" s="34"/>
      <c r="AK243" s="34"/>
      <c r="AL243" s="34"/>
      <c r="AM243" s="34"/>
      <c r="AN243" s="34"/>
      <c r="AO243" s="34"/>
    </row>
    <row r="244" spans="2:41" x14ac:dyDescent="0.3">
      <c r="B244" s="26">
        <v>9283</v>
      </c>
      <c r="C244" s="26">
        <v>18</v>
      </c>
      <c r="D244" s="26" t="s">
        <v>122</v>
      </c>
      <c r="E244" s="26" t="s">
        <v>125</v>
      </c>
      <c r="F244" s="26" t="s">
        <v>133</v>
      </c>
      <c r="G244" s="26">
        <v>0</v>
      </c>
      <c r="H244" s="349">
        <f t="shared" si="26"/>
        <v>0</v>
      </c>
      <c r="I244" s="85"/>
      <c r="J244" s="219"/>
      <c r="K244" s="3">
        <f t="shared" ca="1" si="24"/>
        <v>15.005410836174931</v>
      </c>
      <c r="L244" s="3">
        <f t="shared" ca="1" si="25"/>
        <v>15.005410836174931</v>
      </c>
      <c r="M244">
        <f t="shared" si="29"/>
        <v>84</v>
      </c>
      <c r="O244" s="219"/>
      <c r="P244" s="351"/>
      <c r="Q244" s="34"/>
      <c r="R244" s="34"/>
      <c r="S244" s="34"/>
      <c r="T244" s="34"/>
      <c r="U244" s="34"/>
      <c r="V244" s="34"/>
      <c r="W244" s="34"/>
      <c r="X244" s="34"/>
      <c r="Y244" s="34"/>
      <c r="Z244" s="34"/>
      <c r="AA244" s="34"/>
      <c r="AB244" s="34"/>
      <c r="AC244" s="34"/>
      <c r="AD244" s="34"/>
      <c r="AE244" s="34"/>
      <c r="AF244" s="34"/>
      <c r="AG244" s="34"/>
      <c r="AH244" s="34"/>
      <c r="AI244" s="34"/>
      <c r="AJ244" s="34"/>
      <c r="AK244" s="34"/>
      <c r="AL244" s="34"/>
      <c r="AM244" s="34"/>
      <c r="AN244" s="34"/>
      <c r="AO244" s="34"/>
    </row>
    <row r="245" spans="2:41" x14ac:dyDescent="0.3">
      <c r="B245" s="26">
        <v>9290</v>
      </c>
      <c r="C245" s="26">
        <v>18</v>
      </c>
      <c r="D245" s="26" t="s">
        <v>122</v>
      </c>
      <c r="E245" s="26" t="s">
        <v>136</v>
      </c>
      <c r="F245" s="26" t="s">
        <v>133</v>
      </c>
      <c r="G245" s="26">
        <v>0</v>
      </c>
      <c r="H245" s="349">
        <f t="shared" si="26"/>
        <v>0</v>
      </c>
      <c r="I245" s="85"/>
      <c r="J245" s="219"/>
      <c r="K245" s="3">
        <f t="shared" ca="1" si="24"/>
        <v>17.058643587960059</v>
      </c>
      <c r="L245" s="3">
        <f t="shared" ca="1" si="25"/>
        <v>17.058643587960059</v>
      </c>
      <c r="M245">
        <f t="shared" si="29"/>
        <v>85</v>
      </c>
      <c r="O245" s="219"/>
      <c r="P245" s="352"/>
      <c r="Q245" s="34"/>
      <c r="R245" s="34"/>
      <c r="S245" s="34"/>
      <c r="T245" s="34"/>
      <c r="U245" s="34"/>
      <c r="V245" s="34"/>
      <c r="W245" s="34"/>
      <c r="X245" s="34"/>
      <c r="Y245" s="34"/>
      <c r="Z245" s="34"/>
      <c r="AA245" s="34"/>
      <c r="AB245" s="34"/>
      <c r="AC245" s="34"/>
      <c r="AD245" s="34"/>
      <c r="AE245" s="34"/>
      <c r="AF245" s="34"/>
      <c r="AG245" s="34"/>
      <c r="AH245" s="34"/>
      <c r="AI245" s="34"/>
      <c r="AJ245" s="34"/>
      <c r="AK245" s="34"/>
      <c r="AL245" s="34"/>
      <c r="AM245" s="34"/>
      <c r="AN245" s="34"/>
      <c r="AO245" s="34"/>
    </row>
    <row r="246" spans="2:41" x14ac:dyDescent="0.3">
      <c r="B246" s="26">
        <v>9299</v>
      </c>
      <c r="C246" s="26">
        <v>18</v>
      </c>
      <c r="D246" s="26" t="s">
        <v>122</v>
      </c>
      <c r="E246" s="26" t="s">
        <v>124</v>
      </c>
      <c r="F246" s="26" t="s">
        <v>131</v>
      </c>
      <c r="G246" s="26">
        <v>15</v>
      </c>
      <c r="H246" s="349">
        <f t="shared" si="26"/>
        <v>1</v>
      </c>
      <c r="I246" s="85">
        <v>10.1</v>
      </c>
      <c r="J246" s="219"/>
      <c r="K246" s="3" t="e">
        <f t="shared" si="24"/>
        <v>#N/A</v>
      </c>
      <c r="L246" s="3">
        <f t="shared" si="25"/>
        <v>10.1</v>
      </c>
      <c r="M246">
        <f t="shared" si="29"/>
        <v>86</v>
      </c>
      <c r="O246" s="219"/>
      <c r="P246" s="352"/>
      <c r="Q246" s="34"/>
      <c r="R246" s="34"/>
      <c r="S246" s="34"/>
      <c r="T246" s="34"/>
      <c r="U246" s="34"/>
      <c r="V246" s="34"/>
      <c r="W246" s="34"/>
      <c r="X246" s="34"/>
      <c r="Y246" s="34"/>
      <c r="Z246" s="34"/>
      <c r="AA246" s="34"/>
      <c r="AB246" s="34"/>
      <c r="AC246" s="34"/>
      <c r="AD246" s="34"/>
      <c r="AE246" s="34"/>
      <c r="AF246" s="34"/>
      <c r="AG246" s="34"/>
      <c r="AH246" s="34"/>
      <c r="AI246" s="34"/>
      <c r="AJ246" s="34"/>
      <c r="AK246" s="34"/>
      <c r="AL246" s="34"/>
      <c r="AM246" s="34"/>
      <c r="AN246" s="34"/>
      <c r="AO246" s="34"/>
    </row>
    <row r="247" spans="2:41" x14ac:dyDescent="0.3">
      <c r="B247" s="26">
        <v>9376</v>
      </c>
      <c r="C247" s="26">
        <v>18</v>
      </c>
      <c r="D247" s="26" t="s">
        <v>122</v>
      </c>
      <c r="E247" s="26" t="s">
        <v>124</v>
      </c>
      <c r="F247" s="26" t="s">
        <v>132</v>
      </c>
      <c r="G247" s="26">
        <v>1</v>
      </c>
      <c r="H247" s="349">
        <f t="shared" si="26"/>
        <v>0</v>
      </c>
      <c r="I247" s="85"/>
      <c r="J247" s="219"/>
      <c r="K247" s="3">
        <f t="shared" ca="1" si="24"/>
        <v>25.462520462340624</v>
      </c>
      <c r="L247" s="3">
        <f t="shared" ca="1" si="25"/>
        <v>25.462520462340624</v>
      </c>
      <c r="M247">
        <f t="shared" si="29"/>
        <v>87</v>
      </c>
      <c r="O247" s="219"/>
      <c r="P247" s="351"/>
      <c r="Q247" s="34"/>
      <c r="R247" s="34"/>
      <c r="S247" s="34"/>
      <c r="T247" s="34"/>
      <c r="U247" s="34"/>
      <c r="V247" s="34"/>
      <c r="W247" s="34"/>
      <c r="X247" s="34"/>
      <c r="Y247" s="34"/>
      <c r="Z247" s="34"/>
      <c r="AA247" s="34"/>
      <c r="AB247" s="34"/>
      <c r="AC247" s="34"/>
      <c r="AD247" s="34"/>
      <c r="AE247" s="34"/>
      <c r="AF247" s="34"/>
      <c r="AG247" s="34"/>
      <c r="AH247" s="34"/>
      <c r="AI247" s="34"/>
      <c r="AJ247" s="34"/>
      <c r="AK247" s="34"/>
      <c r="AL247" s="34"/>
      <c r="AM247" s="34"/>
      <c r="AN247" s="34"/>
      <c r="AO247" s="34"/>
    </row>
    <row r="248" spans="2:41" x14ac:dyDescent="0.3">
      <c r="B248" s="26">
        <v>9393</v>
      </c>
      <c r="C248" s="26">
        <v>18</v>
      </c>
      <c r="D248" s="26" t="s">
        <v>122</v>
      </c>
      <c r="E248" s="26" t="s">
        <v>135</v>
      </c>
      <c r="F248" s="26" t="s">
        <v>121</v>
      </c>
      <c r="G248" s="26">
        <v>0</v>
      </c>
      <c r="H248" s="349">
        <f t="shared" si="26"/>
        <v>0</v>
      </c>
      <c r="I248" s="85"/>
      <c r="J248" s="219"/>
      <c r="K248" s="3">
        <f t="shared" ca="1" si="24"/>
        <v>13.493225689918765</v>
      </c>
      <c r="L248" s="3">
        <f t="shared" ca="1" si="25"/>
        <v>13.493225689918765</v>
      </c>
      <c r="M248">
        <f t="shared" si="29"/>
        <v>88</v>
      </c>
      <c r="O248" s="219"/>
      <c r="P248" s="352"/>
      <c r="Q248" s="34"/>
      <c r="R248" s="34"/>
      <c r="S248" s="34"/>
      <c r="T248" s="34"/>
      <c r="U248" s="34"/>
      <c r="V248" s="34"/>
      <c r="W248" s="34"/>
      <c r="X248" s="34"/>
      <c r="Y248" s="34"/>
      <c r="Z248" s="34"/>
      <c r="AA248" s="34"/>
      <c r="AB248" s="34"/>
      <c r="AC248" s="34"/>
      <c r="AD248" s="34"/>
      <c r="AE248" s="34"/>
      <c r="AF248" s="34"/>
      <c r="AG248" s="34"/>
      <c r="AH248" s="34"/>
      <c r="AI248" s="34"/>
      <c r="AJ248" s="34"/>
      <c r="AK248" s="34"/>
      <c r="AL248" s="34"/>
      <c r="AM248" s="34"/>
      <c r="AN248" s="34"/>
      <c r="AO248" s="34"/>
    </row>
    <row r="249" spans="2:41" x14ac:dyDescent="0.3">
      <c r="B249" s="26">
        <v>9394</v>
      </c>
      <c r="C249" s="26">
        <v>18</v>
      </c>
      <c r="D249" s="26" t="s">
        <v>122</v>
      </c>
      <c r="E249" s="26" t="s">
        <v>124</v>
      </c>
      <c r="F249" s="26" t="s">
        <v>131</v>
      </c>
      <c r="G249" s="26">
        <v>10</v>
      </c>
      <c r="H249" s="349">
        <f t="shared" si="26"/>
        <v>1</v>
      </c>
      <c r="I249" s="85">
        <v>15.6</v>
      </c>
      <c r="J249" s="219"/>
      <c r="K249" s="3" t="e">
        <f t="shared" si="24"/>
        <v>#N/A</v>
      </c>
      <c r="L249" s="3">
        <f t="shared" si="25"/>
        <v>15.6</v>
      </c>
      <c r="M249">
        <f t="shared" si="29"/>
        <v>89</v>
      </c>
      <c r="O249" s="219"/>
      <c r="P249" s="351"/>
      <c r="Q249" s="34"/>
      <c r="R249" s="34"/>
      <c r="S249" s="34"/>
      <c r="T249" s="34"/>
      <c r="U249" s="34"/>
      <c r="V249" s="34"/>
      <c r="W249" s="34"/>
      <c r="X249" s="34"/>
      <c r="Y249" s="34"/>
      <c r="Z249" s="34"/>
      <c r="AA249" s="34"/>
      <c r="AB249" s="34"/>
      <c r="AC249" s="34"/>
      <c r="AD249" s="34"/>
      <c r="AE249" s="34"/>
      <c r="AF249" s="34"/>
      <c r="AG249" s="34"/>
      <c r="AH249" s="34"/>
      <c r="AI249" s="34"/>
      <c r="AJ249" s="34"/>
      <c r="AK249" s="34"/>
      <c r="AL249" s="34"/>
      <c r="AM249" s="34"/>
      <c r="AN249" s="34"/>
      <c r="AO249" s="34"/>
    </row>
    <row r="250" spans="2:41" x14ac:dyDescent="0.3">
      <c r="B250" s="26">
        <v>9395</v>
      </c>
      <c r="C250" s="26">
        <v>18</v>
      </c>
      <c r="D250" s="26" t="s">
        <v>122</v>
      </c>
      <c r="E250" s="26" t="s">
        <v>124</v>
      </c>
      <c r="F250" s="26" t="s">
        <v>131</v>
      </c>
      <c r="G250" s="26">
        <v>10</v>
      </c>
      <c r="H250" s="349">
        <f t="shared" si="26"/>
        <v>1</v>
      </c>
      <c r="I250" s="85">
        <v>17.5</v>
      </c>
      <c r="J250" s="219"/>
      <c r="K250" s="3" t="e">
        <f t="shared" si="24"/>
        <v>#N/A</v>
      </c>
      <c r="L250" s="3">
        <f t="shared" si="25"/>
        <v>17.5</v>
      </c>
      <c r="M250">
        <f t="shared" si="29"/>
        <v>90</v>
      </c>
      <c r="O250" s="219"/>
      <c r="P250" s="352"/>
      <c r="Q250" s="34"/>
      <c r="R250" s="34"/>
      <c r="S250" s="34"/>
      <c r="T250" s="34"/>
      <c r="U250" s="34"/>
      <c r="V250" s="34"/>
      <c r="W250" s="34"/>
      <c r="X250" s="34"/>
      <c r="Y250" s="34"/>
      <c r="Z250" s="34"/>
      <c r="AA250" s="34"/>
      <c r="AB250" s="34"/>
      <c r="AC250" s="34"/>
      <c r="AD250" s="34"/>
      <c r="AE250" s="34"/>
      <c r="AF250" s="34"/>
      <c r="AG250" s="34"/>
      <c r="AH250" s="34"/>
      <c r="AI250" s="34"/>
      <c r="AJ250" s="34"/>
      <c r="AK250" s="34"/>
      <c r="AL250" s="34"/>
      <c r="AM250" s="34"/>
      <c r="AN250" s="34"/>
      <c r="AO250" s="34"/>
    </row>
    <row r="251" spans="2:41" x14ac:dyDescent="0.3">
      <c r="B251" s="26">
        <v>9411</v>
      </c>
      <c r="C251" s="26">
        <v>18</v>
      </c>
      <c r="D251" s="26" t="s">
        <v>122</v>
      </c>
      <c r="E251" s="26" t="s">
        <v>124</v>
      </c>
      <c r="F251" s="26" t="s">
        <v>132</v>
      </c>
      <c r="G251" s="26">
        <v>10</v>
      </c>
      <c r="H251" s="349">
        <f t="shared" si="26"/>
        <v>1</v>
      </c>
      <c r="I251" s="85">
        <v>24.1</v>
      </c>
      <c r="J251" s="219"/>
      <c r="K251" s="3" t="e">
        <f t="shared" si="24"/>
        <v>#N/A</v>
      </c>
      <c r="L251" s="3">
        <f t="shared" si="25"/>
        <v>24.1</v>
      </c>
      <c r="M251">
        <f t="shared" si="29"/>
        <v>91</v>
      </c>
      <c r="O251" s="219"/>
      <c r="P251" s="351"/>
      <c r="Q251" s="34"/>
      <c r="R251" s="34"/>
      <c r="S251" s="34"/>
      <c r="T251" s="34"/>
      <c r="U251" s="34"/>
      <c r="V251" s="34"/>
      <c r="W251" s="34"/>
      <c r="X251" s="34"/>
      <c r="Y251" s="34"/>
      <c r="Z251" s="34"/>
      <c r="AA251" s="34"/>
      <c r="AB251" s="34"/>
      <c r="AC251" s="34"/>
      <c r="AD251" s="34"/>
      <c r="AE251" s="34"/>
      <c r="AF251" s="34"/>
      <c r="AG251" s="34"/>
      <c r="AH251" s="34"/>
      <c r="AI251" s="34"/>
      <c r="AJ251" s="34"/>
      <c r="AK251" s="34"/>
      <c r="AL251" s="34"/>
      <c r="AM251" s="34"/>
      <c r="AN251" s="34"/>
      <c r="AO251" s="34"/>
    </row>
    <row r="252" spans="2:41" x14ac:dyDescent="0.3">
      <c r="B252" s="26">
        <v>9418</v>
      </c>
      <c r="C252" s="26">
        <v>18</v>
      </c>
      <c r="D252" s="26" t="s">
        <v>122</v>
      </c>
      <c r="E252" s="26" t="s">
        <v>124</v>
      </c>
      <c r="F252" s="26" t="s">
        <v>131</v>
      </c>
      <c r="G252" s="26">
        <v>10</v>
      </c>
      <c r="H252" s="349">
        <f t="shared" si="26"/>
        <v>1</v>
      </c>
      <c r="I252" s="85">
        <v>9</v>
      </c>
      <c r="J252" s="219"/>
      <c r="K252" s="3" t="e">
        <f t="shared" si="24"/>
        <v>#N/A</v>
      </c>
      <c r="L252" s="3">
        <f t="shared" si="25"/>
        <v>9</v>
      </c>
      <c r="M252">
        <f t="shared" si="29"/>
        <v>92</v>
      </c>
      <c r="O252" s="219"/>
      <c r="P252" s="352"/>
      <c r="Q252" s="34"/>
      <c r="R252" s="34"/>
      <c r="S252" s="34"/>
      <c r="T252" s="34"/>
      <c r="U252" s="34"/>
      <c r="V252" s="34"/>
      <c r="W252" s="34"/>
      <c r="X252" s="34"/>
      <c r="Y252" s="34"/>
      <c r="Z252" s="34"/>
      <c r="AA252" s="34"/>
      <c r="AB252" s="34"/>
      <c r="AC252" s="34"/>
      <c r="AD252" s="34"/>
      <c r="AE252" s="34"/>
      <c r="AF252" s="34"/>
      <c r="AG252" s="34"/>
      <c r="AH252" s="34"/>
      <c r="AI252" s="34"/>
      <c r="AJ252" s="34"/>
      <c r="AK252" s="34"/>
      <c r="AL252" s="34"/>
      <c r="AM252" s="34"/>
      <c r="AN252" s="34"/>
      <c r="AO252" s="34"/>
    </row>
    <row r="253" spans="2:41" x14ac:dyDescent="0.3">
      <c r="B253" s="26">
        <v>9512</v>
      </c>
      <c r="C253" s="26">
        <v>18</v>
      </c>
      <c r="D253" s="26" t="s">
        <v>123</v>
      </c>
      <c r="E253" s="26" t="s">
        <v>124</v>
      </c>
      <c r="F253" s="26" t="s">
        <v>132</v>
      </c>
      <c r="G253" s="26">
        <v>9999</v>
      </c>
      <c r="H253" s="349">
        <f t="shared" si="26"/>
        <v>0</v>
      </c>
      <c r="I253" s="85"/>
      <c r="J253" s="219"/>
      <c r="K253" s="3">
        <f t="shared" ca="1" si="24"/>
        <v>12.531169524677372</v>
      </c>
      <c r="L253" s="3">
        <f t="shared" ca="1" si="25"/>
        <v>12.531169524677372</v>
      </c>
      <c r="M253">
        <f t="shared" si="29"/>
        <v>93</v>
      </c>
      <c r="O253" s="219"/>
      <c r="P253" s="352"/>
      <c r="Q253" s="34"/>
      <c r="R253" s="34"/>
      <c r="S253" s="34"/>
      <c r="T253" s="34"/>
      <c r="U253" s="34"/>
      <c r="V253" s="34"/>
      <c r="W253" s="34"/>
      <c r="X253" s="34"/>
      <c r="Y253" s="34"/>
      <c r="Z253" s="34"/>
      <c r="AA253" s="34"/>
      <c r="AB253" s="34"/>
      <c r="AC253" s="34"/>
      <c r="AD253" s="34"/>
      <c r="AE253" s="34"/>
      <c r="AF253" s="34"/>
      <c r="AG253" s="34"/>
      <c r="AH253" s="34"/>
      <c r="AI253" s="34"/>
      <c r="AJ253" s="34"/>
      <c r="AK253" s="34"/>
      <c r="AL253" s="34"/>
      <c r="AM253" s="34"/>
      <c r="AN253" s="34"/>
      <c r="AO253" s="34"/>
    </row>
    <row r="254" spans="2:41" x14ac:dyDescent="0.3">
      <c r="B254" s="26">
        <v>9541</v>
      </c>
      <c r="C254" s="26">
        <v>18</v>
      </c>
      <c r="D254" s="26" t="s">
        <v>122</v>
      </c>
      <c r="E254" s="26" t="s">
        <v>124</v>
      </c>
      <c r="F254" s="26" t="s">
        <v>131</v>
      </c>
      <c r="G254" s="26">
        <v>10</v>
      </c>
      <c r="H254" s="349">
        <f t="shared" si="26"/>
        <v>1</v>
      </c>
      <c r="I254" s="85">
        <v>12.7</v>
      </c>
      <c r="J254" s="219"/>
      <c r="K254" s="3" t="e">
        <f t="shared" si="24"/>
        <v>#N/A</v>
      </c>
      <c r="L254" s="3">
        <f t="shared" si="25"/>
        <v>12.7</v>
      </c>
      <c r="M254">
        <f t="shared" si="29"/>
        <v>94</v>
      </c>
      <c r="O254" s="219"/>
      <c r="P254" s="351"/>
      <c r="Q254" s="34"/>
      <c r="R254" s="34"/>
      <c r="S254" s="34"/>
      <c r="T254" s="34"/>
      <c r="U254" s="34"/>
      <c r="V254" s="34"/>
      <c r="W254" s="34"/>
      <c r="X254" s="34"/>
      <c r="Y254" s="34"/>
      <c r="Z254" s="34"/>
      <c r="AA254" s="34"/>
      <c r="AB254" s="34"/>
      <c r="AC254" s="34"/>
      <c r="AD254" s="34"/>
      <c r="AE254" s="34"/>
      <c r="AF254" s="34"/>
      <c r="AG254" s="34"/>
      <c r="AH254" s="34"/>
      <c r="AI254" s="34"/>
      <c r="AJ254" s="34"/>
      <c r="AK254" s="34"/>
      <c r="AL254" s="34"/>
      <c r="AM254" s="34"/>
      <c r="AN254" s="34"/>
      <c r="AO254" s="34"/>
    </row>
    <row r="255" spans="2:41" x14ac:dyDescent="0.3">
      <c r="B255" s="26">
        <v>9549</v>
      </c>
      <c r="C255" s="26">
        <v>18</v>
      </c>
      <c r="D255" s="26" t="s">
        <v>122</v>
      </c>
      <c r="E255" s="26" t="s">
        <v>124</v>
      </c>
      <c r="F255" s="26" t="s">
        <v>131</v>
      </c>
      <c r="G255" s="26">
        <v>17</v>
      </c>
      <c r="H255" s="349">
        <f t="shared" si="26"/>
        <v>0</v>
      </c>
      <c r="I255" s="85"/>
      <c r="J255" s="219"/>
      <c r="K255" s="3">
        <f t="shared" ca="1" si="24"/>
        <v>8.9656283958607457</v>
      </c>
      <c r="L255" s="3">
        <f t="shared" ca="1" si="25"/>
        <v>8.9656283958607457</v>
      </c>
      <c r="M255">
        <f t="shared" si="29"/>
        <v>95</v>
      </c>
      <c r="O255" s="219"/>
      <c r="P255" s="352"/>
      <c r="Q255" s="34"/>
      <c r="R255" s="34"/>
      <c r="S255" s="34"/>
      <c r="T255" s="34"/>
      <c r="U255" s="34"/>
      <c r="V255" s="34"/>
      <c r="W255" s="34"/>
      <c r="X255" s="34"/>
      <c r="Y255" s="34"/>
      <c r="Z255" s="34"/>
      <c r="AA255" s="34"/>
      <c r="AB255" s="34"/>
      <c r="AC255" s="34"/>
      <c r="AD255" s="34"/>
      <c r="AE255" s="34"/>
      <c r="AF255" s="34"/>
      <c r="AG255" s="34"/>
      <c r="AH255" s="34"/>
      <c r="AI255" s="34"/>
      <c r="AJ255" s="34"/>
      <c r="AK255" s="34"/>
      <c r="AL255" s="34"/>
      <c r="AM255" s="34"/>
      <c r="AN255" s="34"/>
      <c r="AO255" s="34"/>
    </row>
    <row r="256" spans="2:41" x14ac:dyDescent="0.3">
      <c r="B256" s="26">
        <v>9606</v>
      </c>
      <c r="C256" s="26">
        <v>18</v>
      </c>
      <c r="D256" s="26" t="s">
        <v>122</v>
      </c>
      <c r="E256" s="26" t="s">
        <v>125</v>
      </c>
      <c r="F256" s="26" t="s">
        <v>132</v>
      </c>
      <c r="G256" s="26">
        <v>0</v>
      </c>
      <c r="H256" s="349">
        <f t="shared" si="26"/>
        <v>0</v>
      </c>
      <c r="I256" s="85"/>
      <c r="J256" s="219"/>
      <c r="K256" s="3">
        <f t="shared" ca="1" si="24"/>
        <v>13.043921167303985</v>
      </c>
      <c r="L256" s="3">
        <f t="shared" ca="1" si="25"/>
        <v>13.043921167303985</v>
      </c>
      <c r="M256">
        <f t="shared" si="29"/>
        <v>96</v>
      </c>
      <c r="O256" s="219"/>
      <c r="P256" s="352"/>
      <c r="Q256" s="34"/>
      <c r="R256" s="34"/>
      <c r="S256" s="34"/>
      <c r="T256" s="34"/>
      <c r="U256" s="34"/>
      <c r="V256" s="34"/>
      <c r="W256" s="34"/>
      <c r="X256" s="34"/>
      <c r="Y256" s="34"/>
      <c r="Z256" s="34"/>
      <c r="AA256" s="34"/>
      <c r="AB256" s="34"/>
      <c r="AC256" s="34"/>
      <c r="AD256" s="34"/>
      <c r="AE256" s="34"/>
      <c r="AF256" s="34"/>
      <c r="AG256" s="34"/>
      <c r="AH256" s="34"/>
      <c r="AI256" s="34"/>
      <c r="AJ256" s="34"/>
      <c r="AK256" s="34"/>
      <c r="AL256" s="34"/>
      <c r="AM256" s="34"/>
      <c r="AN256" s="34"/>
      <c r="AO256" s="34"/>
    </row>
    <row r="257" spans="2:41" x14ac:dyDescent="0.3">
      <c r="B257" s="26">
        <v>9616</v>
      </c>
      <c r="C257" s="26">
        <v>18</v>
      </c>
      <c r="D257" s="26" t="s">
        <v>122</v>
      </c>
      <c r="E257" s="26" t="s">
        <v>124</v>
      </c>
      <c r="F257" s="26" t="s">
        <v>132</v>
      </c>
      <c r="G257" s="26">
        <v>16</v>
      </c>
      <c r="H257" s="349">
        <f t="shared" si="26"/>
        <v>1</v>
      </c>
      <c r="I257" s="85">
        <v>9.6</v>
      </c>
      <c r="J257" s="219"/>
      <c r="K257" s="3" t="e">
        <f t="shared" si="24"/>
        <v>#N/A</v>
      </c>
      <c r="L257" s="3">
        <f t="shared" si="25"/>
        <v>9.6</v>
      </c>
      <c r="M257">
        <f t="shared" si="29"/>
        <v>97</v>
      </c>
      <c r="O257" s="219"/>
      <c r="P257" s="2"/>
      <c r="Q257" s="34"/>
      <c r="R257" s="34"/>
      <c r="S257" s="34"/>
      <c r="T257" s="34"/>
      <c r="U257" s="34"/>
      <c r="V257" s="34"/>
      <c r="W257" s="34"/>
      <c r="X257" s="34"/>
      <c r="Y257" s="34"/>
      <c r="Z257" s="34"/>
      <c r="AA257" s="34"/>
      <c r="AB257" s="34"/>
      <c r="AC257" s="34"/>
      <c r="AD257" s="34"/>
      <c r="AE257" s="34"/>
      <c r="AF257" s="34"/>
      <c r="AG257" s="34"/>
      <c r="AH257" s="34"/>
      <c r="AI257" s="34"/>
      <c r="AJ257" s="34"/>
      <c r="AK257" s="34"/>
      <c r="AL257" s="34"/>
      <c r="AM257" s="34"/>
      <c r="AN257" s="34"/>
      <c r="AO257" s="34"/>
    </row>
    <row r="258" spans="2:41" x14ac:dyDescent="0.3">
      <c r="B258" s="26">
        <v>9630</v>
      </c>
      <c r="C258" s="26">
        <v>18</v>
      </c>
      <c r="D258" s="26" t="s">
        <v>122</v>
      </c>
      <c r="E258" s="26" t="s">
        <v>124</v>
      </c>
      <c r="F258" s="26" t="s">
        <v>121</v>
      </c>
      <c r="G258" s="26">
        <v>0</v>
      </c>
      <c r="H258" s="349">
        <f t="shared" si="26"/>
        <v>0</v>
      </c>
      <c r="I258" s="85"/>
      <c r="J258" s="219"/>
      <c r="K258" s="3">
        <f t="shared" ca="1" si="24"/>
        <v>8.4571001084366806</v>
      </c>
      <c r="L258" s="3">
        <f t="shared" ca="1" si="25"/>
        <v>8.4571001084366806</v>
      </c>
      <c r="M258">
        <f t="shared" si="29"/>
        <v>98</v>
      </c>
      <c r="O258" s="219"/>
      <c r="P258" s="351"/>
      <c r="Q258" s="34"/>
      <c r="R258" s="34"/>
      <c r="S258" s="34"/>
      <c r="T258" s="34"/>
      <c r="U258" s="34"/>
      <c r="V258" s="34"/>
      <c r="W258" s="34"/>
      <c r="X258" s="34"/>
      <c r="Y258" s="34"/>
      <c r="Z258" s="34"/>
      <c r="AA258" s="34"/>
      <c r="AB258" s="34"/>
      <c r="AC258" s="34"/>
      <c r="AD258" s="34"/>
      <c r="AE258" s="34"/>
      <c r="AF258" s="34"/>
      <c r="AG258" s="34"/>
      <c r="AH258" s="34"/>
      <c r="AI258" s="34"/>
      <c r="AJ258" s="34"/>
      <c r="AK258" s="34"/>
      <c r="AL258" s="34"/>
      <c r="AM258" s="34"/>
      <c r="AN258" s="34"/>
      <c r="AO258" s="34"/>
    </row>
    <row r="259" spans="2:41" x14ac:dyDescent="0.3">
      <c r="B259" s="26">
        <v>9690</v>
      </c>
      <c r="C259" s="26">
        <v>18</v>
      </c>
      <c r="D259" s="26" t="s">
        <v>123</v>
      </c>
      <c r="E259" s="26" t="s">
        <v>124</v>
      </c>
      <c r="F259" s="26" t="s">
        <v>132</v>
      </c>
      <c r="G259" s="26">
        <v>9999</v>
      </c>
      <c r="H259" s="349">
        <f t="shared" si="26"/>
        <v>0</v>
      </c>
      <c r="I259" s="85"/>
      <c r="J259" s="219"/>
      <c r="K259" s="3">
        <f t="shared" ca="1" si="24"/>
        <v>21.868708794545597</v>
      </c>
      <c r="L259" s="3">
        <f t="shared" ca="1" si="25"/>
        <v>21.868708794545597</v>
      </c>
      <c r="M259">
        <f t="shared" si="29"/>
        <v>99</v>
      </c>
      <c r="O259" s="219"/>
      <c r="P259" s="352"/>
      <c r="Q259" s="34"/>
      <c r="R259" s="34"/>
      <c r="S259" s="34"/>
      <c r="T259" s="34"/>
      <c r="U259" s="34"/>
      <c r="V259" s="34"/>
      <c r="W259" s="34"/>
      <c r="X259" s="34"/>
      <c r="Y259" s="34"/>
      <c r="Z259" s="34"/>
      <c r="AA259" s="34"/>
      <c r="AB259" s="34"/>
      <c r="AC259" s="34"/>
      <c r="AD259" s="34"/>
      <c r="AE259" s="34"/>
      <c r="AF259" s="34"/>
      <c r="AG259" s="34"/>
      <c r="AH259" s="34"/>
      <c r="AI259" s="34"/>
      <c r="AJ259" s="34"/>
      <c r="AK259" s="34"/>
      <c r="AL259" s="34"/>
      <c r="AM259" s="34"/>
      <c r="AN259" s="34"/>
      <c r="AO259" s="34"/>
    </row>
    <row r="260" spans="2:41" x14ac:dyDescent="0.3">
      <c r="B260" s="26">
        <v>9728</v>
      </c>
      <c r="C260" s="26">
        <v>18</v>
      </c>
      <c r="D260" s="26" t="s">
        <v>122</v>
      </c>
      <c r="E260" s="26" t="s">
        <v>124</v>
      </c>
      <c r="F260" s="26" t="s">
        <v>132</v>
      </c>
      <c r="G260" s="26">
        <v>16</v>
      </c>
      <c r="H260" s="349">
        <f t="shared" si="26"/>
        <v>1</v>
      </c>
      <c r="I260" s="85">
        <v>8.5</v>
      </c>
      <c r="J260" s="219"/>
      <c r="K260" s="3" t="e">
        <f t="shared" si="24"/>
        <v>#N/A</v>
      </c>
      <c r="L260" s="3">
        <f t="shared" si="25"/>
        <v>8.5</v>
      </c>
      <c r="M260">
        <f t="shared" si="29"/>
        <v>100</v>
      </c>
      <c r="O260" s="219"/>
      <c r="P260" s="351"/>
      <c r="Q260" s="34"/>
      <c r="R260" s="34"/>
      <c r="S260" s="34"/>
      <c r="T260" s="34"/>
      <c r="U260" s="34"/>
      <c r="V260" s="34"/>
      <c r="W260" s="34"/>
      <c r="X260" s="34"/>
      <c r="Y260" s="34"/>
      <c r="Z260" s="34"/>
      <c r="AA260" s="34"/>
      <c r="AB260" s="34"/>
      <c r="AC260" s="34"/>
      <c r="AD260" s="34"/>
      <c r="AE260" s="34"/>
      <c r="AF260" s="34"/>
      <c r="AG260" s="34"/>
      <c r="AH260" s="34"/>
      <c r="AI260" s="34"/>
      <c r="AJ260" s="34"/>
      <c r="AK260" s="34"/>
      <c r="AL260" s="34"/>
      <c r="AM260" s="34"/>
      <c r="AN260" s="34"/>
      <c r="AO260" s="34"/>
    </row>
    <row r="261" spans="2:41" x14ac:dyDescent="0.3">
      <c r="B261" s="26">
        <v>9750</v>
      </c>
      <c r="C261" s="26">
        <v>18</v>
      </c>
      <c r="D261" s="26" t="s">
        <v>122</v>
      </c>
      <c r="E261" s="26" t="s">
        <v>126</v>
      </c>
      <c r="F261" s="26" t="s">
        <v>131</v>
      </c>
      <c r="G261" s="26">
        <v>15</v>
      </c>
      <c r="H261" s="349">
        <f t="shared" si="26"/>
        <v>1</v>
      </c>
      <c r="I261" s="85">
        <v>9.9</v>
      </c>
      <c r="J261" s="219"/>
      <c r="K261" s="3" t="e">
        <f t="shared" si="24"/>
        <v>#N/A</v>
      </c>
      <c r="L261" s="3">
        <f t="shared" si="25"/>
        <v>9.9</v>
      </c>
      <c r="M261">
        <f t="shared" si="29"/>
        <v>101</v>
      </c>
      <c r="O261" s="219"/>
      <c r="P261" s="352"/>
      <c r="Q261" s="34"/>
      <c r="R261" s="34"/>
      <c r="S261" s="34"/>
      <c r="T261" s="34"/>
      <c r="U261" s="34"/>
      <c r="V261" s="34"/>
      <c r="W261" s="34"/>
      <c r="X261" s="34"/>
      <c r="Y261" s="34"/>
      <c r="Z261" s="34"/>
      <c r="AA261" s="34"/>
      <c r="AB261" s="34"/>
      <c r="AC261" s="34"/>
      <c r="AD261" s="34"/>
      <c r="AE261" s="34"/>
      <c r="AF261" s="34"/>
      <c r="AG261" s="34"/>
      <c r="AH261" s="34"/>
      <c r="AI261" s="34"/>
      <c r="AJ261" s="34"/>
      <c r="AK261" s="34"/>
      <c r="AL261" s="34"/>
      <c r="AM261" s="34"/>
      <c r="AN261" s="34"/>
      <c r="AO261" s="34"/>
    </row>
    <row r="262" spans="2:41" x14ac:dyDescent="0.3">
      <c r="B262" s="26">
        <v>9756</v>
      </c>
      <c r="C262" s="26">
        <v>18</v>
      </c>
      <c r="D262" s="26" t="s">
        <v>122</v>
      </c>
      <c r="E262" s="26" t="s">
        <v>124</v>
      </c>
      <c r="F262" s="26" t="s">
        <v>131</v>
      </c>
      <c r="G262" s="26">
        <v>12</v>
      </c>
      <c r="H262" s="349">
        <f t="shared" si="26"/>
        <v>1</v>
      </c>
      <c r="I262" s="85">
        <v>6.5</v>
      </c>
      <c r="J262" s="219"/>
      <c r="K262" s="3">
        <f t="shared" ca="1" si="24"/>
        <v>14.346034855950197</v>
      </c>
      <c r="L262" s="3">
        <f t="shared" ca="1" si="25"/>
        <v>14.346034855950197</v>
      </c>
      <c r="M262">
        <f t="shared" si="29"/>
        <v>102</v>
      </c>
      <c r="O262" s="219"/>
      <c r="P262" s="2"/>
      <c r="Q262" s="34"/>
      <c r="R262" s="34"/>
      <c r="S262" s="34"/>
      <c r="T262" s="34"/>
      <c r="U262" s="34"/>
      <c r="V262" s="34"/>
      <c r="W262" s="34"/>
      <c r="X262" s="34"/>
      <c r="Y262" s="34"/>
      <c r="Z262" s="34"/>
      <c r="AA262" s="34"/>
      <c r="AB262" s="34"/>
      <c r="AC262" s="34"/>
      <c r="AD262" s="34"/>
      <c r="AE262" s="34"/>
      <c r="AF262" s="34"/>
      <c r="AG262" s="34"/>
      <c r="AH262" s="34"/>
      <c r="AI262" s="34"/>
      <c r="AJ262" s="34"/>
      <c r="AK262" s="34"/>
      <c r="AL262" s="34"/>
      <c r="AM262" s="34"/>
      <c r="AN262" s="34"/>
      <c r="AO262" s="34"/>
    </row>
    <row r="263" spans="2:41" x14ac:dyDescent="0.3">
      <c r="B263" s="26">
        <v>9757</v>
      </c>
      <c r="C263" s="26">
        <v>18</v>
      </c>
      <c r="D263" s="26" t="s">
        <v>123</v>
      </c>
      <c r="E263" s="26" t="s">
        <v>124</v>
      </c>
      <c r="F263" s="26" t="s">
        <v>132</v>
      </c>
      <c r="G263" s="26">
        <v>9999</v>
      </c>
      <c r="H263" s="349">
        <f t="shared" si="26"/>
        <v>0</v>
      </c>
      <c r="I263" s="85"/>
      <c r="J263" s="219"/>
      <c r="K263" s="3">
        <f t="shared" ca="1" si="24"/>
        <v>19.359336429011215</v>
      </c>
      <c r="L263" s="3">
        <f t="shared" ca="1" si="25"/>
        <v>19.359336429011215</v>
      </c>
      <c r="M263">
        <f t="shared" si="29"/>
        <v>103</v>
      </c>
      <c r="O263" s="219"/>
      <c r="P263" s="234"/>
      <c r="Q263" s="219"/>
      <c r="R263" s="219"/>
    </row>
    <row r="264" spans="2:41" x14ac:dyDescent="0.3">
      <c r="B264" s="26">
        <v>9758</v>
      </c>
      <c r="C264" s="26">
        <v>18</v>
      </c>
      <c r="D264" s="26" t="s">
        <v>122</v>
      </c>
      <c r="E264" s="26" t="s">
        <v>124</v>
      </c>
      <c r="F264" s="26" t="s">
        <v>132</v>
      </c>
      <c r="G264" s="26">
        <v>3</v>
      </c>
      <c r="H264" s="349">
        <f t="shared" si="26"/>
        <v>0</v>
      </c>
      <c r="I264" s="85"/>
      <c r="J264" s="219"/>
      <c r="K264" s="3">
        <f t="shared" ca="1" si="24"/>
        <v>14.65016045905876</v>
      </c>
      <c r="L264" s="3">
        <f t="shared" ca="1" si="25"/>
        <v>14.65016045905876</v>
      </c>
      <c r="M264">
        <f t="shared" si="29"/>
        <v>104</v>
      </c>
      <c r="O264" s="219"/>
      <c r="P264" s="234"/>
      <c r="Q264" s="219"/>
      <c r="R264" s="219"/>
    </row>
    <row r="265" spans="2:41" x14ac:dyDescent="0.3">
      <c r="B265" s="26">
        <v>9775</v>
      </c>
      <c r="C265" s="26">
        <v>18</v>
      </c>
      <c r="D265" s="26" t="s">
        <v>122</v>
      </c>
      <c r="E265" s="26" t="s">
        <v>124</v>
      </c>
      <c r="F265" s="26" t="s">
        <v>131</v>
      </c>
      <c r="G265" s="26">
        <v>3</v>
      </c>
      <c r="H265" s="349">
        <f t="shared" si="26"/>
        <v>1</v>
      </c>
      <c r="I265" s="85">
        <v>20.399999999999999</v>
      </c>
      <c r="J265" s="219"/>
      <c r="K265" s="3" t="e">
        <f t="shared" si="24"/>
        <v>#N/A</v>
      </c>
      <c r="L265" s="3">
        <f t="shared" si="25"/>
        <v>20.399999999999999</v>
      </c>
      <c r="M265">
        <f t="shared" si="29"/>
        <v>105</v>
      </c>
      <c r="O265" s="219"/>
      <c r="P265" s="234"/>
      <c r="Q265" s="219"/>
      <c r="R265" s="219"/>
    </row>
    <row r="266" spans="2:41" x14ac:dyDescent="0.3">
      <c r="B266" s="26">
        <v>9779</v>
      </c>
      <c r="C266" s="26">
        <v>18</v>
      </c>
      <c r="D266" s="26" t="s">
        <v>122</v>
      </c>
      <c r="E266" s="26" t="s">
        <v>124</v>
      </c>
      <c r="F266" s="26" t="s">
        <v>131</v>
      </c>
      <c r="G266" s="26">
        <v>8</v>
      </c>
      <c r="H266" s="349">
        <f t="shared" si="26"/>
        <v>1</v>
      </c>
      <c r="I266" s="85">
        <v>17.7</v>
      </c>
      <c r="J266" s="219"/>
      <c r="K266" s="3" t="e">
        <f t="shared" si="24"/>
        <v>#N/A</v>
      </c>
      <c r="L266" s="3">
        <f t="shared" si="25"/>
        <v>17.7</v>
      </c>
      <c r="M266">
        <f t="shared" si="29"/>
        <v>106</v>
      </c>
      <c r="O266" s="219"/>
      <c r="P266" s="234"/>
      <c r="Q266" s="219"/>
      <c r="R266" s="219"/>
    </row>
    <row r="267" spans="2:41" x14ac:dyDescent="0.3">
      <c r="B267" s="26">
        <v>9797</v>
      </c>
      <c r="C267" s="26">
        <v>18</v>
      </c>
      <c r="D267" s="26" t="s">
        <v>122</v>
      </c>
      <c r="E267" s="26" t="s">
        <v>125</v>
      </c>
      <c r="F267" s="26" t="s">
        <v>132</v>
      </c>
      <c r="G267" s="26">
        <v>0</v>
      </c>
      <c r="H267" s="349">
        <f t="shared" si="26"/>
        <v>0</v>
      </c>
      <c r="I267" s="85"/>
      <c r="J267" s="219"/>
      <c r="K267" s="3">
        <f t="shared" ref="K267:K330" ca="1" si="30">VLOOKUP(B267,$AA$13:$AE$235,5,FALSE)</f>
        <v>9.9411521305759472</v>
      </c>
      <c r="L267" s="3">
        <f t="shared" ref="L267:L330" ca="1" si="31">IF(OR(I267="",I267&lt;8,I267&gt;26),K267,I267)</f>
        <v>9.9411521305759472</v>
      </c>
      <c r="M267">
        <f t="shared" si="29"/>
        <v>107</v>
      </c>
      <c r="O267" s="219"/>
      <c r="P267" s="234"/>
      <c r="Q267" s="219"/>
      <c r="R267" s="219"/>
    </row>
    <row r="268" spans="2:41" x14ac:dyDescent="0.3">
      <c r="B268" s="26">
        <v>9800</v>
      </c>
      <c r="C268" s="26">
        <v>18</v>
      </c>
      <c r="D268" s="26" t="s">
        <v>122</v>
      </c>
      <c r="E268" s="26" t="s">
        <v>124</v>
      </c>
      <c r="F268" s="26" t="s">
        <v>132</v>
      </c>
      <c r="G268" s="26">
        <v>6</v>
      </c>
      <c r="H268" s="349">
        <f t="shared" ref="H268:H331" si="32">IF(I268="",0,1)</f>
        <v>1</v>
      </c>
      <c r="I268" s="85">
        <v>17.7</v>
      </c>
      <c r="J268" s="219"/>
      <c r="K268" s="3" t="e">
        <f t="shared" si="30"/>
        <v>#N/A</v>
      </c>
      <c r="L268" s="3">
        <f t="shared" si="31"/>
        <v>17.7</v>
      </c>
      <c r="M268">
        <f t="shared" si="29"/>
        <v>108</v>
      </c>
      <c r="O268" s="219"/>
      <c r="P268" s="234"/>
      <c r="Q268" s="219"/>
      <c r="R268" s="219"/>
    </row>
    <row r="269" spans="2:41" x14ac:dyDescent="0.3">
      <c r="B269" s="26">
        <v>9811</v>
      </c>
      <c r="C269" s="26">
        <v>18</v>
      </c>
      <c r="D269" s="26" t="s">
        <v>122</v>
      </c>
      <c r="E269" s="26" t="s">
        <v>136</v>
      </c>
      <c r="F269" s="26" t="s">
        <v>132</v>
      </c>
      <c r="G269" s="26">
        <v>0</v>
      </c>
      <c r="H269" s="349">
        <f t="shared" si="32"/>
        <v>0</v>
      </c>
      <c r="I269" s="85"/>
      <c r="J269" s="219"/>
      <c r="K269" s="3">
        <f t="shared" ca="1" si="30"/>
        <v>16.337407901413375</v>
      </c>
      <c r="L269" s="3">
        <f t="shared" ca="1" si="31"/>
        <v>16.337407901413375</v>
      </c>
      <c r="M269">
        <f t="shared" si="29"/>
        <v>109</v>
      </c>
      <c r="O269" s="219"/>
      <c r="P269" s="234"/>
      <c r="Q269" s="219"/>
      <c r="R269" s="219"/>
    </row>
    <row r="270" spans="2:41" x14ac:dyDescent="0.3">
      <c r="B270" s="26">
        <v>9813</v>
      </c>
      <c r="C270" s="26">
        <v>18</v>
      </c>
      <c r="D270" s="26" t="s">
        <v>122</v>
      </c>
      <c r="E270" s="26" t="s">
        <v>125</v>
      </c>
      <c r="F270" s="26" t="s">
        <v>132</v>
      </c>
      <c r="G270" s="26">
        <v>0</v>
      </c>
      <c r="H270" s="349">
        <f t="shared" si="32"/>
        <v>0</v>
      </c>
      <c r="I270" s="85"/>
      <c r="J270" s="219"/>
      <c r="K270" s="3">
        <f t="shared" ca="1" si="30"/>
        <v>24.256885880913558</v>
      </c>
      <c r="L270" s="3">
        <f t="shared" ca="1" si="31"/>
        <v>24.256885880913558</v>
      </c>
      <c r="M270">
        <f t="shared" si="29"/>
        <v>110</v>
      </c>
      <c r="O270" s="219"/>
      <c r="P270" s="234"/>
      <c r="Q270" s="219"/>
      <c r="R270" s="219"/>
    </row>
    <row r="271" spans="2:41" x14ac:dyDescent="0.3">
      <c r="B271" s="26">
        <v>9821</v>
      </c>
      <c r="C271" s="26">
        <v>18</v>
      </c>
      <c r="D271" s="26" t="s">
        <v>122</v>
      </c>
      <c r="E271" s="26" t="s">
        <v>124</v>
      </c>
      <c r="F271" s="26" t="s">
        <v>132</v>
      </c>
      <c r="G271" s="26">
        <v>5</v>
      </c>
      <c r="H271" s="349">
        <f t="shared" si="32"/>
        <v>1</v>
      </c>
      <c r="I271" s="85">
        <v>12.2</v>
      </c>
      <c r="J271" s="219"/>
      <c r="K271" s="3" t="e">
        <f t="shared" si="30"/>
        <v>#N/A</v>
      </c>
      <c r="L271" s="3">
        <f t="shared" si="31"/>
        <v>12.2</v>
      </c>
      <c r="M271">
        <f t="shared" si="29"/>
        <v>111</v>
      </c>
      <c r="O271" s="219"/>
      <c r="P271" s="234"/>
      <c r="Q271" s="219"/>
      <c r="R271" s="219"/>
    </row>
    <row r="272" spans="2:41" x14ac:dyDescent="0.3">
      <c r="B272" s="26">
        <v>9882</v>
      </c>
      <c r="C272" s="26">
        <v>18</v>
      </c>
      <c r="D272" s="26" t="s">
        <v>123</v>
      </c>
      <c r="E272" s="26" t="s">
        <v>124</v>
      </c>
      <c r="F272" s="26" t="s">
        <v>131</v>
      </c>
      <c r="G272" s="26">
        <v>9999</v>
      </c>
      <c r="H272" s="349">
        <f t="shared" si="32"/>
        <v>0</v>
      </c>
      <c r="I272" s="85"/>
      <c r="J272" s="219"/>
      <c r="K272" s="3">
        <f t="shared" ca="1" si="30"/>
        <v>20.591909375934417</v>
      </c>
      <c r="L272" s="3">
        <f t="shared" ca="1" si="31"/>
        <v>20.591909375934417</v>
      </c>
      <c r="M272">
        <f t="shared" si="29"/>
        <v>112</v>
      </c>
      <c r="O272" s="219"/>
      <c r="P272" s="234"/>
      <c r="Q272" s="219"/>
      <c r="R272" s="219"/>
    </row>
    <row r="273" spans="2:18" x14ac:dyDescent="0.3">
      <c r="B273" s="26">
        <v>9900</v>
      </c>
      <c r="C273" s="26">
        <v>18</v>
      </c>
      <c r="D273" s="26" t="s">
        <v>123</v>
      </c>
      <c r="E273" s="26" t="s">
        <v>124</v>
      </c>
      <c r="F273" s="26" t="s">
        <v>132</v>
      </c>
      <c r="G273" s="26">
        <v>9999</v>
      </c>
      <c r="H273" s="349">
        <f t="shared" si="32"/>
        <v>0</v>
      </c>
      <c r="I273" s="85"/>
      <c r="J273" s="219"/>
      <c r="K273" s="3">
        <f t="shared" ca="1" si="30"/>
        <v>16.896787395635162</v>
      </c>
      <c r="L273" s="3">
        <f t="shared" ca="1" si="31"/>
        <v>16.896787395635162</v>
      </c>
      <c r="M273">
        <f t="shared" si="29"/>
        <v>113</v>
      </c>
      <c r="O273" s="219"/>
      <c r="P273" s="234"/>
      <c r="Q273" s="219"/>
      <c r="R273" s="219"/>
    </row>
    <row r="274" spans="2:18" x14ac:dyDescent="0.3">
      <c r="B274" s="26">
        <v>9920</v>
      </c>
      <c r="C274" s="26">
        <v>18</v>
      </c>
      <c r="D274" s="26" t="s">
        <v>122</v>
      </c>
      <c r="E274" s="26" t="s">
        <v>124</v>
      </c>
      <c r="F274" s="26" t="s">
        <v>132</v>
      </c>
      <c r="G274" s="26">
        <v>12</v>
      </c>
      <c r="H274" s="349">
        <f t="shared" si="32"/>
        <v>1</v>
      </c>
      <c r="I274" s="85">
        <v>8</v>
      </c>
      <c r="J274" s="219"/>
      <c r="K274" s="3" t="e">
        <f t="shared" si="30"/>
        <v>#N/A</v>
      </c>
      <c r="L274" s="3">
        <f t="shared" si="31"/>
        <v>8</v>
      </c>
      <c r="M274">
        <f t="shared" si="29"/>
        <v>114</v>
      </c>
      <c r="O274" s="219"/>
      <c r="P274" s="234"/>
      <c r="Q274" s="219"/>
      <c r="R274" s="219"/>
    </row>
    <row r="275" spans="2:18" x14ac:dyDescent="0.3">
      <c r="B275" s="26">
        <v>9925</v>
      </c>
      <c r="C275" s="26">
        <v>18</v>
      </c>
      <c r="D275" s="26" t="s">
        <v>123</v>
      </c>
      <c r="E275" s="26" t="s">
        <v>124</v>
      </c>
      <c r="F275" s="26" t="s">
        <v>132</v>
      </c>
      <c r="G275" s="26">
        <v>9999</v>
      </c>
      <c r="H275" s="349">
        <f t="shared" si="32"/>
        <v>0</v>
      </c>
      <c r="I275" s="85"/>
      <c r="J275" s="219"/>
      <c r="K275" s="3">
        <f t="shared" ca="1" si="30"/>
        <v>9.0417707172243809</v>
      </c>
      <c r="L275" s="3">
        <f t="shared" ca="1" si="31"/>
        <v>9.0417707172243809</v>
      </c>
      <c r="M275">
        <f t="shared" si="29"/>
        <v>115</v>
      </c>
      <c r="O275" s="219"/>
      <c r="P275" s="234"/>
      <c r="Q275" s="219"/>
      <c r="R275" s="219"/>
    </row>
    <row r="276" spans="2:18" x14ac:dyDescent="0.3">
      <c r="B276" s="26">
        <v>10045</v>
      </c>
      <c r="C276" s="26">
        <v>18</v>
      </c>
      <c r="D276" s="26" t="s">
        <v>122</v>
      </c>
      <c r="E276" s="26" t="s">
        <v>124</v>
      </c>
      <c r="F276" s="26" t="s">
        <v>132</v>
      </c>
      <c r="G276" s="26">
        <v>5</v>
      </c>
      <c r="H276" s="349">
        <f t="shared" si="32"/>
        <v>1</v>
      </c>
      <c r="I276" s="85">
        <v>8.6999999999999993</v>
      </c>
      <c r="J276" s="219"/>
      <c r="K276" s="3" t="e">
        <f t="shared" si="30"/>
        <v>#N/A</v>
      </c>
      <c r="L276" s="3">
        <f t="shared" si="31"/>
        <v>8.6999999999999993</v>
      </c>
      <c r="M276">
        <f t="shared" si="29"/>
        <v>116</v>
      </c>
      <c r="O276" s="219"/>
      <c r="P276" s="234"/>
      <c r="Q276" s="219"/>
      <c r="R276" s="219"/>
    </row>
    <row r="277" spans="2:18" x14ac:dyDescent="0.3">
      <c r="B277" s="26">
        <v>10054</v>
      </c>
      <c r="C277" s="26">
        <v>18</v>
      </c>
      <c r="D277" s="26" t="s">
        <v>122</v>
      </c>
      <c r="E277" s="26" t="s">
        <v>124</v>
      </c>
      <c r="F277" s="26" t="s">
        <v>132</v>
      </c>
      <c r="G277" s="26">
        <v>0</v>
      </c>
      <c r="H277" s="349">
        <f t="shared" si="32"/>
        <v>0</v>
      </c>
      <c r="I277" s="85"/>
      <c r="J277" s="219"/>
      <c r="K277" s="3">
        <f t="shared" ca="1" si="30"/>
        <v>12.716655615201269</v>
      </c>
      <c r="L277" s="3">
        <f t="shared" ca="1" si="31"/>
        <v>12.716655615201269</v>
      </c>
      <c r="M277">
        <f t="shared" si="29"/>
        <v>117</v>
      </c>
      <c r="O277" s="219"/>
      <c r="P277" s="234"/>
      <c r="Q277" s="219"/>
      <c r="R277" s="219"/>
    </row>
    <row r="278" spans="2:18" x14ac:dyDescent="0.3">
      <c r="B278" s="26">
        <v>10082</v>
      </c>
      <c r="C278" s="26">
        <v>18</v>
      </c>
      <c r="D278" s="26" t="s">
        <v>122</v>
      </c>
      <c r="E278" s="26" t="s">
        <v>124</v>
      </c>
      <c r="F278" s="26" t="s">
        <v>131</v>
      </c>
      <c r="G278" s="26">
        <v>0</v>
      </c>
      <c r="H278" s="349">
        <f t="shared" si="32"/>
        <v>0</v>
      </c>
      <c r="I278" s="85"/>
      <c r="J278" s="219"/>
      <c r="K278" s="3">
        <f t="shared" ca="1" si="30"/>
        <v>18.35864340405136</v>
      </c>
      <c r="L278" s="3">
        <f t="shared" ca="1" si="31"/>
        <v>18.35864340405136</v>
      </c>
      <c r="M278">
        <f t="shared" si="29"/>
        <v>118</v>
      </c>
      <c r="O278" s="219"/>
      <c r="P278" s="234"/>
      <c r="Q278" s="219"/>
      <c r="R278" s="219"/>
    </row>
    <row r="279" spans="2:18" x14ac:dyDescent="0.3">
      <c r="B279" s="26">
        <v>10119</v>
      </c>
      <c r="C279" s="26">
        <v>18</v>
      </c>
      <c r="D279" s="26" t="s">
        <v>122</v>
      </c>
      <c r="E279" s="26" t="s">
        <v>124</v>
      </c>
      <c r="F279" s="26" t="s">
        <v>132</v>
      </c>
      <c r="G279" s="26">
        <v>14</v>
      </c>
      <c r="H279" s="349">
        <f t="shared" si="32"/>
        <v>1</v>
      </c>
      <c r="I279" s="85">
        <v>10.4</v>
      </c>
      <c r="J279" s="219"/>
      <c r="K279" s="3" t="e">
        <f t="shared" si="30"/>
        <v>#N/A</v>
      </c>
      <c r="L279" s="3">
        <f t="shared" si="31"/>
        <v>10.4</v>
      </c>
      <c r="M279">
        <f t="shared" si="29"/>
        <v>119</v>
      </c>
      <c r="O279" s="219"/>
      <c r="P279" s="234"/>
      <c r="Q279" s="219"/>
      <c r="R279" s="219"/>
    </row>
    <row r="280" spans="2:18" x14ac:dyDescent="0.3">
      <c r="B280" s="26">
        <v>10121</v>
      </c>
      <c r="C280" s="26">
        <v>18</v>
      </c>
      <c r="D280" s="26" t="s">
        <v>122</v>
      </c>
      <c r="E280" s="26" t="s">
        <v>124</v>
      </c>
      <c r="F280" s="26" t="s">
        <v>132</v>
      </c>
      <c r="G280" s="26">
        <v>4</v>
      </c>
      <c r="H280" s="349">
        <f t="shared" si="32"/>
        <v>0</v>
      </c>
      <c r="I280" s="85"/>
      <c r="J280" s="219"/>
      <c r="K280" s="3">
        <f t="shared" ca="1" si="30"/>
        <v>10.964804902125403</v>
      </c>
      <c r="L280" s="3">
        <f t="shared" ca="1" si="31"/>
        <v>10.964804902125403</v>
      </c>
      <c r="M280">
        <f t="shared" si="29"/>
        <v>120</v>
      </c>
      <c r="O280" s="219"/>
      <c r="P280" s="234"/>
      <c r="Q280" s="219"/>
      <c r="R280" s="219"/>
    </row>
    <row r="281" spans="2:18" x14ac:dyDescent="0.3">
      <c r="B281" s="26">
        <v>10191</v>
      </c>
      <c r="C281" s="26">
        <v>18</v>
      </c>
      <c r="D281" s="26" t="s">
        <v>122</v>
      </c>
      <c r="E281" s="26" t="s">
        <v>124</v>
      </c>
      <c r="F281" s="26" t="s">
        <v>131</v>
      </c>
      <c r="G281" s="26">
        <v>18</v>
      </c>
      <c r="H281" s="349">
        <f t="shared" si="32"/>
        <v>1</v>
      </c>
      <c r="I281" s="85">
        <v>9.6999999999999993</v>
      </c>
      <c r="J281" s="219"/>
      <c r="K281" s="3" t="e">
        <f t="shared" si="30"/>
        <v>#N/A</v>
      </c>
      <c r="L281" s="3">
        <f t="shared" si="31"/>
        <v>9.6999999999999993</v>
      </c>
      <c r="M281">
        <f t="shared" si="29"/>
        <v>121</v>
      </c>
      <c r="O281" s="219"/>
      <c r="P281" s="234"/>
      <c r="Q281" s="219"/>
      <c r="R281" s="219"/>
    </row>
    <row r="282" spans="2:18" x14ac:dyDescent="0.3">
      <c r="B282" s="26">
        <v>10231</v>
      </c>
      <c r="C282" s="26">
        <v>18</v>
      </c>
      <c r="D282" s="26" t="s">
        <v>122</v>
      </c>
      <c r="E282" s="26" t="s">
        <v>124</v>
      </c>
      <c r="F282" s="26" t="s">
        <v>132</v>
      </c>
      <c r="G282" s="26">
        <v>0</v>
      </c>
      <c r="H282" s="349">
        <f t="shared" si="32"/>
        <v>0</v>
      </c>
      <c r="I282" s="85"/>
      <c r="J282" s="219"/>
      <c r="K282" s="3">
        <f t="shared" ca="1" si="30"/>
        <v>10.604816950844077</v>
      </c>
      <c r="L282" s="3">
        <f t="shared" ca="1" si="31"/>
        <v>10.604816950844077</v>
      </c>
      <c r="M282">
        <f t="shared" si="29"/>
        <v>122</v>
      </c>
      <c r="O282" s="219"/>
      <c r="P282" s="234"/>
      <c r="Q282" s="219"/>
      <c r="R282" s="219"/>
    </row>
    <row r="283" spans="2:18" x14ac:dyDescent="0.3">
      <c r="B283" s="26">
        <v>10256</v>
      </c>
      <c r="C283" s="26">
        <v>18</v>
      </c>
      <c r="D283" s="26" t="s">
        <v>122</v>
      </c>
      <c r="E283" s="26" t="s">
        <v>124</v>
      </c>
      <c r="F283" s="26" t="s">
        <v>132</v>
      </c>
      <c r="G283" s="26">
        <v>15</v>
      </c>
      <c r="H283" s="349">
        <f t="shared" si="32"/>
        <v>1</v>
      </c>
      <c r="I283" s="85">
        <v>14.1</v>
      </c>
      <c r="J283" s="219"/>
      <c r="K283" s="3" t="e">
        <f t="shared" si="30"/>
        <v>#N/A</v>
      </c>
      <c r="L283" s="3">
        <f t="shared" si="31"/>
        <v>14.1</v>
      </c>
      <c r="M283">
        <f t="shared" si="29"/>
        <v>123</v>
      </c>
      <c r="O283" s="219"/>
      <c r="P283" s="234"/>
      <c r="Q283" s="219"/>
      <c r="R283" s="219"/>
    </row>
    <row r="284" spans="2:18" x14ac:dyDescent="0.3">
      <c r="B284" s="26">
        <v>10268</v>
      </c>
      <c r="C284" s="26">
        <v>18</v>
      </c>
      <c r="D284" s="26" t="s">
        <v>122</v>
      </c>
      <c r="E284" s="26" t="s">
        <v>124</v>
      </c>
      <c r="F284" s="26" t="s">
        <v>132</v>
      </c>
      <c r="G284" s="26">
        <v>1</v>
      </c>
      <c r="H284" s="349">
        <f t="shared" si="32"/>
        <v>0</v>
      </c>
      <c r="I284" s="85"/>
      <c r="J284" s="219"/>
      <c r="K284" s="3">
        <f t="shared" ca="1" si="30"/>
        <v>12.573730793258548</v>
      </c>
      <c r="L284" s="3">
        <f t="shared" ca="1" si="31"/>
        <v>12.573730793258548</v>
      </c>
      <c r="M284">
        <f t="shared" si="29"/>
        <v>124</v>
      </c>
      <c r="O284" s="219"/>
      <c r="P284" s="234"/>
      <c r="Q284" s="219"/>
      <c r="R284" s="219"/>
    </row>
    <row r="285" spans="2:18" x14ac:dyDescent="0.3">
      <c r="B285" s="26">
        <v>10360</v>
      </c>
      <c r="C285" s="26">
        <v>18</v>
      </c>
      <c r="D285" s="26" t="s">
        <v>122</v>
      </c>
      <c r="E285" s="26" t="s">
        <v>124</v>
      </c>
      <c r="F285" s="26" t="s">
        <v>133</v>
      </c>
      <c r="G285" s="26">
        <v>2</v>
      </c>
      <c r="H285" s="349">
        <f t="shared" si="32"/>
        <v>0</v>
      </c>
      <c r="I285" s="85"/>
      <c r="J285" s="219"/>
      <c r="K285" s="3">
        <f t="shared" ca="1" si="30"/>
        <v>18.466584940940407</v>
      </c>
      <c r="L285" s="3">
        <f t="shared" ca="1" si="31"/>
        <v>18.466584940940407</v>
      </c>
      <c r="M285">
        <f t="shared" si="29"/>
        <v>125</v>
      </c>
      <c r="O285" s="219"/>
      <c r="P285" s="234"/>
      <c r="Q285" s="219"/>
      <c r="R285" s="219"/>
    </row>
    <row r="286" spans="2:18" x14ac:dyDescent="0.3">
      <c r="B286" s="26">
        <v>10417</v>
      </c>
      <c r="C286" s="26">
        <v>18</v>
      </c>
      <c r="D286" s="26" t="s">
        <v>122</v>
      </c>
      <c r="E286" s="26" t="s">
        <v>124</v>
      </c>
      <c r="F286" s="26" t="s">
        <v>132</v>
      </c>
      <c r="G286" s="26">
        <v>4</v>
      </c>
      <c r="H286" s="349">
        <f t="shared" si="32"/>
        <v>1</v>
      </c>
      <c r="I286" s="85">
        <v>12.4</v>
      </c>
      <c r="J286" s="219"/>
      <c r="K286" s="3" t="e">
        <f t="shared" si="30"/>
        <v>#N/A</v>
      </c>
      <c r="L286" s="3">
        <f t="shared" si="31"/>
        <v>12.4</v>
      </c>
      <c r="M286">
        <f t="shared" si="29"/>
        <v>126</v>
      </c>
      <c r="O286" s="219"/>
      <c r="P286" s="234"/>
      <c r="Q286" s="219"/>
      <c r="R286" s="219"/>
    </row>
    <row r="287" spans="2:18" x14ac:dyDescent="0.3">
      <c r="B287" s="26">
        <v>10422</v>
      </c>
      <c r="C287" s="26">
        <v>18</v>
      </c>
      <c r="D287" s="26" t="s">
        <v>122</v>
      </c>
      <c r="E287" s="26" t="s">
        <v>124</v>
      </c>
      <c r="F287" s="26" t="s">
        <v>132</v>
      </c>
      <c r="G287" s="26">
        <v>0</v>
      </c>
      <c r="H287" s="349">
        <f t="shared" si="32"/>
        <v>0</v>
      </c>
      <c r="I287" s="85"/>
      <c r="J287" s="219"/>
      <c r="K287" s="3">
        <f t="shared" ca="1" si="30"/>
        <v>20.021138374013965</v>
      </c>
      <c r="L287" s="3">
        <f t="shared" ca="1" si="31"/>
        <v>20.021138374013965</v>
      </c>
      <c r="M287">
        <f t="shared" si="29"/>
        <v>127</v>
      </c>
      <c r="O287" s="219"/>
      <c r="P287" s="234"/>
      <c r="Q287" s="219"/>
      <c r="R287" s="219"/>
    </row>
    <row r="288" spans="2:18" x14ac:dyDescent="0.3">
      <c r="B288" s="26">
        <v>10443</v>
      </c>
      <c r="C288" s="26">
        <v>18</v>
      </c>
      <c r="D288" s="26" t="s">
        <v>123</v>
      </c>
      <c r="E288" s="26" t="s">
        <v>124</v>
      </c>
      <c r="F288" s="26" t="s">
        <v>132</v>
      </c>
      <c r="G288" s="26">
        <v>9999</v>
      </c>
      <c r="H288" s="349">
        <f t="shared" si="32"/>
        <v>0</v>
      </c>
      <c r="I288" s="85"/>
      <c r="J288" s="219"/>
      <c r="K288" s="3">
        <f t="shared" ca="1" si="30"/>
        <v>10.506152996760136</v>
      </c>
      <c r="L288" s="3">
        <f t="shared" ca="1" si="31"/>
        <v>10.506152996760136</v>
      </c>
      <c r="M288">
        <f t="shared" si="29"/>
        <v>128</v>
      </c>
      <c r="O288" s="219"/>
      <c r="P288" s="234"/>
      <c r="Q288" s="219"/>
      <c r="R288" s="219"/>
    </row>
    <row r="289" spans="2:18" x14ac:dyDescent="0.3">
      <c r="B289" s="26">
        <v>10533</v>
      </c>
      <c r="C289" s="26">
        <v>18</v>
      </c>
      <c r="D289" s="26" t="s">
        <v>122</v>
      </c>
      <c r="E289" s="26" t="s">
        <v>124</v>
      </c>
      <c r="F289" s="26" t="s">
        <v>132</v>
      </c>
      <c r="G289" s="26">
        <v>13</v>
      </c>
      <c r="H289" s="349">
        <f t="shared" si="32"/>
        <v>1</v>
      </c>
      <c r="I289" s="85">
        <v>7.7</v>
      </c>
      <c r="J289" s="219"/>
      <c r="K289" s="3">
        <f t="shared" ca="1" si="30"/>
        <v>18.08116133110456</v>
      </c>
      <c r="L289" s="3">
        <f t="shared" ca="1" si="31"/>
        <v>18.08116133110456</v>
      </c>
      <c r="M289">
        <f t="shared" si="29"/>
        <v>129</v>
      </c>
      <c r="O289" s="219"/>
      <c r="P289" s="234"/>
      <c r="Q289" s="219"/>
      <c r="R289" s="219"/>
    </row>
    <row r="290" spans="2:18" x14ac:dyDescent="0.3">
      <c r="B290" s="26">
        <v>10543</v>
      </c>
      <c r="C290" s="26">
        <v>18</v>
      </c>
      <c r="D290" s="26" t="s">
        <v>122</v>
      </c>
      <c r="E290" s="26" t="s">
        <v>124</v>
      </c>
      <c r="F290" s="26" t="s">
        <v>132</v>
      </c>
      <c r="G290" s="26">
        <v>9</v>
      </c>
      <c r="H290" s="349">
        <f t="shared" si="32"/>
        <v>1</v>
      </c>
      <c r="I290" s="85">
        <v>24.1</v>
      </c>
      <c r="J290" s="219"/>
      <c r="K290" s="3" t="e">
        <f t="shared" si="30"/>
        <v>#N/A</v>
      </c>
      <c r="L290" s="3">
        <f t="shared" si="31"/>
        <v>24.1</v>
      </c>
      <c r="M290">
        <f t="shared" si="29"/>
        <v>130</v>
      </c>
      <c r="O290" s="219"/>
      <c r="P290" s="234"/>
      <c r="Q290" s="219"/>
      <c r="R290" s="219"/>
    </row>
    <row r="291" spans="2:18" x14ac:dyDescent="0.3">
      <c r="B291" s="26">
        <v>10552</v>
      </c>
      <c r="C291" s="26">
        <v>18</v>
      </c>
      <c r="D291" s="26" t="s">
        <v>122</v>
      </c>
      <c r="E291" s="26" t="s">
        <v>124</v>
      </c>
      <c r="F291" s="26" t="s">
        <v>132</v>
      </c>
      <c r="G291" s="26">
        <v>5</v>
      </c>
      <c r="H291" s="349">
        <f t="shared" si="32"/>
        <v>1</v>
      </c>
      <c r="I291" s="85">
        <v>15</v>
      </c>
      <c r="J291" s="219"/>
      <c r="K291" s="3" t="e">
        <f t="shared" si="30"/>
        <v>#N/A</v>
      </c>
      <c r="L291" s="3">
        <f t="shared" si="31"/>
        <v>15</v>
      </c>
      <c r="M291">
        <f t="shared" si="29"/>
        <v>131</v>
      </c>
      <c r="O291" s="219"/>
      <c r="P291" s="234"/>
      <c r="Q291" s="219"/>
      <c r="R291" s="219"/>
    </row>
    <row r="292" spans="2:18" x14ac:dyDescent="0.3">
      <c r="B292" s="26">
        <v>10553</v>
      </c>
      <c r="C292" s="26">
        <v>18</v>
      </c>
      <c r="D292" s="26" t="s">
        <v>123</v>
      </c>
      <c r="E292" s="26" t="s">
        <v>126</v>
      </c>
      <c r="F292" s="26" t="s">
        <v>131</v>
      </c>
      <c r="G292" s="26">
        <v>9999</v>
      </c>
      <c r="H292" s="349">
        <f t="shared" si="32"/>
        <v>0</v>
      </c>
      <c r="I292" s="85"/>
      <c r="J292" s="219"/>
      <c r="K292" s="3">
        <f t="shared" ca="1" si="30"/>
        <v>10.629992852520349</v>
      </c>
      <c r="L292" s="3">
        <f t="shared" ca="1" si="31"/>
        <v>10.629992852520349</v>
      </c>
      <c r="M292">
        <f t="shared" si="29"/>
        <v>132</v>
      </c>
      <c r="O292" s="219"/>
      <c r="P292" s="234"/>
      <c r="Q292" s="219"/>
      <c r="R292" s="219"/>
    </row>
    <row r="293" spans="2:18" x14ac:dyDescent="0.3">
      <c r="B293" s="26">
        <v>10598</v>
      </c>
      <c r="C293" s="26">
        <v>18</v>
      </c>
      <c r="D293" s="26" t="s">
        <v>122</v>
      </c>
      <c r="E293" s="26" t="s">
        <v>124</v>
      </c>
      <c r="F293" s="26" t="s">
        <v>132</v>
      </c>
      <c r="G293" s="26">
        <v>3</v>
      </c>
      <c r="H293" s="349">
        <f t="shared" si="32"/>
        <v>1</v>
      </c>
      <c r="I293" s="85">
        <v>14.6</v>
      </c>
      <c r="J293" s="219"/>
      <c r="K293" s="3" t="e">
        <f t="shared" si="30"/>
        <v>#N/A</v>
      </c>
      <c r="L293" s="3">
        <f t="shared" si="31"/>
        <v>14.6</v>
      </c>
      <c r="M293">
        <f t="shared" si="29"/>
        <v>133</v>
      </c>
      <c r="O293" s="219"/>
      <c r="P293" s="234"/>
      <c r="Q293" s="219"/>
      <c r="R293" s="219"/>
    </row>
    <row r="294" spans="2:18" x14ac:dyDescent="0.3">
      <c r="B294" s="26">
        <v>10604</v>
      </c>
      <c r="C294" s="26">
        <v>18</v>
      </c>
      <c r="D294" s="26" t="s">
        <v>123</v>
      </c>
      <c r="E294" s="26" t="s">
        <v>124</v>
      </c>
      <c r="F294" s="26" t="s">
        <v>132</v>
      </c>
      <c r="G294" s="26">
        <v>9999</v>
      </c>
      <c r="H294" s="349">
        <f t="shared" si="32"/>
        <v>0</v>
      </c>
      <c r="I294" s="85"/>
      <c r="J294" s="219"/>
      <c r="K294" s="3">
        <f t="shared" ca="1" si="30"/>
        <v>19.794980641638947</v>
      </c>
      <c r="L294" s="3">
        <f t="shared" ca="1" si="31"/>
        <v>19.794980641638947</v>
      </c>
      <c r="M294">
        <f t="shared" si="29"/>
        <v>134</v>
      </c>
      <c r="O294" s="219"/>
      <c r="P294" s="234"/>
      <c r="Q294" s="219"/>
      <c r="R294" s="219"/>
    </row>
    <row r="295" spans="2:18" x14ac:dyDescent="0.3">
      <c r="B295" s="26">
        <v>10616</v>
      </c>
      <c r="C295" s="26">
        <v>18</v>
      </c>
      <c r="D295" s="26" t="s">
        <v>123</v>
      </c>
      <c r="E295" s="26" t="s">
        <v>124</v>
      </c>
      <c r="F295" s="26" t="s">
        <v>132</v>
      </c>
      <c r="G295" s="26">
        <v>9999</v>
      </c>
      <c r="H295" s="349">
        <f t="shared" si="32"/>
        <v>0</v>
      </c>
      <c r="I295" s="85"/>
      <c r="J295" s="219"/>
      <c r="K295" s="3">
        <f t="shared" ca="1" si="30"/>
        <v>18.736167997172942</v>
      </c>
      <c r="L295" s="3">
        <f t="shared" ca="1" si="31"/>
        <v>18.736167997172942</v>
      </c>
      <c r="M295">
        <f t="shared" si="29"/>
        <v>135</v>
      </c>
      <c r="O295" s="219"/>
      <c r="P295" s="234">
        <f>P262+1</f>
        <v>1</v>
      </c>
      <c r="Q295" s="219"/>
      <c r="R295" s="219"/>
    </row>
    <row r="296" spans="2:18" x14ac:dyDescent="0.3">
      <c r="B296" s="26">
        <v>10685</v>
      </c>
      <c r="C296" s="26">
        <v>18</v>
      </c>
      <c r="D296" s="26" t="s">
        <v>122</v>
      </c>
      <c r="E296" s="26" t="s">
        <v>125</v>
      </c>
      <c r="F296" s="26" t="s">
        <v>121</v>
      </c>
      <c r="G296" s="26">
        <v>0</v>
      </c>
      <c r="H296" s="349">
        <f t="shared" si="32"/>
        <v>0</v>
      </c>
      <c r="I296" s="85"/>
      <c r="J296" s="219"/>
      <c r="K296" s="3">
        <f t="shared" ca="1" si="30"/>
        <v>12.749672898541627</v>
      </c>
      <c r="L296" s="3">
        <f t="shared" ca="1" si="31"/>
        <v>12.749672898541627</v>
      </c>
      <c r="M296">
        <f t="shared" si="29"/>
        <v>136</v>
      </c>
      <c r="O296" s="219"/>
      <c r="P296" s="234"/>
      <c r="Q296" s="219"/>
      <c r="R296" s="219"/>
    </row>
    <row r="297" spans="2:18" x14ac:dyDescent="0.3">
      <c r="B297" s="26">
        <v>10689</v>
      </c>
      <c r="C297" s="26">
        <v>18</v>
      </c>
      <c r="D297" s="26" t="s">
        <v>122</v>
      </c>
      <c r="E297" s="26" t="s">
        <v>124</v>
      </c>
      <c r="F297" s="26" t="s">
        <v>131</v>
      </c>
      <c r="G297" s="26">
        <v>3</v>
      </c>
      <c r="H297" s="349">
        <f t="shared" si="32"/>
        <v>1</v>
      </c>
      <c r="I297" s="85">
        <v>20.399999999999999</v>
      </c>
      <c r="J297" s="219"/>
      <c r="K297" s="3" t="e">
        <f t="shared" si="30"/>
        <v>#N/A</v>
      </c>
      <c r="L297" s="3">
        <f t="shared" si="31"/>
        <v>20.399999999999999</v>
      </c>
      <c r="M297">
        <f t="shared" si="29"/>
        <v>137</v>
      </c>
      <c r="O297" s="219"/>
      <c r="P297" s="234"/>
      <c r="Q297" s="219"/>
      <c r="R297" s="219"/>
    </row>
    <row r="298" spans="2:18" x14ac:dyDescent="0.3">
      <c r="B298" s="26">
        <v>10691</v>
      </c>
      <c r="C298" s="26">
        <v>18</v>
      </c>
      <c r="D298" s="26" t="s">
        <v>122</v>
      </c>
      <c r="E298" s="26" t="s">
        <v>124</v>
      </c>
      <c r="F298" s="26" t="s">
        <v>132</v>
      </c>
      <c r="G298" s="26">
        <v>2</v>
      </c>
      <c r="H298" s="349">
        <f t="shared" si="32"/>
        <v>0</v>
      </c>
      <c r="I298" s="85"/>
      <c r="J298" s="219"/>
      <c r="K298" s="3">
        <f t="shared" ca="1" si="30"/>
        <v>23.971585835771499</v>
      </c>
      <c r="L298" s="3">
        <f t="shared" ca="1" si="31"/>
        <v>23.971585835771499</v>
      </c>
      <c r="M298">
        <f t="shared" ref="M298:M358" si="33">M297+1</f>
        <v>138</v>
      </c>
      <c r="O298" s="219"/>
      <c r="P298" s="234"/>
      <c r="Q298" s="219"/>
      <c r="R298" s="219"/>
    </row>
    <row r="299" spans="2:18" x14ac:dyDescent="0.3">
      <c r="B299" s="26">
        <v>10700</v>
      </c>
      <c r="C299" s="26">
        <v>18</v>
      </c>
      <c r="D299" s="26" t="s">
        <v>122</v>
      </c>
      <c r="E299" s="26" t="s">
        <v>124</v>
      </c>
      <c r="F299" s="26" t="s">
        <v>131</v>
      </c>
      <c r="G299" s="26">
        <v>15</v>
      </c>
      <c r="H299" s="349">
        <f t="shared" si="32"/>
        <v>1</v>
      </c>
      <c r="I299" s="85">
        <v>7.9</v>
      </c>
      <c r="J299" s="219"/>
      <c r="K299" s="3">
        <f t="shared" ca="1" si="30"/>
        <v>13.378039922627504</v>
      </c>
      <c r="L299" s="3">
        <f t="shared" ca="1" si="31"/>
        <v>13.378039922627504</v>
      </c>
      <c r="M299">
        <f t="shared" si="33"/>
        <v>139</v>
      </c>
      <c r="O299" s="219"/>
      <c r="P299" s="234"/>
      <c r="Q299" s="219"/>
      <c r="R299" s="219"/>
    </row>
    <row r="300" spans="2:18" x14ac:dyDescent="0.3">
      <c r="B300" s="26">
        <v>10704</v>
      </c>
      <c r="C300" s="26">
        <v>18</v>
      </c>
      <c r="D300" s="26" t="s">
        <v>123</v>
      </c>
      <c r="E300" s="26" t="s">
        <v>124</v>
      </c>
      <c r="F300" s="26" t="s">
        <v>132</v>
      </c>
      <c r="G300" s="26">
        <v>9999</v>
      </c>
      <c r="H300" s="349">
        <f t="shared" si="32"/>
        <v>0</v>
      </c>
      <c r="I300" s="85"/>
      <c r="J300" s="219"/>
      <c r="K300" s="3">
        <f t="shared" ca="1" si="30"/>
        <v>13.398077287300627</v>
      </c>
      <c r="L300" s="3">
        <f t="shared" ca="1" si="31"/>
        <v>13.398077287300627</v>
      </c>
      <c r="M300">
        <f t="shared" si="33"/>
        <v>140</v>
      </c>
      <c r="O300" s="219"/>
      <c r="P300" s="234"/>
      <c r="Q300" s="219"/>
      <c r="R300" s="219"/>
    </row>
    <row r="301" spans="2:18" x14ac:dyDescent="0.3">
      <c r="B301" s="26">
        <v>10715</v>
      </c>
      <c r="C301" s="26">
        <v>18</v>
      </c>
      <c r="D301" s="26" t="s">
        <v>122</v>
      </c>
      <c r="E301" s="26" t="s">
        <v>124</v>
      </c>
      <c r="F301" s="26" t="s">
        <v>132</v>
      </c>
      <c r="G301" s="26">
        <v>4</v>
      </c>
      <c r="H301" s="349">
        <f t="shared" si="32"/>
        <v>1</v>
      </c>
      <c r="I301" s="85">
        <v>18.7</v>
      </c>
      <c r="J301" s="219"/>
      <c r="K301" s="3" t="e">
        <f t="shared" si="30"/>
        <v>#N/A</v>
      </c>
      <c r="L301" s="3">
        <f t="shared" si="31"/>
        <v>18.7</v>
      </c>
      <c r="M301">
        <f t="shared" si="33"/>
        <v>141</v>
      </c>
      <c r="O301" s="219"/>
      <c r="P301" s="234"/>
      <c r="Q301" s="219"/>
      <c r="R301" s="219"/>
    </row>
    <row r="302" spans="2:18" x14ac:dyDescent="0.3">
      <c r="B302" s="26">
        <v>10718</v>
      </c>
      <c r="C302" s="26">
        <v>18</v>
      </c>
      <c r="D302" s="26" t="s">
        <v>123</v>
      </c>
      <c r="E302" s="26" t="s">
        <v>124</v>
      </c>
      <c r="F302" s="26" t="s">
        <v>132</v>
      </c>
      <c r="G302" s="26">
        <v>9999</v>
      </c>
      <c r="H302" s="349">
        <f t="shared" si="32"/>
        <v>0</v>
      </c>
      <c r="I302" s="85"/>
      <c r="J302" s="219"/>
      <c r="K302" s="3">
        <f t="shared" ca="1" si="30"/>
        <v>14.419064438789652</v>
      </c>
      <c r="L302" s="3">
        <f t="shared" ca="1" si="31"/>
        <v>14.419064438789652</v>
      </c>
      <c r="M302">
        <f t="shared" si="33"/>
        <v>142</v>
      </c>
      <c r="O302" s="219"/>
      <c r="P302" s="234"/>
      <c r="Q302" s="219"/>
      <c r="R302" s="219"/>
    </row>
    <row r="303" spans="2:18" x14ac:dyDescent="0.3">
      <c r="B303" s="26">
        <v>10720</v>
      </c>
      <c r="C303" s="26">
        <v>18</v>
      </c>
      <c r="D303" s="26" t="s">
        <v>123</v>
      </c>
      <c r="E303" s="26" t="s">
        <v>124</v>
      </c>
      <c r="F303" s="26" t="s">
        <v>132</v>
      </c>
      <c r="G303" s="26">
        <v>9999</v>
      </c>
      <c r="H303" s="349">
        <f t="shared" si="32"/>
        <v>0</v>
      </c>
      <c r="I303" s="85"/>
      <c r="J303" s="219"/>
      <c r="K303" s="3">
        <f t="shared" ca="1" si="30"/>
        <v>7.7659336188625794</v>
      </c>
      <c r="L303" s="3">
        <f t="shared" ca="1" si="31"/>
        <v>7.7659336188625794</v>
      </c>
      <c r="M303">
        <f t="shared" si="33"/>
        <v>143</v>
      </c>
      <c r="O303" s="219"/>
      <c r="P303" s="234"/>
      <c r="Q303" s="219"/>
      <c r="R303" s="219"/>
    </row>
    <row r="304" spans="2:18" x14ac:dyDescent="0.3">
      <c r="B304" s="26">
        <v>10722</v>
      </c>
      <c r="C304" s="26">
        <v>18</v>
      </c>
      <c r="D304" s="26" t="s">
        <v>122</v>
      </c>
      <c r="E304" s="26" t="s">
        <v>124</v>
      </c>
      <c r="F304" s="26" t="s">
        <v>132</v>
      </c>
      <c r="G304" s="26">
        <v>1</v>
      </c>
      <c r="H304" s="349">
        <f t="shared" si="32"/>
        <v>0</v>
      </c>
      <c r="I304" s="85"/>
      <c r="J304" s="219"/>
      <c r="K304" s="3">
        <f t="shared" ca="1" si="30"/>
        <v>20.909075690294337</v>
      </c>
      <c r="L304" s="3">
        <f t="shared" ca="1" si="31"/>
        <v>20.909075690294337</v>
      </c>
      <c r="M304">
        <f t="shared" si="33"/>
        <v>144</v>
      </c>
      <c r="O304" s="219"/>
      <c r="P304" s="234"/>
      <c r="Q304" s="219"/>
      <c r="R304" s="219"/>
    </row>
    <row r="305" spans="2:18" x14ac:dyDescent="0.3">
      <c r="B305" s="26">
        <v>10738</v>
      </c>
      <c r="C305" s="26">
        <v>18</v>
      </c>
      <c r="D305" s="26" t="s">
        <v>122</v>
      </c>
      <c r="E305" s="26" t="s">
        <v>124</v>
      </c>
      <c r="F305" s="26" t="s">
        <v>132</v>
      </c>
      <c r="G305" s="26">
        <v>7</v>
      </c>
      <c r="H305" s="349">
        <f t="shared" si="32"/>
        <v>1</v>
      </c>
      <c r="I305" s="85">
        <v>14.5</v>
      </c>
      <c r="J305" s="219"/>
      <c r="K305" s="3" t="e">
        <f t="shared" si="30"/>
        <v>#N/A</v>
      </c>
      <c r="L305" s="3">
        <f t="shared" si="31"/>
        <v>14.5</v>
      </c>
      <c r="M305">
        <f t="shared" si="33"/>
        <v>145</v>
      </c>
      <c r="O305" s="219"/>
      <c r="P305" s="234"/>
      <c r="Q305" s="219"/>
      <c r="R305" s="219"/>
    </row>
    <row r="306" spans="2:18" x14ac:dyDescent="0.3">
      <c r="B306" s="26">
        <v>10739</v>
      </c>
      <c r="C306" s="26">
        <v>18</v>
      </c>
      <c r="D306" s="26" t="s">
        <v>122</v>
      </c>
      <c r="E306" s="26" t="s">
        <v>124</v>
      </c>
      <c r="F306" s="26" t="s">
        <v>132</v>
      </c>
      <c r="G306" s="26">
        <v>2</v>
      </c>
      <c r="H306" s="349">
        <f t="shared" si="32"/>
        <v>0</v>
      </c>
      <c r="I306" s="85"/>
      <c r="J306" s="219"/>
      <c r="K306" s="3">
        <f t="shared" ca="1" si="30"/>
        <v>8.6168119264953553</v>
      </c>
      <c r="L306" s="3">
        <f t="shared" ca="1" si="31"/>
        <v>8.6168119264953553</v>
      </c>
      <c r="M306">
        <f t="shared" si="33"/>
        <v>146</v>
      </c>
      <c r="O306" s="219"/>
      <c r="P306" s="234"/>
      <c r="Q306" s="219"/>
      <c r="R306" s="219"/>
    </row>
    <row r="307" spans="2:18" x14ac:dyDescent="0.3">
      <c r="B307" s="26">
        <v>10846</v>
      </c>
      <c r="C307" s="26">
        <v>18</v>
      </c>
      <c r="D307" s="26" t="s">
        <v>123</v>
      </c>
      <c r="E307" s="26" t="s">
        <v>124</v>
      </c>
      <c r="F307" s="26" t="s">
        <v>132</v>
      </c>
      <c r="G307" s="26">
        <v>9999</v>
      </c>
      <c r="H307" s="349">
        <f t="shared" si="32"/>
        <v>0</v>
      </c>
      <c r="I307" s="85"/>
      <c r="J307" s="219"/>
      <c r="K307" s="3">
        <f t="shared" ca="1" si="30"/>
        <v>18.05116126925315</v>
      </c>
      <c r="L307" s="3">
        <f t="shared" ca="1" si="31"/>
        <v>18.05116126925315</v>
      </c>
      <c r="M307">
        <f t="shared" si="33"/>
        <v>147</v>
      </c>
      <c r="O307" s="219"/>
      <c r="P307" s="234"/>
      <c r="Q307" s="219"/>
      <c r="R307" s="219"/>
    </row>
    <row r="308" spans="2:18" x14ac:dyDescent="0.3">
      <c r="B308" s="26">
        <v>10849</v>
      </c>
      <c r="C308" s="26">
        <v>18</v>
      </c>
      <c r="D308" s="26" t="s">
        <v>122</v>
      </c>
      <c r="E308" s="26" t="s">
        <v>124</v>
      </c>
      <c r="F308" s="26" t="s">
        <v>132</v>
      </c>
      <c r="G308" s="26">
        <v>11</v>
      </c>
      <c r="H308" s="349">
        <f t="shared" si="32"/>
        <v>1</v>
      </c>
      <c r="I308" s="85">
        <v>15.8</v>
      </c>
      <c r="J308" s="219"/>
      <c r="K308" s="3" t="e">
        <f t="shared" si="30"/>
        <v>#N/A</v>
      </c>
      <c r="L308" s="3">
        <f t="shared" si="31"/>
        <v>15.8</v>
      </c>
      <c r="M308">
        <f t="shared" si="33"/>
        <v>148</v>
      </c>
      <c r="O308" s="219"/>
      <c r="P308" s="234"/>
      <c r="Q308" s="219"/>
      <c r="R308" s="219"/>
    </row>
    <row r="309" spans="2:18" x14ac:dyDescent="0.3">
      <c r="B309" s="26">
        <v>10861</v>
      </c>
      <c r="C309" s="26">
        <v>18</v>
      </c>
      <c r="D309" s="26" t="s">
        <v>123</v>
      </c>
      <c r="E309" s="26" t="s">
        <v>124</v>
      </c>
      <c r="F309" s="26" t="s">
        <v>132</v>
      </c>
      <c r="G309" s="26">
        <v>9999</v>
      </c>
      <c r="H309" s="349">
        <f t="shared" si="32"/>
        <v>0</v>
      </c>
      <c r="I309" s="85"/>
      <c r="J309" s="219"/>
      <c r="K309" s="3">
        <f t="shared" ca="1" si="30"/>
        <v>20.677061893974248</v>
      </c>
      <c r="L309" s="3">
        <f t="shared" ca="1" si="31"/>
        <v>20.677061893974248</v>
      </c>
      <c r="M309">
        <f t="shared" si="33"/>
        <v>149</v>
      </c>
      <c r="O309" s="219"/>
      <c r="P309" s="234"/>
      <c r="Q309" s="219"/>
      <c r="R309" s="219"/>
    </row>
    <row r="310" spans="2:18" x14ac:dyDescent="0.3">
      <c r="B310" s="26">
        <v>11001</v>
      </c>
      <c r="C310" s="26">
        <v>18</v>
      </c>
      <c r="D310" s="26" t="s">
        <v>122</v>
      </c>
      <c r="E310" s="26" t="s">
        <v>125</v>
      </c>
      <c r="F310" s="26" t="s">
        <v>133</v>
      </c>
      <c r="G310" s="26">
        <v>0</v>
      </c>
      <c r="H310" s="349">
        <f t="shared" si="32"/>
        <v>0</v>
      </c>
      <c r="I310" s="85"/>
      <c r="J310" s="219"/>
      <c r="K310" s="3">
        <f t="shared" ca="1" si="30"/>
        <v>15.909023679853007</v>
      </c>
      <c r="L310" s="3">
        <f t="shared" ca="1" si="31"/>
        <v>15.909023679853007</v>
      </c>
      <c r="M310">
        <f t="shared" si="33"/>
        <v>150</v>
      </c>
      <c r="O310" s="219"/>
      <c r="P310" s="234"/>
      <c r="Q310" s="219"/>
      <c r="R310" s="219"/>
    </row>
    <row r="311" spans="2:18" x14ac:dyDescent="0.3">
      <c r="B311" s="26">
        <v>11008</v>
      </c>
      <c r="C311" s="26">
        <v>18</v>
      </c>
      <c r="D311" s="26" t="s">
        <v>122</v>
      </c>
      <c r="E311" s="26" t="s">
        <v>124</v>
      </c>
      <c r="F311" s="26" t="s">
        <v>132</v>
      </c>
      <c r="G311" s="26">
        <v>2</v>
      </c>
      <c r="H311" s="349">
        <f t="shared" si="32"/>
        <v>0</v>
      </c>
      <c r="I311" s="85"/>
      <c r="J311" s="219"/>
      <c r="K311" s="3">
        <f t="shared" ca="1" si="30"/>
        <v>24.885139711948927</v>
      </c>
      <c r="L311" s="3">
        <f t="shared" ca="1" si="31"/>
        <v>24.885139711948927</v>
      </c>
      <c r="M311">
        <f t="shared" si="33"/>
        <v>151</v>
      </c>
      <c r="O311" s="219"/>
      <c r="P311" s="234"/>
      <c r="Q311" s="219"/>
      <c r="R311" s="219"/>
    </row>
    <row r="312" spans="2:18" x14ac:dyDescent="0.3">
      <c r="B312" s="26">
        <v>11010</v>
      </c>
      <c r="C312" s="26">
        <v>18</v>
      </c>
      <c r="D312" s="26" t="s">
        <v>122</v>
      </c>
      <c r="E312" s="26" t="s">
        <v>124</v>
      </c>
      <c r="F312" s="26" t="s">
        <v>132</v>
      </c>
      <c r="G312" s="26">
        <v>4</v>
      </c>
      <c r="H312" s="349">
        <f t="shared" si="32"/>
        <v>1</v>
      </c>
      <c r="I312" s="85">
        <v>19.600000000000001</v>
      </c>
      <c r="J312" s="219"/>
      <c r="K312" s="3" t="e">
        <f t="shared" si="30"/>
        <v>#N/A</v>
      </c>
      <c r="L312" s="3">
        <f t="shared" si="31"/>
        <v>19.600000000000001</v>
      </c>
      <c r="M312">
        <f t="shared" si="33"/>
        <v>152</v>
      </c>
      <c r="O312" s="219"/>
      <c r="P312" s="234"/>
      <c r="Q312" s="219"/>
      <c r="R312" s="219"/>
    </row>
    <row r="313" spans="2:18" x14ac:dyDescent="0.3">
      <c r="B313" s="26">
        <v>11011</v>
      </c>
      <c r="C313" s="26">
        <v>18</v>
      </c>
      <c r="D313" s="26" t="s">
        <v>122</v>
      </c>
      <c r="E313" s="26" t="s">
        <v>124</v>
      </c>
      <c r="F313" s="26" t="s">
        <v>133</v>
      </c>
      <c r="G313" s="26">
        <v>3</v>
      </c>
      <c r="H313" s="349">
        <f t="shared" si="32"/>
        <v>0</v>
      </c>
      <c r="I313" s="85"/>
      <c r="J313" s="219"/>
      <c r="K313" s="3">
        <f t="shared" ca="1" si="30"/>
        <v>9.532425282917572</v>
      </c>
      <c r="L313" s="3">
        <f t="shared" ca="1" si="31"/>
        <v>9.532425282917572</v>
      </c>
      <c r="M313">
        <f t="shared" si="33"/>
        <v>153</v>
      </c>
      <c r="O313" s="219"/>
      <c r="P313" s="234"/>
      <c r="Q313" s="219"/>
      <c r="R313" s="219"/>
    </row>
    <row r="314" spans="2:18" x14ac:dyDescent="0.3">
      <c r="B314" s="26">
        <v>11013</v>
      </c>
      <c r="C314" s="26">
        <v>18</v>
      </c>
      <c r="D314" s="26" t="s">
        <v>122</v>
      </c>
      <c r="E314" s="26" t="s">
        <v>124</v>
      </c>
      <c r="F314" s="26" t="s">
        <v>133</v>
      </c>
      <c r="G314" s="26">
        <v>0</v>
      </c>
      <c r="H314" s="349">
        <f t="shared" si="32"/>
        <v>0</v>
      </c>
      <c r="I314" s="85"/>
      <c r="J314" s="219"/>
      <c r="K314" s="3">
        <f t="shared" ca="1" si="30"/>
        <v>17.70876374259144</v>
      </c>
      <c r="L314" s="3">
        <f t="shared" ca="1" si="31"/>
        <v>17.70876374259144</v>
      </c>
      <c r="M314">
        <f t="shared" si="33"/>
        <v>154</v>
      </c>
      <c r="O314" s="219"/>
      <c r="P314" s="234"/>
      <c r="Q314" s="219"/>
      <c r="R314" s="219"/>
    </row>
    <row r="315" spans="2:18" x14ac:dyDescent="0.3">
      <c r="B315" s="26">
        <v>11017</v>
      </c>
      <c r="C315" s="26">
        <v>18</v>
      </c>
      <c r="D315" s="26" t="s">
        <v>122</v>
      </c>
      <c r="E315" s="26" t="s">
        <v>124</v>
      </c>
      <c r="F315" s="26" t="s">
        <v>132</v>
      </c>
      <c r="G315" s="26">
        <v>2</v>
      </c>
      <c r="H315" s="349">
        <f t="shared" si="32"/>
        <v>0</v>
      </c>
      <c r="I315" s="85"/>
      <c r="J315" s="219"/>
      <c r="K315" s="3">
        <f t="shared" ca="1" si="30"/>
        <v>10.85656796604821</v>
      </c>
      <c r="L315" s="3">
        <f t="shared" ca="1" si="31"/>
        <v>10.85656796604821</v>
      </c>
      <c r="M315">
        <f t="shared" si="33"/>
        <v>155</v>
      </c>
      <c r="O315" s="219"/>
      <c r="P315" s="234"/>
      <c r="Q315" s="219"/>
      <c r="R315" s="219"/>
    </row>
    <row r="316" spans="2:18" x14ac:dyDescent="0.3">
      <c r="B316" s="26">
        <v>11025</v>
      </c>
      <c r="C316" s="26">
        <v>18</v>
      </c>
      <c r="D316" s="26" t="s">
        <v>122</v>
      </c>
      <c r="E316" s="26" t="s">
        <v>124</v>
      </c>
      <c r="F316" s="26" t="s">
        <v>132</v>
      </c>
      <c r="G316" s="26">
        <v>3</v>
      </c>
      <c r="H316" s="349">
        <f t="shared" si="32"/>
        <v>0</v>
      </c>
      <c r="I316" s="85"/>
      <c r="J316" s="219"/>
      <c r="K316" s="3">
        <f t="shared" ca="1" si="30"/>
        <v>11.409291239743405</v>
      </c>
      <c r="L316" s="3">
        <f t="shared" ca="1" si="31"/>
        <v>11.409291239743405</v>
      </c>
      <c r="M316">
        <f t="shared" si="33"/>
        <v>156</v>
      </c>
      <c r="O316" s="219"/>
      <c r="P316" s="234"/>
      <c r="Q316" s="219"/>
      <c r="R316" s="219"/>
    </row>
    <row r="317" spans="2:18" x14ac:dyDescent="0.3">
      <c r="B317" s="26">
        <v>11032</v>
      </c>
      <c r="C317" s="26">
        <v>18</v>
      </c>
      <c r="D317" s="26" t="s">
        <v>123</v>
      </c>
      <c r="E317" s="26" t="s">
        <v>124</v>
      </c>
      <c r="F317" s="26" t="s">
        <v>132</v>
      </c>
      <c r="G317" s="26">
        <v>9999</v>
      </c>
      <c r="H317" s="349">
        <f t="shared" si="32"/>
        <v>0</v>
      </c>
      <c r="I317" s="85"/>
      <c r="J317" s="219"/>
      <c r="K317" s="3">
        <f t="shared" ca="1" si="30"/>
        <v>7.7206406377906234</v>
      </c>
      <c r="L317" s="3">
        <f t="shared" ca="1" si="31"/>
        <v>7.7206406377906234</v>
      </c>
      <c r="M317">
        <f t="shared" si="33"/>
        <v>157</v>
      </c>
      <c r="O317" s="219"/>
      <c r="P317" s="234"/>
      <c r="Q317" s="219"/>
      <c r="R317" s="219"/>
    </row>
    <row r="318" spans="2:18" x14ac:dyDescent="0.3">
      <c r="B318" s="26">
        <v>11042</v>
      </c>
      <c r="C318" s="26">
        <v>18</v>
      </c>
      <c r="D318" s="26" t="s">
        <v>122</v>
      </c>
      <c r="E318" s="26" t="s">
        <v>124</v>
      </c>
      <c r="F318" s="26" t="s">
        <v>131</v>
      </c>
      <c r="G318" s="26">
        <v>11</v>
      </c>
      <c r="H318" s="349">
        <f t="shared" si="32"/>
        <v>1</v>
      </c>
      <c r="I318" s="85">
        <v>17.3</v>
      </c>
      <c r="J318" s="219"/>
      <c r="K318" s="3" t="e">
        <f t="shared" si="30"/>
        <v>#N/A</v>
      </c>
      <c r="L318" s="3">
        <f t="shared" si="31"/>
        <v>17.3</v>
      </c>
      <c r="M318">
        <f t="shared" si="33"/>
        <v>158</v>
      </c>
      <c r="O318" s="219"/>
      <c r="P318" s="234"/>
      <c r="Q318" s="219"/>
      <c r="R318" s="219"/>
    </row>
    <row r="319" spans="2:18" x14ac:dyDescent="0.3">
      <c r="B319" s="26">
        <v>11051</v>
      </c>
      <c r="C319" s="26">
        <v>18</v>
      </c>
      <c r="D319" s="26" t="s">
        <v>122</v>
      </c>
      <c r="E319" s="26" t="s">
        <v>124</v>
      </c>
      <c r="F319" s="26" t="s">
        <v>131</v>
      </c>
      <c r="G319" s="26">
        <v>6</v>
      </c>
      <c r="H319" s="349">
        <f t="shared" si="32"/>
        <v>0</v>
      </c>
      <c r="I319" s="85"/>
      <c r="J319" s="219"/>
      <c r="K319" s="3">
        <f t="shared" ca="1" si="30"/>
        <v>8.2173436355321439</v>
      </c>
      <c r="L319" s="3">
        <f t="shared" ca="1" si="31"/>
        <v>8.2173436355321439</v>
      </c>
      <c r="M319">
        <f t="shared" si="33"/>
        <v>159</v>
      </c>
      <c r="O319" s="219"/>
      <c r="P319" s="234"/>
      <c r="Q319" s="219"/>
      <c r="R319" s="219"/>
    </row>
    <row r="320" spans="2:18" x14ac:dyDescent="0.3">
      <c r="B320" s="26">
        <v>11067</v>
      </c>
      <c r="C320" s="26">
        <v>18</v>
      </c>
      <c r="D320" s="26" t="s">
        <v>123</v>
      </c>
      <c r="E320" s="26" t="s">
        <v>124</v>
      </c>
      <c r="F320" s="26" t="s">
        <v>132</v>
      </c>
      <c r="G320" s="26">
        <v>9999</v>
      </c>
      <c r="H320" s="349">
        <f t="shared" si="32"/>
        <v>0</v>
      </c>
      <c r="I320" s="85"/>
      <c r="J320" s="219"/>
      <c r="K320" s="3">
        <f t="shared" ca="1" si="30"/>
        <v>14.241587120769685</v>
      </c>
      <c r="L320" s="3">
        <f t="shared" ca="1" si="31"/>
        <v>14.241587120769685</v>
      </c>
      <c r="M320">
        <f t="shared" si="33"/>
        <v>160</v>
      </c>
      <c r="O320" s="219"/>
      <c r="P320" s="234"/>
      <c r="Q320" s="219"/>
      <c r="R320" s="219"/>
    </row>
    <row r="321" spans="2:18" x14ac:dyDescent="0.3">
      <c r="B321" s="26">
        <v>11069</v>
      </c>
      <c r="C321" s="26">
        <v>18</v>
      </c>
      <c r="D321" s="26" t="s">
        <v>122</v>
      </c>
      <c r="E321" s="26" t="s">
        <v>124</v>
      </c>
      <c r="F321" s="26" t="s">
        <v>131</v>
      </c>
      <c r="G321" s="26">
        <v>5</v>
      </c>
      <c r="H321" s="349">
        <f t="shared" si="32"/>
        <v>1</v>
      </c>
      <c r="I321" s="85">
        <v>15.5</v>
      </c>
      <c r="J321" s="219"/>
      <c r="K321" s="3" t="e">
        <f t="shared" si="30"/>
        <v>#N/A</v>
      </c>
      <c r="L321" s="3">
        <f t="shared" si="31"/>
        <v>15.5</v>
      </c>
      <c r="M321">
        <f t="shared" si="33"/>
        <v>161</v>
      </c>
      <c r="O321" s="219"/>
      <c r="P321" s="234"/>
      <c r="Q321" s="219"/>
      <c r="R321" s="219"/>
    </row>
    <row r="322" spans="2:18" x14ac:dyDescent="0.3">
      <c r="B322" s="26">
        <v>11086</v>
      </c>
      <c r="C322" s="26">
        <v>18</v>
      </c>
      <c r="D322" s="26" t="s">
        <v>122</v>
      </c>
      <c r="E322" s="26" t="s">
        <v>125</v>
      </c>
      <c r="F322" s="26" t="s">
        <v>132</v>
      </c>
      <c r="G322" s="26">
        <v>0</v>
      </c>
      <c r="H322" s="349">
        <f t="shared" si="32"/>
        <v>0</v>
      </c>
      <c r="I322" s="85"/>
      <c r="J322" s="219"/>
      <c r="K322" s="3">
        <f t="shared" ca="1" si="30"/>
        <v>11.484823349119926</v>
      </c>
      <c r="L322" s="3">
        <f t="shared" ca="1" si="31"/>
        <v>11.484823349119926</v>
      </c>
      <c r="M322">
        <f t="shared" si="33"/>
        <v>162</v>
      </c>
      <c r="O322" s="219"/>
      <c r="P322" s="234"/>
      <c r="Q322" s="219"/>
      <c r="R322" s="219"/>
    </row>
    <row r="323" spans="2:18" x14ac:dyDescent="0.3">
      <c r="B323" s="26">
        <v>11155</v>
      </c>
      <c r="C323" s="26">
        <v>18</v>
      </c>
      <c r="D323" s="26" t="s">
        <v>122</v>
      </c>
      <c r="E323" s="26" t="s">
        <v>124</v>
      </c>
      <c r="F323" s="26" t="s">
        <v>132</v>
      </c>
      <c r="G323" s="26">
        <v>1</v>
      </c>
      <c r="H323" s="349">
        <f t="shared" si="32"/>
        <v>0</v>
      </c>
      <c r="I323" s="85"/>
      <c r="J323" s="219"/>
      <c r="K323" s="3">
        <f t="shared" ca="1" si="30"/>
        <v>14.481481710650296</v>
      </c>
      <c r="L323" s="3">
        <f t="shared" ca="1" si="31"/>
        <v>14.481481710650296</v>
      </c>
      <c r="M323">
        <f t="shared" si="33"/>
        <v>163</v>
      </c>
      <c r="O323" s="219"/>
      <c r="P323" s="234"/>
      <c r="Q323" s="219"/>
      <c r="R323" s="219"/>
    </row>
    <row r="324" spans="2:18" x14ac:dyDescent="0.3">
      <c r="B324" s="26">
        <v>11182</v>
      </c>
      <c r="C324" s="26">
        <v>18</v>
      </c>
      <c r="D324" s="26" t="s">
        <v>122</v>
      </c>
      <c r="E324" s="26" t="s">
        <v>124</v>
      </c>
      <c r="F324" s="26" t="s">
        <v>132</v>
      </c>
      <c r="G324" s="26">
        <v>0</v>
      </c>
      <c r="H324" s="349">
        <f t="shared" si="32"/>
        <v>0</v>
      </c>
      <c r="I324" s="85"/>
      <c r="J324" s="219"/>
      <c r="K324" s="3">
        <f t="shared" ca="1" si="30"/>
        <v>11.864013621968505</v>
      </c>
      <c r="L324" s="3">
        <f t="shared" ca="1" si="31"/>
        <v>11.864013621968505</v>
      </c>
      <c r="M324">
        <f t="shared" si="33"/>
        <v>164</v>
      </c>
      <c r="O324" s="219"/>
      <c r="P324" s="234"/>
      <c r="Q324" s="219"/>
      <c r="R324" s="219"/>
    </row>
    <row r="325" spans="2:18" x14ac:dyDescent="0.3">
      <c r="B325" s="26">
        <v>11184</v>
      </c>
      <c r="C325" s="26">
        <v>18</v>
      </c>
      <c r="D325" s="26" t="s">
        <v>122</v>
      </c>
      <c r="E325" s="26" t="s">
        <v>124</v>
      </c>
      <c r="F325" s="26" t="s">
        <v>132</v>
      </c>
      <c r="G325" s="26">
        <v>0</v>
      </c>
      <c r="H325" s="349">
        <f t="shared" si="32"/>
        <v>0</v>
      </c>
      <c r="I325" s="85"/>
      <c r="J325" s="219"/>
      <c r="K325" s="3">
        <f t="shared" ca="1" si="30"/>
        <v>21.010023066183777</v>
      </c>
      <c r="L325" s="3">
        <f t="shared" ca="1" si="31"/>
        <v>21.010023066183777</v>
      </c>
      <c r="M325">
        <f t="shared" si="33"/>
        <v>165</v>
      </c>
      <c r="O325" s="219"/>
      <c r="P325" s="234"/>
      <c r="Q325" s="219"/>
      <c r="R325" s="219"/>
    </row>
    <row r="326" spans="2:18" x14ac:dyDescent="0.3">
      <c r="B326" s="26">
        <v>11191</v>
      </c>
      <c r="C326" s="26">
        <v>18</v>
      </c>
      <c r="D326" s="26" t="s">
        <v>123</v>
      </c>
      <c r="E326" s="26" t="s">
        <v>124</v>
      </c>
      <c r="F326" s="26" t="s">
        <v>132</v>
      </c>
      <c r="G326" s="26">
        <v>9999</v>
      </c>
      <c r="H326" s="349">
        <f t="shared" si="32"/>
        <v>0</v>
      </c>
      <c r="I326" s="85"/>
      <c r="J326" s="219"/>
      <c r="K326" s="3">
        <f t="shared" ca="1" si="30"/>
        <v>10.00978063570779</v>
      </c>
      <c r="L326" s="3">
        <f t="shared" ca="1" si="31"/>
        <v>10.00978063570779</v>
      </c>
      <c r="M326">
        <f t="shared" si="33"/>
        <v>166</v>
      </c>
      <c r="O326" s="219"/>
      <c r="P326" s="234"/>
      <c r="Q326" s="219"/>
      <c r="R326" s="219"/>
    </row>
    <row r="327" spans="2:18" x14ac:dyDescent="0.3">
      <c r="B327" s="26">
        <v>11194</v>
      </c>
      <c r="C327" s="26">
        <v>18</v>
      </c>
      <c r="D327" s="26" t="s">
        <v>122</v>
      </c>
      <c r="E327" s="26" t="s">
        <v>124</v>
      </c>
      <c r="F327" s="26" t="s">
        <v>131</v>
      </c>
      <c r="G327" s="26">
        <v>0</v>
      </c>
      <c r="H327" s="349">
        <f t="shared" si="32"/>
        <v>0</v>
      </c>
      <c r="I327" s="85"/>
      <c r="J327" s="219"/>
      <c r="K327" s="3">
        <f t="shared" ca="1" si="30"/>
        <v>17.730967656926449</v>
      </c>
      <c r="L327" s="3">
        <f t="shared" ca="1" si="31"/>
        <v>17.730967656926449</v>
      </c>
      <c r="M327">
        <f t="shared" si="33"/>
        <v>167</v>
      </c>
      <c r="O327" s="219"/>
      <c r="P327" s="234"/>
      <c r="Q327" s="219"/>
      <c r="R327" s="219"/>
    </row>
    <row r="328" spans="2:18" x14ac:dyDescent="0.3">
      <c r="B328" s="26">
        <v>11248</v>
      </c>
      <c r="C328" s="26">
        <v>18</v>
      </c>
      <c r="D328" s="26" t="s">
        <v>123</v>
      </c>
      <c r="E328" s="26" t="s">
        <v>124</v>
      </c>
      <c r="F328" s="26" t="s">
        <v>132</v>
      </c>
      <c r="G328" s="26">
        <v>9999</v>
      </c>
      <c r="H328" s="349">
        <f t="shared" si="32"/>
        <v>0</v>
      </c>
      <c r="I328" s="85"/>
      <c r="J328" s="219"/>
      <c r="K328" s="3">
        <f t="shared" ca="1" si="30"/>
        <v>16.940973106906277</v>
      </c>
      <c r="L328" s="3">
        <f t="shared" ca="1" si="31"/>
        <v>16.940973106906277</v>
      </c>
      <c r="M328">
        <f t="shared" si="33"/>
        <v>168</v>
      </c>
      <c r="O328" s="219"/>
      <c r="P328" s="234">
        <f>P295+1</f>
        <v>2</v>
      </c>
      <c r="Q328" s="219"/>
      <c r="R328" s="219"/>
    </row>
    <row r="329" spans="2:18" x14ac:dyDescent="0.3">
      <c r="B329" s="26">
        <v>11287</v>
      </c>
      <c r="C329" s="26">
        <v>18</v>
      </c>
      <c r="D329" s="26" t="s">
        <v>123</v>
      </c>
      <c r="E329" s="26" t="s">
        <v>124</v>
      </c>
      <c r="F329" s="26" t="s">
        <v>131</v>
      </c>
      <c r="G329" s="26">
        <v>9999</v>
      </c>
      <c r="H329" s="349">
        <f t="shared" si="32"/>
        <v>0</v>
      </c>
      <c r="I329" s="85"/>
      <c r="J329" s="219"/>
      <c r="K329" s="3">
        <f t="shared" ca="1" si="30"/>
        <v>13.981508003219334</v>
      </c>
      <c r="L329" s="3">
        <f t="shared" ca="1" si="31"/>
        <v>13.981508003219334</v>
      </c>
      <c r="M329">
        <f t="shared" si="33"/>
        <v>169</v>
      </c>
      <c r="O329" s="219"/>
      <c r="P329" s="234"/>
      <c r="Q329" s="219"/>
      <c r="R329" s="219"/>
    </row>
    <row r="330" spans="2:18" x14ac:dyDescent="0.3">
      <c r="B330" s="26">
        <v>11298</v>
      </c>
      <c r="C330" s="26">
        <v>18</v>
      </c>
      <c r="D330" s="26" t="s">
        <v>122</v>
      </c>
      <c r="E330" s="26" t="s">
        <v>124</v>
      </c>
      <c r="F330" s="26" t="s">
        <v>132</v>
      </c>
      <c r="G330" s="26">
        <v>0</v>
      </c>
      <c r="H330" s="349">
        <f t="shared" si="32"/>
        <v>0</v>
      </c>
      <c r="I330" s="85"/>
      <c r="J330" s="219"/>
      <c r="K330" s="3">
        <f t="shared" ca="1" si="30"/>
        <v>17.723868642469572</v>
      </c>
      <c r="L330" s="3">
        <f t="shared" ca="1" si="31"/>
        <v>17.723868642469572</v>
      </c>
      <c r="M330">
        <f t="shared" si="33"/>
        <v>170</v>
      </c>
      <c r="O330" s="219"/>
      <c r="P330" s="234"/>
      <c r="Q330" s="219"/>
      <c r="R330" s="219"/>
    </row>
    <row r="331" spans="2:18" x14ac:dyDescent="0.3">
      <c r="B331" s="26">
        <v>11299</v>
      </c>
      <c r="C331" s="26">
        <v>18</v>
      </c>
      <c r="D331" s="26" t="s">
        <v>122</v>
      </c>
      <c r="E331" s="26" t="s">
        <v>124</v>
      </c>
      <c r="F331" s="26" t="s">
        <v>132</v>
      </c>
      <c r="G331" s="26">
        <v>1</v>
      </c>
      <c r="H331" s="349">
        <f t="shared" si="32"/>
        <v>0</v>
      </c>
      <c r="I331" s="85"/>
      <c r="J331" s="219"/>
      <c r="K331" s="3">
        <f t="shared" ref="K331:K358" ca="1" si="34">VLOOKUP(B331,$AA$13:$AE$235,5,FALSE)</f>
        <v>18.192543922314105</v>
      </c>
      <c r="L331" s="3">
        <f t="shared" ref="L331:L358" ca="1" si="35">IF(OR(I331="",I331&lt;8,I331&gt;26),K331,I331)</f>
        <v>18.192543922314105</v>
      </c>
      <c r="M331">
        <f t="shared" si="33"/>
        <v>171</v>
      </c>
      <c r="O331" s="219"/>
      <c r="P331" s="234"/>
      <c r="Q331" s="219"/>
      <c r="R331" s="219"/>
    </row>
    <row r="332" spans="2:18" x14ac:dyDescent="0.3">
      <c r="B332" s="26">
        <v>11306</v>
      </c>
      <c r="C332" s="26">
        <v>18</v>
      </c>
      <c r="D332" s="26" t="s">
        <v>122</v>
      </c>
      <c r="E332" s="26" t="s">
        <v>124</v>
      </c>
      <c r="F332" s="26" t="s">
        <v>132</v>
      </c>
      <c r="G332" s="26">
        <v>14</v>
      </c>
      <c r="H332" s="349">
        <f t="shared" ref="H332:H358" si="36">IF(I332="",0,1)</f>
        <v>1</v>
      </c>
      <c r="I332" s="85">
        <v>22.4</v>
      </c>
      <c r="J332" s="219"/>
      <c r="K332" s="3" t="e">
        <f t="shared" si="34"/>
        <v>#N/A</v>
      </c>
      <c r="L332" s="3">
        <f t="shared" si="35"/>
        <v>22.4</v>
      </c>
      <c r="M332">
        <f t="shared" si="33"/>
        <v>172</v>
      </c>
      <c r="O332" s="219"/>
      <c r="P332" s="234"/>
      <c r="Q332" s="219"/>
      <c r="R332" s="219"/>
    </row>
    <row r="333" spans="2:18" x14ac:dyDescent="0.3">
      <c r="B333" s="26">
        <v>11307</v>
      </c>
      <c r="C333" s="26">
        <v>18</v>
      </c>
      <c r="D333" s="26" t="s">
        <v>122</v>
      </c>
      <c r="E333" s="26" t="s">
        <v>124</v>
      </c>
      <c r="F333" s="26" t="s">
        <v>132</v>
      </c>
      <c r="G333" s="26">
        <v>1</v>
      </c>
      <c r="H333" s="349">
        <f t="shared" si="36"/>
        <v>0</v>
      </c>
      <c r="I333" s="85"/>
      <c r="J333" s="219"/>
      <c r="K333" s="3">
        <f t="shared" ca="1" si="34"/>
        <v>12.974559125937716</v>
      </c>
      <c r="L333" s="3">
        <f t="shared" ca="1" si="35"/>
        <v>12.974559125937716</v>
      </c>
      <c r="M333">
        <f t="shared" si="33"/>
        <v>173</v>
      </c>
      <c r="O333" s="219"/>
      <c r="P333" s="234"/>
      <c r="Q333" s="219"/>
      <c r="R333" s="219"/>
    </row>
    <row r="334" spans="2:18" x14ac:dyDescent="0.3">
      <c r="B334" s="26">
        <v>11320</v>
      </c>
      <c r="C334" s="26">
        <v>18</v>
      </c>
      <c r="D334" s="26" t="s">
        <v>122</v>
      </c>
      <c r="E334" s="26" t="s">
        <v>124</v>
      </c>
      <c r="F334" s="26" t="s">
        <v>132</v>
      </c>
      <c r="G334" s="26">
        <v>3</v>
      </c>
      <c r="H334" s="349">
        <f t="shared" si="36"/>
        <v>0</v>
      </c>
      <c r="I334" s="85"/>
      <c r="J334" s="219"/>
      <c r="K334" s="3">
        <f t="shared" ca="1" si="34"/>
        <v>8.6204135359826832</v>
      </c>
      <c r="L334" s="3">
        <f t="shared" ca="1" si="35"/>
        <v>8.6204135359826832</v>
      </c>
      <c r="M334">
        <f t="shared" si="33"/>
        <v>174</v>
      </c>
      <c r="O334" s="219"/>
      <c r="P334" s="234"/>
      <c r="Q334" s="219"/>
      <c r="R334" s="219"/>
    </row>
    <row r="335" spans="2:18" x14ac:dyDescent="0.3">
      <c r="B335" s="26">
        <v>11323</v>
      </c>
      <c r="C335" s="26">
        <v>18</v>
      </c>
      <c r="D335" s="26" t="s">
        <v>122</v>
      </c>
      <c r="E335" s="26" t="s">
        <v>124</v>
      </c>
      <c r="F335" s="26" t="s">
        <v>131</v>
      </c>
      <c r="G335" s="26">
        <v>5</v>
      </c>
      <c r="H335" s="349">
        <f t="shared" si="36"/>
        <v>1</v>
      </c>
      <c r="I335" s="85">
        <v>16.399999999999999</v>
      </c>
      <c r="J335" s="219"/>
      <c r="K335" s="3" t="e">
        <f t="shared" si="34"/>
        <v>#N/A</v>
      </c>
      <c r="L335" s="3">
        <f t="shared" si="35"/>
        <v>16.399999999999999</v>
      </c>
      <c r="M335">
        <f t="shared" si="33"/>
        <v>175</v>
      </c>
      <c r="O335" s="219"/>
      <c r="P335" s="234"/>
      <c r="Q335" s="219"/>
      <c r="R335" s="219"/>
    </row>
    <row r="336" spans="2:18" x14ac:dyDescent="0.3">
      <c r="B336" s="26">
        <v>11331</v>
      </c>
      <c r="C336" s="26">
        <v>18</v>
      </c>
      <c r="D336" s="26" t="s">
        <v>123</v>
      </c>
      <c r="E336" s="26" t="s">
        <v>124</v>
      </c>
      <c r="F336" s="26" t="s">
        <v>132</v>
      </c>
      <c r="G336" s="26">
        <v>9999</v>
      </c>
      <c r="H336" s="349">
        <f t="shared" si="36"/>
        <v>0</v>
      </c>
      <c r="I336" s="85"/>
      <c r="J336" s="219"/>
      <c r="K336" s="3">
        <f t="shared" ca="1" si="34"/>
        <v>9.0880653073698241</v>
      </c>
      <c r="L336" s="3">
        <f t="shared" ca="1" si="35"/>
        <v>9.0880653073698241</v>
      </c>
      <c r="M336">
        <f t="shared" si="33"/>
        <v>176</v>
      </c>
      <c r="O336" s="219"/>
      <c r="P336" s="234"/>
      <c r="Q336" s="219"/>
      <c r="R336" s="219"/>
    </row>
    <row r="337" spans="2:18" x14ac:dyDescent="0.3">
      <c r="B337" s="26">
        <v>11343</v>
      </c>
      <c r="C337" s="26">
        <v>18</v>
      </c>
      <c r="D337" s="26" t="s">
        <v>122</v>
      </c>
      <c r="E337" s="26" t="s">
        <v>124</v>
      </c>
      <c r="F337" s="26" t="s">
        <v>132</v>
      </c>
      <c r="G337" s="26">
        <v>0</v>
      </c>
      <c r="H337" s="349">
        <f t="shared" si="36"/>
        <v>0</v>
      </c>
      <c r="I337" s="85"/>
      <c r="J337" s="219"/>
      <c r="K337" s="3">
        <f t="shared" ca="1" si="34"/>
        <v>14.422105895104117</v>
      </c>
      <c r="L337" s="3">
        <f t="shared" ca="1" si="35"/>
        <v>14.422105895104117</v>
      </c>
      <c r="M337">
        <f t="shared" si="33"/>
        <v>177</v>
      </c>
      <c r="O337" s="219"/>
      <c r="P337" s="234"/>
      <c r="Q337" s="219"/>
      <c r="R337" s="219"/>
    </row>
    <row r="338" spans="2:18" x14ac:dyDescent="0.3">
      <c r="B338" s="26">
        <v>11397</v>
      </c>
      <c r="C338" s="26">
        <v>18</v>
      </c>
      <c r="D338" s="26" t="s">
        <v>122</v>
      </c>
      <c r="E338" s="26" t="s">
        <v>124</v>
      </c>
      <c r="F338" s="26" t="s">
        <v>132</v>
      </c>
      <c r="G338" s="26">
        <v>0</v>
      </c>
      <c r="H338" s="349">
        <f t="shared" si="36"/>
        <v>0</v>
      </c>
      <c r="I338" s="85"/>
      <c r="J338" s="219"/>
      <c r="K338" s="3">
        <f t="shared" ca="1" si="34"/>
        <v>17.055023698269494</v>
      </c>
      <c r="L338" s="3">
        <f t="shared" ca="1" si="35"/>
        <v>17.055023698269494</v>
      </c>
      <c r="M338">
        <f t="shared" si="33"/>
        <v>178</v>
      </c>
      <c r="O338" s="219"/>
      <c r="P338" s="234"/>
      <c r="Q338" s="219"/>
      <c r="R338" s="219"/>
    </row>
    <row r="339" spans="2:18" x14ac:dyDescent="0.3">
      <c r="B339" s="26">
        <v>11442</v>
      </c>
      <c r="C339" s="26">
        <v>18</v>
      </c>
      <c r="D339" s="26" t="s">
        <v>122</v>
      </c>
      <c r="E339" s="26" t="s">
        <v>124</v>
      </c>
      <c r="F339" s="26" t="s">
        <v>132</v>
      </c>
      <c r="G339" s="26">
        <v>2</v>
      </c>
      <c r="H339" s="349">
        <f t="shared" si="36"/>
        <v>0</v>
      </c>
      <c r="I339" s="85"/>
      <c r="J339" s="219"/>
      <c r="K339" s="3">
        <f t="shared" ca="1" si="34"/>
        <v>10.46100227680809</v>
      </c>
      <c r="L339" s="3">
        <f t="shared" ca="1" si="35"/>
        <v>10.46100227680809</v>
      </c>
      <c r="M339">
        <f t="shared" si="33"/>
        <v>179</v>
      </c>
      <c r="O339" s="219"/>
      <c r="P339" s="234"/>
      <c r="Q339" s="219"/>
      <c r="R339" s="219"/>
    </row>
    <row r="340" spans="2:18" x14ac:dyDescent="0.3">
      <c r="B340" s="26">
        <v>11446</v>
      </c>
      <c r="C340" s="26">
        <v>18</v>
      </c>
      <c r="D340" s="26" t="s">
        <v>122</v>
      </c>
      <c r="E340" s="26" t="s">
        <v>135</v>
      </c>
      <c r="F340" s="26" t="s">
        <v>132</v>
      </c>
      <c r="G340" s="26">
        <v>0</v>
      </c>
      <c r="H340" s="349">
        <f t="shared" si="36"/>
        <v>0</v>
      </c>
      <c r="I340" s="85"/>
      <c r="J340" s="219"/>
      <c r="K340" s="3">
        <f t="shared" ca="1" si="34"/>
        <v>18.426734430564419</v>
      </c>
      <c r="L340" s="3">
        <f t="shared" ca="1" si="35"/>
        <v>18.426734430564419</v>
      </c>
      <c r="M340">
        <f t="shared" si="33"/>
        <v>180</v>
      </c>
      <c r="O340" s="219"/>
      <c r="P340" s="234"/>
      <c r="Q340" s="219"/>
      <c r="R340" s="219"/>
    </row>
    <row r="341" spans="2:18" x14ac:dyDescent="0.3">
      <c r="B341" s="26">
        <v>11457</v>
      </c>
      <c r="C341" s="26">
        <v>18</v>
      </c>
      <c r="D341" s="26" t="s">
        <v>122</v>
      </c>
      <c r="E341" s="26" t="s">
        <v>124</v>
      </c>
      <c r="F341" s="26" t="s">
        <v>132</v>
      </c>
      <c r="G341" s="26">
        <v>2</v>
      </c>
      <c r="H341" s="349">
        <f t="shared" si="36"/>
        <v>0</v>
      </c>
      <c r="I341" s="85"/>
      <c r="J341" s="219"/>
      <c r="K341" s="3">
        <f t="shared" ca="1" si="34"/>
        <v>12.07571247476209</v>
      </c>
      <c r="L341" s="3">
        <f t="shared" ca="1" si="35"/>
        <v>12.07571247476209</v>
      </c>
      <c r="M341">
        <f t="shared" si="33"/>
        <v>181</v>
      </c>
      <c r="O341" s="219"/>
      <c r="P341" s="234"/>
      <c r="Q341" s="219"/>
      <c r="R341" s="219"/>
    </row>
    <row r="342" spans="2:18" x14ac:dyDescent="0.3">
      <c r="B342" s="26">
        <v>11458</v>
      </c>
      <c r="C342" s="26">
        <v>18</v>
      </c>
      <c r="D342" s="26" t="s">
        <v>122</v>
      </c>
      <c r="E342" s="26" t="s">
        <v>124</v>
      </c>
      <c r="F342" s="26" t="s">
        <v>132</v>
      </c>
      <c r="G342" s="26">
        <v>0</v>
      </c>
      <c r="H342" s="349">
        <f t="shared" si="36"/>
        <v>0</v>
      </c>
      <c r="I342" s="85"/>
      <c r="J342" s="219"/>
      <c r="K342" s="3">
        <f t="shared" ca="1" si="34"/>
        <v>11.708837860076018</v>
      </c>
      <c r="L342" s="3">
        <f t="shared" ca="1" si="35"/>
        <v>11.708837860076018</v>
      </c>
      <c r="M342">
        <f t="shared" si="33"/>
        <v>182</v>
      </c>
      <c r="O342" s="219"/>
      <c r="P342" s="234"/>
      <c r="Q342" s="219"/>
      <c r="R342" s="219"/>
    </row>
    <row r="343" spans="2:18" x14ac:dyDescent="0.3">
      <c r="B343" s="26">
        <v>11461</v>
      </c>
      <c r="C343" s="26">
        <v>18</v>
      </c>
      <c r="D343" s="26" t="s">
        <v>122</v>
      </c>
      <c r="E343" s="26" t="s">
        <v>124</v>
      </c>
      <c r="F343" s="26" t="s">
        <v>132</v>
      </c>
      <c r="G343" s="26">
        <v>8</v>
      </c>
      <c r="H343" s="349">
        <f t="shared" si="36"/>
        <v>1</v>
      </c>
      <c r="I343" s="85">
        <v>23.3</v>
      </c>
      <c r="J343" s="219"/>
      <c r="K343" s="3" t="e">
        <f t="shared" si="34"/>
        <v>#N/A</v>
      </c>
      <c r="L343" s="3">
        <f t="shared" si="35"/>
        <v>23.3</v>
      </c>
      <c r="M343">
        <f t="shared" si="33"/>
        <v>183</v>
      </c>
      <c r="O343" s="219"/>
      <c r="P343" s="234"/>
      <c r="Q343" s="219"/>
      <c r="R343" s="219"/>
    </row>
    <row r="344" spans="2:18" x14ac:dyDescent="0.3">
      <c r="B344" s="26">
        <v>11462</v>
      </c>
      <c r="C344" s="26">
        <v>18</v>
      </c>
      <c r="D344" s="26" t="s">
        <v>122</v>
      </c>
      <c r="E344" s="26" t="s">
        <v>124</v>
      </c>
      <c r="F344" s="26" t="s">
        <v>132</v>
      </c>
      <c r="G344" s="26">
        <v>0</v>
      </c>
      <c r="H344" s="349">
        <f t="shared" si="36"/>
        <v>0</v>
      </c>
      <c r="I344" s="85"/>
      <c r="J344" s="219"/>
      <c r="K344" s="3">
        <f t="shared" ca="1" si="34"/>
        <v>13.744661133531283</v>
      </c>
      <c r="L344" s="3">
        <f t="shared" ca="1" si="35"/>
        <v>13.744661133531283</v>
      </c>
      <c r="M344">
        <f t="shared" si="33"/>
        <v>184</v>
      </c>
      <c r="O344" s="219"/>
      <c r="P344" s="234"/>
      <c r="Q344" s="219"/>
      <c r="R344" s="219"/>
    </row>
    <row r="345" spans="2:18" x14ac:dyDescent="0.3">
      <c r="B345" s="26">
        <v>11465</v>
      </c>
      <c r="C345" s="26">
        <v>18</v>
      </c>
      <c r="D345" s="26" t="s">
        <v>122</v>
      </c>
      <c r="E345" s="26" t="s">
        <v>124</v>
      </c>
      <c r="F345" s="26" t="s">
        <v>132</v>
      </c>
      <c r="G345" s="26">
        <v>0</v>
      </c>
      <c r="H345" s="349">
        <f t="shared" si="36"/>
        <v>0</v>
      </c>
      <c r="I345" s="85"/>
      <c r="J345" s="219"/>
      <c r="K345" s="3">
        <f t="shared" ca="1" si="34"/>
        <v>8.8155557509978468</v>
      </c>
      <c r="L345" s="3">
        <f t="shared" ca="1" si="35"/>
        <v>8.8155557509978468</v>
      </c>
      <c r="M345">
        <f t="shared" si="33"/>
        <v>185</v>
      </c>
      <c r="O345" s="219"/>
      <c r="P345" s="234"/>
      <c r="Q345" s="219"/>
      <c r="R345" s="219"/>
    </row>
    <row r="346" spans="2:18" x14ac:dyDescent="0.3">
      <c r="B346" s="26">
        <v>11466</v>
      </c>
      <c r="C346" s="26">
        <v>18</v>
      </c>
      <c r="D346" s="26" t="s">
        <v>122</v>
      </c>
      <c r="E346" s="26" t="s">
        <v>124</v>
      </c>
      <c r="F346" s="26" t="s">
        <v>132</v>
      </c>
      <c r="G346" s="26">
        <v>1</v>
      </c>
      <c r="H346" s="349">
        <f t="shared" si="36"/>
        <v>0</v>
      </c>
      <c r="I346" s="85"/>
      <c r="J346" s="219"/>
      <c r="K346" s="3">
        <f t="shared" ca="1" si="34"/>
        <v>9.0009061076793415</v>
      </c>
      <c r="L346" s="3">
        <f t="shared" ca="1" si="35"/>
        <v>9.0009061076793415</v>
      </c>
      <c r="M346">
        <f t="shared" si="33"/>
        <v>186</v>
      </c>
      <c r="O346" s="219"/>
      <c r="P346" s="234"/>
      <c r="Q346" s="219"/>
      <c r="R346" s="219"/>
    </row>
    <row r="347" spans="2:18" x14ac:dyDescent="0.3">
      <c r="B347" s="26">
        <v>11472</v>
      </c>
      <c r="C347" s="26">
        <v>18</v>
      </c>
      <c r="D347" s="26" t="s">
        <v>122</v>
      </c>
      <c r="E347" s="26" t="s">
        <v>135</v>
      </c>
      <c r="F347" s="26" t="s">
        <v>121</v>
      </c>
      <c r="G347" s="26">
        <v>1</v>
      </c>
      <c r="H347" s="349">
        <f t="shared" si="36"/>
        <v>0</v>
      </c>
      <c r="I347" s="85"/>
      <c r="J347" s="219"/>
      <c r="K347" s="3">
        <f t="shared" ca="1" si="34"/>
        <v>18.511361598495</v>
      </c>
      <c r="L347" s="3">
        <f t="shared" ca="1" si="35"/>
        <v>18.511361598495</v>
      </c>
      <c r="M347">
        <f t="shared" si="33"/>
        <v>187</v>
      </c>
      <c r="O347" s="219"/>
      <c r="P347" s="234"/>
      <c r="Q347" s="219"/>
      <c r="R347" s="219"/>
    </row>
    <row r="348" spans="2:18" x14ac:dyDescent="0.3">
      <c r="B348" s="26">
        <v>11473</v>
      </c>
      <c r="C348" s="26">
        <v>18</v>
      </c>
      <c r="D348" s="26" t="s">
        <v>122</v>
      </c>
      <c r="E348" s="26" t="s">
        <v>124</v>
      </c>
      <c r="F348" s="26" t="s">
        <v>131</v>
      </c>
      <c r="G348" s="26">
        <v>0</v>
      </c>
      <c r="H348" s="349">
        <f t="shared" si="36"/>
        <v>0</v>
      </c>
      <c r="I348" s="85"/>
      <c r="J348" s="219"/>
      <c r="K348" s="3">
        <f t="shared" ca="1" si="34"/>
        <v>15.663333672619036</v>
      </c>
      <c r="L348" s="3">
        <f t="shared" ca="1" si="35"/>
        <v>15.663333672619036</v>
      </c>
      <c r="M348">
        <f t="shared" si="33"/>
        <v>188</v>
      </c>
      <c r="O348" s="219"/>
      <c r="P348" s="234"/>
      <c r="Q348" s="219"/>
      <c r="R348" s="219"/>
    </row>
    <row r="349" spans="2:18" x14ac:dyDescent="0.3">
      <c r="B349" s="26">
        <v>11474</v>
      </c>
      <c r="C349" s="26">
        <v>18</v>
      </c>
      <c r="D349" s="26" t="s">
        <v>122</v>
      </c>
      <c r="E349" s="26" t="s">
        <v>124</v>
      </c>
      <c r="F349" s="26" t="s">
        <v>132</v>
      </c>
      <c r="G349" s="26">
        <v>1</v>
      </c>
      <c r="H349" s="349">
        <f t="shared" si="36"/>
        <v>0</v>
      </c>
      <c r="I349" s="85"/>
      <c r="J349" s="219"/>
      <c r="K349" s="3">
        <f t="shared" ca="1" si="34"/>
        <v>14.509085565477278</v>
      </c>
      <c r="L349" s="3">
        <f t="shared" ca="1" si="35"/>
        <v>14.509085565477278</v>
      </c>
      <c r="M349">
        <f t="shared" si="33"/>
        <v>189</v>
      </c>
      <c r="O349" s="219"/>
      <c r="P349" s="234"/>
      <c r="Q349" s="219"/>
      <c r="R349" s="219"/>
    </row>
    <row r="350" spans="2:18" x14ac:dyDescent="0.3">
      <c r="B350" s="26">
        <v>11475</v>
      </c>
      <c r="C350" s="26">
        <v>18</v>
      </c>
      <c r="D350" s="26" t="s">
        <v>122</v>
      </c>
      <c r="E350" s="26" t="s">
        <v>124</v>
      </c>
      <c r="F350" s="26" t="s">
        <v>132</v>
      </c>
      <c r="G350" s="26">
        <v>3</v>
      </c>
      <c r="H350" s="349">
        <f t="shared" si="36"/>
        <v>0</v>
      </c>
      <c r="I350" s="85"/>
      <c r="J350" s="219"/>
      <c r="K350" s="3">
        <f t="shared" ca="1" si="34"/>
        <v>21.127270032031721</v>
      </c>
      <c r="L350" s="3">
        <f t="shared" ca="1" si="35"/>
        <v>21.127270032031721</v>
      </c>
      <c r="M350">
        <f t="shared" si="33"/>
        <v>190</v>
      </c>
      <c r="O350" s="219"/>
      <c r="P350" s="234"/>
      <c r="Q350" s="219"/>
      <c r="R350" s="219"/>
    </row>
    <row r="351" spans="2:18" x14ac:dyDescent="0.3">
      <c r="B351" s="26">
        <v>11488</v>
      </c>
      <c r="C351" s="26">
        <v>18</v>
      </c>
      <c r="D351" s="26" t="s">
        <v>122</v>
      </c>
      <c r="E351" s="26" t="s">
        <v>124</v>
      </c>
      <c r="F351" s="26" t="s">
        <v>132</v>
      </c>
      <c r="G351" s="26">
        <v>0</v>
      </c>
      <c r="H351" s="349">
        <f t="shared" si="36"/>
        <v>0</v>
      </c>
      <c r="I351" s="85"/>
      <c r="J351" s="219"/>
      <c r="K351" s="3">
        <f t="shared" ca="1" si="34"/>
        <v>11.125961357290223</v>
      </c>
      <c r="L351" s="3">
        <f t="shared" ca="1" si="35"/>
        <v>11.125961357290223</v>
      </c>
      <c r="M351">
        <f t="shared" si="33"/>
        <v>191</v>
      </c>
      <c r="O351" s="219"/>
      <c r="P351" s="234"/>
      <c r="Q351" s="219"/>
      <c r="R351" s="219"/>
    </row>
    <row r="352" spans="2:18" x14ac:dyDescent="0.3">
      <c r="B352" s="26">
        <v>11489</v>
      </c>
      <c r="C352" s="26">
        <v>18</v>
      </c>
      <c r="D352" s="26" t="s">
        <v>122</v>
      </c>
      <c r="E352" s="26" t="s">
        <v>124</v>
      </c>
      <c r="F352" s="26" t="s">
        <v>132</v>
      </c>
      <c r="G352" s="26">
        <v>0</v>
      </c>
      <c r="H352" s="349">
        <f t="shared" si="36"/>
        <v>0</v>
      </c>
      <c r="I352" s="85"/>
      <c r="J352" s="219"/>
      <c r="K352" s="3">
        <f t="shared" ca="1" si="34"/>
        <v>15.3750799039451</v>
      </c>
      <c r="L352" s="3">
        <f t="shared" ca="1" si="35"/>
        <v>15.3750799039451</v>
      </c>
      <c r="M352">
        <f t="shared" si="33"/>
        <v>192</v>
      </c>
      <c r="O352" s="219"/>
      <c r="P352" s="234"/>
      <c r="Q352" s="219"/>
      <c r="R352" s="219"/>
    </row>
    <row r="353" spans="2:18" x14ac:dyDescent="0.3">
      <c r="B353" s="26">
        <v>11617</v>
      </c>
      <c r="C353" s="26">
        <v>18</v>
      </c>
      <c r="D353" s="26" t="s">
        <v>122</v>
      </c>
      <c r="E353" s="26" t="s">
        <v>124</v>
      </c>
      <c r="F353" s="26" t="s">
        <v>132</v>
      </c>
      <c r="G353" s="26">
        <v>0</v>
      </c>
      <c r="H353" s="349">
        <f t="shared" si="36"/>
        <v>0</v>
      </c>
      <c r="I353" s="85"/>
      <c r="J353" s="219"/>
      <c r="K353" s="3">
        <f t="shared" ca="1" si="34"/>
        <v>17.761647496505624</v>
      </c>
      <c r="L353" s="3">
        <f t="shared" ca="1" si="35"/>
        <v>17.761647496505624</v>
      </c>
      <c r="M353">
        <f t="shared" si="33"/>
        <v>193</v>
      </c>
      <c r="O353" s="219"/>
      <c r="P353" s="234"/>
      <c r="Q353" s="219"/>
      <c r="R353" s="219"/>
    </row>
    <row r="354" spans="2:18" x14ac:dyDescent="0.3">
      <c r="B354" s="26">
        <v>11618</v>
      </c>
      <c r="C354" s="26">
        <v>18</v>
      </c>
      <c r="D354" s="26" t="s">
        <v>122</v>
      </c>
      <c r="E354" s="26" t="s">
        <v>124</v>
      </c>
      <c r="F354" s="26" t="s">
        <v>133</v>
      </c>
      <c r="G354" s="26">
        <v>2</v>
      </c>
      <c r="H354" s="349">
        <f t="shared" si="36"/>
        <v>0</v>
      </c>
      <c r="I354" s="85"/>
      <c r="J354" s="219"/>
      <c r="K354" s="3">
        <f t="shared" ca="1" si="34"/>
        <v>9.5394730940903134</v>
      </c>
      <c r="L354" s="3">
        <f t="shared" ca="1" si="35"/>
        <v>9.5394730940903134</v>
      </c>
      <c r="M354">
        <f t="shared" si="33"/>
        <v>194</v>
      </c>
      <c r="O354" s="219"/>
      <c r="P354" s="234"/>
      <c r="Q354" s="219"/>
      <c r="R354" s="219"/>
    </row>
    <row r="355" spans="2:18" x14ac:dyDescent="0.3">
      <c r="B355" s="26">
        <v>11643</v>
      </c>
      <c r="C355" s="26">
        <v>18</v>
      </c>
      <c r="D355" s="26" t="s">
        <v>122</v>
      </c>
      <c r="E355" s="26" t="s">
        <v>124</v>
      </c>
      <c r="F355" s="26" t="s">
        <v>132</v>
      </c>
      <c r="G355" s="26">
        <v>3</v>
      </c>
      <c r="H355" s="349">
        <f t="shared" si="36"/>
        <v>0</v>
      </c>
      <c r="I355" s="85"/>
      <c r="J355" s="219"/>
      <c r="K355" s="3">
        <f t="shared" ca="1" si="34"/>
        <v>15.221789590601329</v>
      </c>
      <c r="L355" s="3">
        <f t="shared" ca="1" si="35"/>
        <v>15.221789590601329</v>
      </c>
      <c r="M355">
        <f t="shared" si="33"/>
        <v>195</v>
      </c>
    </row>
    <row r="356" spans="2:18" x14ac:dyDescent="0.3">
      <c r="B356" s="26">
        <v>11647</v>
      </c>
      <c r="C356" s="26">
        <v>18</v>
      </c>
      <c r="D356" s="26" t="s">
        <v>122</v>
      </c>
      <c r="E356" s="26" t="s">
        <v>124</v>
      </c>
      <c r="F356" s="26" t="s">
        <v>132</v>
      </c>
      <c r="G356" s="26">
        <v>0</v>
      </c>
      <c r="H356" s="349">
        <f t="shared" si="36"/>
        <v>0</v>
      </c>
      <c r="I356" s="85"/>
      <c r="J356" s="219"/>
      <c r="K356" s="3">
        <f t="shared" ca="1" si="34"/>
        <v>16.909803875600986</v>
      </c>
      <c r="L356" s="3">
        <f t="shared" ca="1" si="35"/>
        <v>16.909803875600986</v>
      </c>
      <c r="M356">
        <f t="shared" si="33"/>
        <v>196</v>
      </c>
    </row>
    <row r="357" spans="2:18" x14ac:dyDescent="0.3">
      <c r="B357" s="26">
        <v>11648</v>
      </c>
      <c r="C357" s="26">
        <v>18</v>
      </c>
      <c r="D357" s="26" t="s">
        <v>122</v>
      </c>
      <c r="E357" s="26" t="s">
        <v>124</v>
      </c>
      <c r="F357" s="26" t="s">
        <v>132</v>
      </c>
      <c r="G357" s="26">
        <v>0</v>
      </c>
      <c r="H357" s="349">
        <f t="shared" si="36"/>
        <v>0</v>
      </c>
      <c r="I357" s="85"/>
      <c r="J357" s="219"/>
      <c r="K357" s="3">
        <f t="shared" ca="1" si="34"/>
        <v>13.325153398384495</v>
      </c>
      <c r="L357" s="3">
        <f t="shared" ca="1" si="35"/>
        <v>13.325153398384495</v>
      </c>
      <c r="M357">
        <f t="shared" si="33"/>
        <v>197</v>
      </c>
    </row>
    <row r="358" spans="2:18" x14ac:dyDescent="0.3">
      <c r="B358" s="26">
        <v>11649</v>
      </c>
      <c r="C358" s="26">
        <v>18</v>
      </c>
      <c r="D358" s="26" t="s">
        <v>122</v>
      </c>
      <c r="E358" s="26" t="s">
        <v>124</v>
      </c>
      <c r="F358" s="26" t="s">
        <v>132</v>
      </c>
      <c r="G358" s="26">
        <v>2</v>
      </c>
      <c r="H358" s="349">
        <f t="shared" si="36"/>
        <v>0</v>
      </c>
      <c r="I358" s="85"/>
      <c r="J358" s="219"/>
      <c r="K358" s="3">
        <f t="shared" ca="1" si="34"/>
        <v>11.115793164780836</v>
      </c>
      <c r="L358" s="3">
        <f t="shared" ca="1" si="35"/>
        <v>11.115793164780836</v>
      </c>
      <c r="M358">
        <f t="shared" si="33"/>
        <v>198</v>
      </c>
    </row>
    <row r="361" spans="2:18" x14ac:dyDescent="0.3">
      <c r="P361" s="234">
        <f>P328+1</f>
        <v>3</v>
      </c>
    </row>
  </sheetData>
  <autoFilter ref="B10:I358"/>
  <sortState ref="N13:N151">
    <sortCondition ref="N13:N151"/>
  </sortState>
  <mergeCells count="10">
    <mergeCell ref="U34:Y40"/>
    <mergeCell ref="B1:P3"/>
    <mergeCell ref="B6:P6"/>
    <mergeCell ref="R2:AD2"/>
    <mergeCell ref="R4:Z5"/>
    <mergeCell ref="V9:Y9"/>
    <mergeCell ref="AA9:AE9"/>
    <mergeCell ref="R7:AB8"/>
    <mergeCell ref="K8:L8"/>
    <mergeCell ref="R10:R12"/>
  </mergeCells>
  <pageMargins left="0.25" right="0.25" top="0.75" bottom="0.75" header="0.3" footer="0.3"/>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4"/>
  <sheetViews>
    <sheetView workbookViewId="0">
      <selection activeCell="J14" sqref="J14"/>
    </sheetView>
  </sheetViews>
  <sheetFormatPr defaultRowHeight="14.4" x14ac:dyDescent="0.3"/>
  <cols>
    <col min="1" max="1" width="3.109375" bestFit="1" customWidth="1"/>
    <col min="2" max="2" width="3" bestFit="1" customWidth="1"/>
    <col min="3" max="3" width="2" bestFit="1" customWidth="1"/>
    <col min="5" max="5" width="6.44140625" bestFit="1" customWidth="1"/>
    <col min="10" max="10" width="12" bestFit="1" customWidth="1"/>
    <col min="13" max="13" width="12" bestFit="1" customWidth="1"/>
  </cols>
  <sheetData>
    <row r="1" spans="1:18" x14ac:dyDescent="0.3">
      <c r="J1">
        <f>MIN(J5:J1010)</f>
        <v>4.4318484119380075E-3</v>
      </c>
      <c r="K1">
        <f>MIN(K5:K1010)</f>
        <v>1.3383022576488537E-4</v>
      </c>
      <c r="L1">
        <f>MIN(L5:L1010)</f>
        <v>1.3383022576488537E-4</v>
      </c>
      <c r="M1">
        <f>MIN(M5:M1010)</f>
        <v>1.3383022576488537E-4</v>
      </c>
    </row>
    <row r="2" spans="1:18" x14ac:dyDescent="0.3">
      <c r="J2">
        <f>MAX(J5:J1010)</f>
        <v>0.3989422804014327</v>
      </c>
      <c r="K2">
        <f>MAX(K5:K1010)</f>
        <v>0.3989422804014327</v>
      </c>
      <c r="L2">
        <f>MAX(L5:L1010)</f>
        <v>0.3989422804014327</v>
      </c>
      <c r="M2">
        <f>MAX(M5:M1010)</f>
        <v>0.3989422804014327</v>
      </c>
      <c r="R2" t="s">
        <v>253</v>
      </c>
    </row>
    <row r="3" spans="1:18" x14ac:dyDescent="0.3">
      <c r="A3" s="23" t="s">
        <v>243</v>
      </c>
      <c r="B3">
        <v>0</v>
      </c>
      <c r="C3">
        <v>1</v>
      </c>
      <c r="D3" t="s">
        <v>244</v>
      </c>
      <c r="F3" s="420" t="s">
        <v>251</v>
      </c>
      <c r="G3" s="420"/>
      <c r="H3" s="420"/>
      <c r="I3" s="420"/>
      <c r="J3" s="420" t="s">
        <v>250</v>
      </c>
      <c r="K3" s="420"/>
      <c r="L3" s="420"/>
      <c r="M3" s="420"/>
      <c r="R3" t="s">
        <v>254</v>
      </c>
    </row>
    <row r="4" spans="1:18" x14ac:dyDescent="0.3">
      <c r="E4" t="s">
        <v>245</v>
      </c>
      <c r="F4" s="26" t="s">
        <v>246</v>
      </c>
      <c r="G4" s="26" t="s">
        <v>247</v>
      </c>
      <c r="H4" s="26" t="s">
        <v>248</v>
      </c>
      <c r="I4" s="26" t="s">
        <v>249</v>
      </c>
      <c r="J4" s="26" t="s">
        <v>246</v>
      </c>
      <c r="K4" s="26" t="s">
        <v>247</v>
      </c>
      <c r="L4" s="26" t="s">
        <v>248</v>
      </c>
      <c r="M4" s="26" t="s">
        <v>249</v>
      </c>
      <c r="P4" s="124" t="s">
        <v>149</v>
      </c>
      <c r="R4" t="s">
        <v>255</v>
      </c>
    </row>
    <row r="5" spans="1:18" ht="29.4" thickBot="1" x14ac:dyDescent="0.35">
      <c r="D5">
        <v>1</v>
      </c>
      <c r="E5">
        <f ca="1">RANDBETWEEN(-4,4)</f>
        <v>3</v>
      </c>
      <c r="F5">
        <v>0</v>
      </c>
      <c r="G5">
        <v>-2</v>
      </c>
      <c r="H5">
        <v>1</v>
      </c>
      <c r="I5">
        <v>4</v>
      </c>
      <c r="J5">
        <f>_xlfn.NORM.DIST(F5,$B$3,$C$3,FALSE)</f>
        <v>0.3989422804014327</v>
      </c>
      <c r="K5">
        <f>_xlfn.NORM.DIST(G5,$B$3,$C$3,FALSE)</f>
        <v>5.3990966513188063E-2</v>
      </c>
      <c r="L5">
        <f>_xlfn.NORM.DIST(H5,$B$3,$C$3,FALSE)</f>
        <v>0.24197072451914337</v>
      </c>
      <c r="M5">
        <f>_xlfn.NORM.DIST(I5,$B$3,$C$3,FALSE)</f>
        <v>1.3383022576488537E-4</v>
      </c>
      <c r="P5" s="274" t="s">
        <v>252</v>
      </c>
    </row>
    <row r="6" spans="1:18" x14ac:dyDescent="0.3">
      <c r="D6">
        <f>D5+1</f>
        <v>2</v>
      </c>
      <c r="E6">
        <f t="shared" ref="E6:E69" ca="1" si="0">RANDBETWEEN(-4,4)</f>
        <v>0</v>
      </c>
      <c r="F6">
        <v>-3</v>
      </c>
      <c r="G6">
        <v>2</v>
      </c>
      <c r="H6">
        <v>3</v>
      </c>
      <c r="I6">
        <v>2</v>
      </c>
      <c r="J6">
        <f t="shared" ref="J6:J14" si="1">_xlfn.NORM.DIST(F6,$B$3,$C$3,FALSE)</f>
        <v>4.4318484119380075E-3</v>
      </c>
      <c r="K6">
        <f t="shared" ref="K6:K37" si="2">_xlfn.NORM.DIST(G6,$B$3,$C$3,FALSE)</f>
        <v>5.3990966513188063E-2</v>
      </c>
      <c r="L6">
        <f t="shared" ref="L6:L69" si="3">_xlfn.NORM.DIST(H6,$B$3,$C$3,FALSE)</f>
        <v>4.4318484119380075E-3</v>
      </c>
      <c r="M6">
        <f t="shared" ref="M6:M69" si="4">_xlfn.NORM.DIST(I6,$B$3,$C$3,FALSE)</f>
        <v>5.3990966513188063E-2</v>
      </c>
      <c r="Q6" s="22"/>
      <c r="R6" s="22"/>
    </row>
    <row r="7" spans="1:18" x14ac:dyDescent="0.3">
      <c r="D7">
        <f t="shared" ref="D7:D70" si="5">D6+1</f>
        <v>3</v>
      </c>
      <c r="E7">
        <f t="shared" ca="1" si="0"/>
        <v>4</v>
      </c>
      <c r="F7">
        <v>-3</v>
      </c>
      <c r="G7">
        <v>3</v>
      </c>
      <c r="H7">
        <v>3</v>
      </c>
      <c r="I7">
        <v>-3</v>
      </c>
      <c r="J7">
        <f t="shared" si="1"/>
        <v>4.4318484119380075E-3</v>
      </c>
      <c r="K7">
        <f t="shared" si="2"/>
        <v>4.4318484119380075E-3</v>
      </c>
      <c r="L7">
        <f t="shared" si="3"/>
        <v>4.4318484119380075E-3</v>
      </c>
      <c r="M7">
        <f t="shared" si="4"/>
        <v>4.4318484119380075E-3</v>
      </c>
      <c r="Q7" s="20"/>
      <c r="R7" s="21"/>
    </row>
    <row r="8" spans="1:18" x14ac:dyDescent="0.3">
      <c r="D8">
        <f t="shared" si="5"/>
        <v>4</v>
      </c>
      <c r="E8">
        <f t="shared" ca="1" si="0"/>
        <v>3</v>
      </c>
      <c r="F8">
        <v>0</v>
      </c>
      <c r="G8">
        <v>-3</v>
      </c>
      <c r="H8">
        <v>2</v>
      </c>
      <c r="I8">
        <v>1</v>
      </c>
      <c r="J8">
        <f t="shared" si="1"/>
        <v>0.3989422804014327</v>
      </c>
      <c r="K8">
        <f t="shared" si="2"/>
        <v>4.4318484119380075E-3</v>
      </c>
      <c r="L8">
        <f t="shared" si="3"/>
        <v>5.3990966513188063E-2</v>
      </c>
      <c r="M8">
        <f t="shared" si="4"/>
        <v>0.24197072451914337</v>
      </c>
      <c r="Q8" s="20"/>
      <c r="R8" s="21"/>
    </row>
    <row r="9" spans="1:18" x14ac:dyDescent="0.3">
      <c r="D9">
        <f t="shared" si="5"/>
        <v>5</v>
      </c>
      <c r="E9">
        <f t="shared" ca="1" si="0"/>
        <v>2</v>
      </c>
      <c r="F9">
        <v>3</v>
      </c>
      <c r="G9">
        <v>-4</v>
      </c>
      <c r="H9">
        <v>2</v>
      </c>
      <c r="I9">
        <v>4</v>
      </c>
      <c r="J9">
        <f t="shared" si="1"/>
        <v>4.4318484119380075E-3</v>
      </c>
      <c r="K9">
        <f t="shared" si="2"/>
        <v>1.3383022576488537E-4</v>
      </c>
      <c r="L9">
        <f t="shared" si="3"/>
        <v>5.3990966513188063E-2</v>
      </c>
      <c r="M9">
        <f t="shared" si="4"/>
        <v>1.3383022576488537E-4</v>
      </c>
      <c r="Q9" s="20"/>
      <c r="R9" s="21"/>
    </row>
    <row r="10" spans="1:18" x14ac:dyDescent="0.3">
      <c r="D10">
        <f t="shared" si="5"/>
        <v>6</v>
      </c>
      <c r="E10">
        <f t="shared" ca="1" si="0"/>
        <v>2</v>
      </c>
      <c r="F10">
        <v>2</v>
      </c>
      <c r="G10">
        <v>-4</v>
      </c>
      <c r="H10">
        <v>-1</v>
      </c>
      <c r="I10">
        <v>1</v>
      </c>
      <c r="J10">
        <f t="shared" si="1"/>
        <v>5.3990966513188063E-2</v>
      </c>
      <c r="K10">
        <f t="shared" si="2"/>
        <v>1.3383022576488537E-4</v>
      </c>
      <c r="L10">
        <f t="shared" si="3"/>
        <v>0.24197072451914337</v>
      </c>
      <c r="M10">
        <f t="shared" si="4"/>
        <v>0.24197072451914337</v>
      </c>
      <c r="Q10" s="20"/>
      <c r="R10" s="21"/>
    </row>
    <row r="11" spans="1:18" x14ac:dyDescent="0.3">
      <c r="D11">
        <f t="shared" si="5"/>
        <v>7</v>
      </c>
      <c r="E11">
        <f t="shared" ca="1" si="0"/>
        <v>-1</v>
      </c>
      <c r="F11">
        <v>-3</v>
      </c>
      <c r="G11">
        <v>-4</v>
      </c>
      <c r="H11">
        <v>-3</v>
      </c>
      <c r="I11">
        <v>3</v>
      </c>
      <c r="J11">
        <f t="shared" si="1"/>
        <v>4.4318484119380075E-3</v>
      </c>
      <c r="K11">
        <f t="shared" si="2"/>
        <v>1.3383022576488537E-4</v>
      </c>
      <c r="L11">
        <f t="shared" si="3"/>
        <v>4.4318484119380075E-3</v>
      </c>
      <c r="M11">
        <f t="shared" si="4"/>
        <v>4.4318484119380075E-3</v>
      </c>
      <c r="P11">
        <v>1E-3</v>
      </c>
      <c r="Q11" s="20"/>
      <c r="R11" s="21"/>
    </row>
    <row r="12" spans="1:18" x14ac:dyDescent="0.3">
      <c r="D12">
        <f t="shared" si="5"/>
        <v>8</v>
      </c>
      <c r="E12">
        <f t="shared" ca="1" si="0"/>
        <v>1</v>
      </c>
      <c r="F12">
        <v>-2</v>
      </c>
      <c r="G12">
        <v>4</v>
      </c>
      <c r="H12">
        <v>1</v>
      </c>
      <c r="I12">
        <v>1</v>
      </c>
      <c r="J12">
        <f t="shared" si="1"/>
        <v>5.3990966513188063E-2</v>
      </c>
      <c r="K12">
        <f t="shared" si="2"/>
        <v>1.3383022576488537E-4</v>
      </c>
      <c r="L12">
        <f t="shared" si="3"/>
        <v>0.24197072451914337</v>
      </c>
      <c r="M12">
        <f t="shared" si="4"/>
        <v>0.24197072451914337</v>
      </c>
      <c r="P12">
        <f>P11+0.01</f>
        <v>1.0999999999999999E-2</v>
      </c>
      <c r="Q12" s="20"/>
      <c r="R12" s="21"/>
    </row>
    <row r="13" spans="1:18" x14ac:dyDescent="0.3">
      <c r="D13">
        <f t="shared" si="5"/>
        <v>9</v>
      </c>
      <c r="E13">
        <f t="shared" ca="1" si="0"/>
        <v>4</v>
      </c>
      <c r="F13">
        <v>-2</v>
      </c>
      <c r="G13">
        <v>-4</v>
      </c>
      <c r="H13">
        <v>-1</v>
      </c>
      <c r="I13">
        <v>3</v>
      </c>
      <c r="J13">
        <f t="shared" si="1"/>
        <v>5.3990966513188063E-2</v>
      </c>
      <c r="K13">
        <f t="shared" si="2"/>
        <v>1.3383022576488537E-4</v>
      </c>
      <c r="L13">
        <f t="shared" si="3"/>
        <v>0.24197072451914337</v>
      </c>
      <c r="M13">
        <f t="shared" si="4"/>
        <v>4.4318484119380075E-3</v>
      </c>
      <c r="P13">
        <f t="shared" ref="P13:P20" si="6">P12+0.01</f>
        <v>2.0999999999999998E-2</v>
      </c>
      <c r="Q13" s="20"/>
      <c r="R13" s="21"/>
    </row>
    <row r="14" spans="1:18" x14ac:dyDescent="0.3">
      <c r="D14">
        <f t="shared" si="5"/>
        <v>10</v>
      </c>
      <c r="E14">
        <f t="shared" ca="1" si="0"/>
        <v>-4</v>
      </c>
      <c r="F14">
        <v>0</v>
      </c>
      <c r="G14">
        <v>1</v>
      </c>
      <c r="H14">
        <v>-3</v>
      </c>
      <c r="I14">
        <v>1</v>
      </c>
      <c r="J14">
        <f t="shared" si="1"/>
        <v>0.3989422804014327</v>
      </c>
      <c r="K14">
        <f t="shared" si="2"/>
        <v>0.24197072451914337</v>
      </c>
      <c r="L14">
        <f t="shared" si="3"/>
        <v>4.4318484119380075E-3</v>
      </c>
      <c r="M14">
        <f t="shared" si="4"/>
        <v>0.24197072451914337</v>
      </c>
      <c r="P14">
        <f t="shared" si="6"/>
        <v>3.1E-2</v>
      </c>
      <c r="Q14" s="20"/>
      <c r="R14" s="21"/>
    </row>
    <row r="15" spans="1:18" x14ac:dyDescent="0.3">
      <c r="D15">
        <f t="shared" si="5"/>
        <v>11</v>
      </c>
      <c r="E15">
        <f t="shared" ca="1" si="0"/>
        <v>-1</v>
      </c>
      <c r="G15">
        <v>1</v>
      </c>
      <c r="H15">
        <v>2</v>
      </c>
      <c r="I15">
        <v>-2</v>
      </c>
      <c r="K15">
        <f t="shared" si="2"/>
        <v>0.24197072451914337</v>
      </c>
      <c r="L15">
        <f t="shared" si="3"/>
        <v>5.3990966513188063E-2</v>
      </c>
      <c r="M15">
        <f t="shared" si="4"/>
        <v>5.3990966513188063E-2</v>
      </c>
      <c r="P15">
        <f t="shared" si="6"/>
        <v>4.1000000000000002E-2</v>
      </c>
      <c r="Q15" s="20"/>
      <c r="R15" s="21"/>
    </row>
    <row r="16" spans="1:18" x14ac:dyDescent="0.3">
      <c r="D16">
        <f t="shared" si="5"/>
        <v>12</v>
      </c>
      <c r="E16">
        <f t="shared" ca="1" si="0"/>
        <v>-2</v>
      </c>
      <c r="G16">
        <v>-4</v>
      </c>
      <c r="H16">
        <v>0</v>
      </c>
      <c r="I16">
        <v>-1</v>
      </c>
      <c r="K16">
        <f t="shared" si="2"/>
        <v>1.3383022576488537E-4</v>
      </c>
      <c r="L16">
        <f t="shared" si="3"/>
        <v>0.3989422804014327</v>
      </c>
      <c r="M16">
        <f t="shared" si="4"/>
        <v>0.24197072451914337</v>
      </c>
      <c r="P16">
        <f t="shared" si="6"/>
        <v>5.1000000000000004E-2</v>
      </c>
      <c r="Q16" s="20"/>
      <c r="R16" s="21"/>
    </row>
    <row r="17" spans="4:18" ht="15" thickBot="1" x14ac:dyDescent="0.35">
      <c r="D17">
        <f t="shared" si="5"/>
        <v>13</v>
      </c>
      <c r="E17">
        <f t="shared" ca="1" si="0"/>
        <v>0</v>
      </c>
      <c r="G17">
        <v>1</v>
      </c>
      <c r="H17">
        <v>0</v>
      </c>
      <c r="I17">
        <v>-3</v>
      </c>
      <c r="K17">
        <f t="shared" si="2"/>
        <v>0.24197072451914337</v>
      </c>
      <c r="L17">
        <f t="shared" si="3"/>
        <v>0.3989422804014327</v>
      </c>
      <c r="M17">
        <f t="shared" si="4"/>
        <v>4.4318484119380075E-3</v>
      </c>
      <c r="P17">
        <f t="shared" si="6"/>
        <v>6.1000000000000006E-2</v>
      </c>
      <c r="Q17" s="148"/>
      <c r="R17" s="148"/>
    </row>
    <row r="18" spans="4:18" x14ac:dyDescent="0.3">
      <c r="D18">
        <f t="shared" si="5"/>
        <v>14</v>
      </c>
      <c r="E18">
        <f t="shared" ca="1" si="0"/>
        <v>3</v>
      </c>
      <c r="G18">
        <v>2</v>
      </c>
      <c r="H18">
        <v>-1</v>
      </c>
      <c r="I18">
        <v>3</v>
      </c>
      <c r="K18">
        <f t="shared" si="2"/>
        <v>5.3990966513188063E-2</v>
      </c>
      <c r="L18">
        <f t="shared" si="3"/>
        <v>0.24197072451914337</v>
      </c>
      <c r="M18">
        <f t="shared" si="4"/>
        <v>4.4318484119380075E-3</v>
      </c>
      <c r="P18">
        <f t="shared" si="6"/>
        <v>7.1000000000000008E-2</v>
      </c>
    </row>
    <row r="19" spans="4:18" x14ac:dyDescent="0.3">
      <c r="D19">
        <f t="shared" si="5"/>
        <v>15</v>
      </c>
      <c r="E19">
        <f t="shared" ca="1" si="0"/>
        <v>-4</v>
      </c>
      <c r="G19">
        <v>2</v>
      </c>
      <c r="H19">
        <v>3</v>
      </c>
      <c r="I19">
        <v>-4</v>
      </c>
      <c r="K19">
        <f t="shared" si="2"/>
        <v>5.3990966513188063E-2</v>
      </c>
      <c r="L19">
        <f t="shared" si="3"/>
        <v>4.4318484119380075E-3</v>
      </c>
      <c r="M19">
        <f t="shared" si="4"/>
        <v>1.3383022576488537E-4</v>
      </c>
      <c r="P19">
        <f t="shared" si="6"/>
        <v>8.1000000000000003E-2</v>
      </c>
    </row>
    <row r="20" spans="4:18" x14ac:dyDescent="0.3">
      <c r="D20">
        <f t="shared" si="5"/>
        <v>16</v>
      </c>
      <c r="E20">
        <f t="shared" ca="1" si="0"/>
        <v>-1</v>
      </c>
      <c r="G20">
        <v>-3</v>
      </c>
      <c r="H20">
        <v>3</v>
      </c>
      <c r="I20">
        <v>-4</v>
      </c>
      <c r="K20">
        <f t="shared" si="2"/>
        <v>4.4318484119380075E-3</v>
      </c>
      <c r="L20">
        <f t="shared" si="3"/>
        <v>4.4318484119380075E-3</v>
      </c>
      <c r="M20">
        <f t="shared" si="4"/>
        <v>1.3383022576488537E-4</v>
      </c>
      <c r="P20">
        <f t="shared" si="6"/>
        <v>9.0999999999999998E-2</v>
      </c>
    </row>
    <row r="21" spans="4:18" x14ac:dyDescent="0.3">
      <c r="D21">
        <f t="shared" si="5"/>
        <v>17</v>
      </c>
      <c r="E21">
        <f t="shared" ca="1" si="0"/>
        <v>-2</v>
      </c>
      <c r="G21">
        <v>3</v>
      </c>
      <c r="H21">
        <v>-3</v>
      </c>
      <c r="I21">
        <v>2</v>
      </c>
      <c r="K21">
        <f t="shared" si="2"/>
        <v>4.4318484119380075E-3</v>
      </c>
      <c r="L21">
        <f t="shared" si="3"/>
        <v>4.4318484119380075E-3</v>
      </c>
      <c r="M21">
        <f t="shared" si="4"/>
        <v>5.3990966513188063E-2</v>
      </c>
    </row>
    <row r="22" spans="4:18" x14ac:dyDescent="0.3">
      <c r="D22">
        <f t="shared" si="5"/>
        <v>18</v>
      </c>
      <c r="E22">
        <f t="shared" ca="1" si="0"/>
        <v>-3</v>
      </c>
      <c r="G22">
        <v>2</v>
      </c>
      <c r="H22">
        <v>4</v>
      </c>
      <c r="I22">
        <v>2</v>
      </c>
      <c r="K22">
        <f t="shared" si="2"/>
        <v>5.3990966513188063E-2</v>
      </c>
      <c r="L22">
        <f t="shared" si="3"/>
        <v>1.3383022576488537E-4</v>
      </c>
      <c r="M22">
        <f t="shared" si="4"/>
        <v>5.3990966513188063E-2</v>
      </c>
    </row>
    <row r="23" spans="4:18" x14ac:dyDescent="0.3">
      <c r="D23">
        <f t="shared" si="5"/>
        <v>19</v>
      </c>
      <c r="E23">
        <f t="shared" ca="1" si="0"/>
        <v>3</v>
      </c>
      <c r="G23">
        <v>4</v>
      </c>
      <c r="H23">
        <v>1</v>
      </c>
      <c r="I23">
        <v>4</v>
      </c>
      <c r="K23">
        <f t="shared" si="2"/>
        <v>1.3383022576488537E-4</v>
      </c>
      <c r="L23">
        <f t="shared" si="3"/>
        <v>0.24197072451914337</v>
      </c>
      <c r="M23">
        <f t="shared" si="4"/>
        <v>1.3383022576488537E-4</v>
      </c>
    </row>
    <row r="24" spans="4:18" x14ac:dyDescent="0.3">
      <c r="D24">
        <f t="shared" si="5"/>
        <v>20</v>
      </c>
      <c r="E24">
        <f t="shared" ca="1" si="0"/>
        <v>0</v>
      </c>
      <c r="G24">
        <v>4</v>
      </c>
      <c r="H24">
        <v>-4</v>
      </c>
      <c r="I24">
        <v>2</v>
      </c>
      <c r="K24">
        <f t="shared" si="2"/>
        <v>1.3383022576488537E-4</v>
      </c>
      <c r="L24">
        <f t="shared" si="3"/>
        <v>1.3383022576488537E-4</v>
      </c>
      <c r="M24">
        <f t="shared" si="4"/>
        <v>5.3990966513188063E-2</v>
      </c>
    </row>
    <row r="25" spans="4:18" x14ac:dyDescent="0.3">
      <c r="D25">
        <f t="shared" si="5"/>
        <v>21</v>
      </c>
      <c r="E25">
        <f t="shared" ca="1" si="0"/>
        <v>-2</v>
      </c>
      <c r="G25">
        <v>2</v>
      </c>
      <c r="H25">
        <v>2</v>
      </c>
      <c r="I25">
        <v>2</v>
      </c>
      <c r="K25">
        <f t="shared" si="2"/>
        <v>5.3990966513188063E-2</v>
      </c>
      <c r="L25">
        <f t="shared" si="3"/>
        <v>5.3990966513188063E-2</v>
      </c>
      <c r="M25">
        <f t="shared" si="4"/>
        <v>5.3990966513188063E-2</v>
      </c>
    </row>
    <row r="26" spans="4:18" x14ac:dyDescent="0.3">
      <c r="D26">
        <f t="shared" si="5"/>
        <v>22</v>
      </c>
      <c r="E26">
        <f t="shared" ca="1" si="0"/>
        <v>-3</v>
      </c>
      <c r="G26">
        <v>-3</v>
      </c>
      <c r="H26">
        <v>-3</v>
      </c>
      <c r="I26">
        <v>0</v>
      </c>
      <c r="K26">
        <f t="shared" si="2"/>
        <v>4.4318484119380075E-3</v>
      </c>
      <c r="L26">
        <f t="shared" si="3"/>
        <v>4.4318484119380075E-3</v>
      </c>
      <c r="M26">
        <f t="shared" si="4"/>
        <v>0.3989422804014327</v>
      </c>
    </row>
    <row r="27" spans="4:18" x14ac:dyDescent="0.3">
      <c r="D27">
        <f t="shared" si="5"/>
        <v>23</v>
      </c>
      <c r="E27">
        <f t="shared" ca="1" si="0"/>
        <v>1</v>
      </c>
      <c r="G27">
        <v>3</v>
      </c>
      <c r="H27">
        <v>4</v>
      </c>
      <c r="I27">
        <v>-1</v>
      </c>
      <c r="K27">
        <f t="shared" si="2"/>
        <v>4.4318484119380075E-3</v>
      </c>
      <c r="L27">
        <f t="shared" si="3"/>
        <v>1.3383022576488537E-4</v>
      </c>
      <c r="M27">
        <f t="shared" si="4"/>
        <v>0.24197072451914337</v>
      </c>
    </row>
    <row r="28" spans="4:18" x14ac:dyDescent="0.3">
      <c r="D28">
        <f t="shared" si="5"/>
        <v>24</v>
      </c>
      <c r="E28">
        <f t="shared" ca="1" si="0"/>
        <v>-4</v>
      </c>
      <c r="G28">
        <v>-3</v>
      </c>
      <c r="H28">
        <v>1</v>
      </c>
      <c r="I28">
        <v>3</v>
      </c>
      <c r="K28">
        <f t="shared" si="2"/>
        <v>4.4318484119380075E-3</v>
      </c>
      <c r="L28">
        <f t="shared" si="3"/>
        <v>0.24197072451914337</v>
      </c>
      <c r="M28">
        <f t="shared" si="4"/>
        <v>4.4318484119380075E-3</v>
      </c>
    </row>
    <row r="29" spans="4:18" x14ac:dyDescent="0.3">
      <c r="D29">
        <f t="shared" si="5"/>
        <v>25</v>
      </c>
      <c r="E29">
        <f t="shared" ca="1" si="0"/>
        <v>2</v>
      </c>
      <c r="G29">
        <v>-4</v>
      </c>
      <c r="H29">
        <v>3</v>
      </c>
      <c r="I29">
        <v>2</v>
      </c>
      <c r="K29">
        <f t="shared" si="2"/>
        <v>1.3383022576488537E-4</v>
      </c>
      <c r="L29">
        <f t="shared" si="3"/>
        <v>4.4318484119380075E-3</v>
      </c>
      <c r="M29">
        <f t="shared" si="4"/>
        <v>5.3990966513188063E-2</v>
      </c>
    </row>
    <row r="30" spans="4:18" x14ac:dyDescent="0.3">
      <c r="D30">
        <f t="shared" si="5"/>
        <v>26</v>
      </c>
      <c r="E30">
        <f t="shared" ca="1" si="0"/>
        <v>4</v>
      </c>
      <c r="G30">
        <v>-1</v>
      </c>
      <c r="H30">
        <v>4</v>
      </c>
      <c r="I30">
        <v>1</v>
      </c>
      <c r="K30">
        <f t="shared" si="2"/>
        <v>0.24197072451914337</v>
      </c>
      <c r="L30">
        <f t="shared" si="3"/>
        <v>1.3383022576488537E-4</v>
      </c>
      <c r="M30">
        <f t="shared" si="4"/>
        <v>0.24197072451914337</v>
      </c>
    </row>
    <row r="31" spans="4:18" x14ac:dyDescent="0.3">
      <c r="D31">
        <f t="shared" si="5"/>
        <v>27</v>
      </c>
      <c r="E31">
        <f t="shared" ca="1" si="0"/>
        <v>-4</v>
      </c>
      <c r="G31">
        <v>2</v>
      </c>
      <c r="H31">
        <v>2</v>
      </c>
      <c r="I31">
        <v>0</v>
      </c>
      <c r="K31">
        <f t="shared" si="2"/>
        <v>5.3990966513188063E-2</v>
      </c>
      <c r="L31">
        <f t="shared" si="3"/>
        <v>5.3990966513188063E-2</v>
      </c>
      <c r="M31">
        <f t="shared" si="4"/>
        <v>0.3989422804014327</v>
      </c>
    </row>
    <row r="32" spans="4:18" x14ac:dyDescent="0.3">
      <c r="D32">
        <f t="shared" si="5"/>
        <v>28</v>
      </c>
      <c r="E32">
        <f t="shared" ca="1" si="0"/>
        <v>0</v>
      </c>
      <c r="G32">
        <v>2</v>
      </c>
      <c r="H32">
        <v>-4</v>
      </c>
      <c r="I32">
        <v>2</v>
      </c>
      <c r="K32">
        <f t="shared" si="2"/>
        <v>5.3990966513188063E-2</v>
      </c>
      <c r="L32">
        <f t="shared" si="3"/>
        <v>1.3383022576488537E-4</v>
      </c>
      <c r="M32">
        <f t="shared" si="4"/>
        <v>5.3990966513188063E-2</v>
      </c>
    </row>
    <row r="33" spans="4:13" x14ac:dyDescent="0.3">
      <c r="D33">
        <f t="shared" si="5"/>
        <v>29</v>
      </c>
      <c r="E33">
        <f t="shared" ca="1" si="0"/>
        <v>-1</v>
      </c>
      <c r="G33">
        <v>-3</v>
      </c>
      <c r="H33">
        <v>4</v>
      </c>
      <c r="I33">
        <v>2</v>
      </c>
      <c r="K33">
        <f t="shared" si="2"/>
        <v>4.4318484119380075E-3</v>
      </c>
      <c r="L33">
        <f t="shared" si="3"/>
        <v>1.3383022576488537E-4</v>
      </c>
      <c r="M33">
        <f t="shared" si="4"/>
        <v>5.3990966513188063E-2</v>
      </c>
    </row>
    <row r="34" spans="4:13" x14ac:dyDescent="0.3">
      <c r="D34">
        <f t="shared" si="5"/>
        <v>30</v>
      </c>
      <c r="E34">
        <f t="shared" ca="1" si="0"/>
        <v>4</v>
      </c>
      <c r="G34">
        <v>-4</v>
      </c>
      <c r="H34">
        <v>-4</v>
      </c>
      <c r="I34">
        <v>1</v>
      </c>
      <c r="K34">
        <f t="shared" si="2"/>
        <v>1.3383022576488537E-4</v>
      </c>
      <c r="L34">
        <f t="shared" si="3"/>
        <v>1.3383022576488537E-4</v>
      </c>
      <c r="M34">
        <f t="shared" si="4"/>
        <v>0.24197072451914337</v>
      </c>
    </row>
    <row r="35" spans="4:13" x14ac:dyDescent="0.3">
      <c r="D35">
        <f t="shared" si="5"/>
        <v>31</v>
      </c>
      <c r="E35">
        <f t="shared" ca="1" si="0"/>
        <v>2</v>
      </c>
      <c r="G35">
        <v>4</v>
      </c>
      <c r="H35">
        <v>-1</v>
      </c>
      <c r="I35">
        <v>3</v>
      </c>
      <c r="K35">
        <f t="shared" si="2"/>
        <v>1.3383022576488537E-4</v>
      </c>
      <c r="L35">
        <f t="shared" si="3"/>
        <v>0.24197072451914337</v>
      </c>
      <c r="M35">
        <f t="shared" si="4"/>
        <v>4.4318484119380075E-3</v>
      </c>
    </row>
    <row r="36" spans="4:13" x14ac:dyDescent="0.3">
      <c r="D36">
        <f t="shared" si="5"/>
        <v>32</v>
      </c>
      <c r="E36">
        <f t="shared" ca="1" si="0"/>
        <v>-2</v>
      </c>
      <c r="G36">
        <v>-2</v>
      </c>
      <c r="H36">
        <v>1</v>
      </c>
      <c r="I36">
        <v>4</v>
      </c>
      <c r="K36">
        <f t="shared" si="2"/>
        <v>5.3990966513188063E-2</v>
      </c>
      <c r="L36">
        <f t="shared" si="3"/>
        <v>0.24197072451914337</v>
      </c>
      <c r="M36">
        <f t="shared" si="4"/>
        <v>1.3383022576488537E-4</v>
      </c>
    </row>
    <row r="37" spans="4:13" x14ac:dyDescent="0.3">
      <c r="D37">
        <f t="shared" si="5"/>
        <v>33</v>
      </c>
      <c r="E37">
        <f t="shared" ca="1" si="0"/>
        <v>-3</v>
      </c>
      <c r="G37">
        <v>0</v>
      </c>
      <c r="H37">
        <v>2</v>
      </c>
      <c r="I37">
        <v>3</v>
      </c>
      <c r="K37">
        <f t="shared" si="2"/>
        <v>0.3989422804014327</v>
      </c>
      <c r="L37">
        <f t="shared" si="3"/>
        <v>5.3990966513188063E-2</v>
      </c>
      <c r="M37">
        <f t="shared" si="4"/>
        <v>4.4318484119380075E-3</v>
      </c>
    </row>
    <row r="38" spans="4:13" x14ac:dyDescent="0.3">
      <c r="D38">
        <f t="shared" si="5"/>
        <v>34</v>
      </c>
      <c r="E38">
        <f t="shared" ca="1" si="0"/>
        <v>-2</v>
      </c>
      <c r="G38">
        <v>3</v>
      </c>
      <c r="H38">
        <v>-3</v>
      </c>
      <c r="I38">
        <v>4</v>
      </c>
      <c r="K38">
        <f t="shared" ref="K38:K54" si="7">_xlfn.NORM.DIST(G38,$B$3,$C$3,FALSE)</f>
        <v>4.4318484119380075E-3</v>
      </c>
      <c r="L38">
        <f t="shared" si="3"/>
        <v>4.4318484119380075E-3</v>
      </c>
      <c r="M38">
        <f t="shared" si="4"/>
        <v>1.3383022576488537E-4</v>
      </c>
    </row>
    <row r="39" spans="4:13" x14ac:dyDescent="0.3">
      <c r="D39">
        <f t="shared" si="5"/>
        <v>35</v>
      </c>
      <c r="E39">
        <f t="shared" ca="1" si="0"/>
        <v>-4</v>
      </c>
      <c r="G39">
        <v>3</v>
      </c>
      <c r="H39">
        <v>3</v>
      </c>
      <c r="I39">
        <v>-3</v>
      </c>
      <c r="K39">
        <f t="shared" si="7"/>
        <v>4.4318484119380075E-3</v>
      </c>
      <c r="L39">
        <f t="shared" si="3"/>
        <v>4.4318484119380075E-3</v>
      </c>
      <c r="M39">
        <f t="shared" si="4"/>
        <v>4.4318484119380075E-3</v>
      </c>
    </row>
    <row r="40" spans="4:13" x14ac:dyDescent="0.3">
      <c r="D40">
        <f t="shared" si="5"/>
        <v>36</v>
      </c>
      <c r="E40">
        <f t="shared" ca="1" si="0"/>
        <v>-2</v>
      </c>
      <c r="G40">
        <v>-1</v>
      </c>
      <c r="H40">
        <v>3</v>
      </c>
      <c r="I40">
        <v>-4</v>
      </c>
      <c r="K40">
        <f t="shared" si="7"/>
        <v>0.24197072451914337</v>
      </c>
      <c r="L40">
        <f t="shared" si="3"/>
        <v>4.4318484119380075E-3</v>
      </c>
      <c r="M40">
        <f t="shared" si="4"/>
        <v>1.3383022576488537E-4</v>
      </c>
    </row>
    <row r="41" spans="4:13" x14ac:dyDescent="0.3">
      <c r="D41">
        <f t="shared" si="5"/>
        <v>37</v>
      </c>
      <c r="E41">
        <f t="shared" ca="1" si="0"/>
        <v>-3</v>
      </c>
      <c r="G41">
        <v>3</v>
      </c>
      <c r="H41">
        <v>-3</v>
      </c>
      <c r="I41">
        <v>-1</v>
      </c>
      <c r="K41">
        <f t="shared" si="7"/>
        <v>4.4318484119380075E-3</v>
      </c>
      <c r="L41">
        <f t="shared" si="3"/>
        <v>4.4318484119380075E-3</v>
      </c>
      <c r="M41">
        <f t="shared" si="4"/>
        <v>0.24197072451914337</v>
      </c>
    </row>
    <row r="42" spans="4:13" x14ac:dyDescent="0.3">
      <c r="D42">
        <f t="shared" si="5"/>
        <v>38</v>
      </c>
      <c r="E42">
        <f t="shared" ca="1" si="0"/>
        <v>-2</v>
      </c>
      <c r="G42">
        <v>0</v>
      </c>
      <c r="H42">
        <v>0</v>
      </c>
      <c r="I42">
        <v>-4</v>
      </c>
      <c r="K42">
        <f t="shared" si="7"/>
        <v>0.3989422804014327</v>
      </c>
      <c r="L42">
        <f t="shared" si="3"/>
        <v>0.3989422804014327</v>
      </c>
      <c r="M42">
        <f t="shared" si="4"/>
        <v>1.3383022576488537E-4</v>
      </c>
    </row>
    <row r="43" spans="4:13" x14ac:dyDescent="0.3">
      <c r="D43">
        <f t="shared" si="5"/>
        <v>39</v>
      </c>
      <c r="E43">
        <f t="shared" ca="1" si="0"/>
        <v>4</v>
      </c>
      <c r="G43">
        <v>-3</v>
      </c>
      <c r="H43">
        <v>3</v>
      </c>
      <c r="I43">
        <v>0</v>
      </c>
      <c r="K43">
        <f t="shared" si="7"/>
        <v>4.4318484119380075E-3</v>
      </c>
      <c r="L43">
        <f t="shared" si="3"/>
        <v>4.4318484119380075E-3</v>
      </c>
      <c r="M43">
        <f t="shared" si="4"/>
        <v>0.3989422804014327</v>
      </c>
    </row>
    <row r="44" spans="4:13" x14ac:dyDescent="0.3">
      <c r="D44">
        <f t="shared" si="5"/>
        <v>40</v>
      </c>
      <c r="E44">
        <f t="shared" ca="1" si="0"/>
        <v>0</v>
      </c>
      <c r="G44">
        <v>-3</v>
      </c>
      <c r="H44">
        <v>-1</v>
      </c>
      <c r="I44">
        <v>-3</v>
      </c>
      <c r="K44">
        <f t="shared" si="7"/>
        <v>4.4318484119380075E-3</v>
      </c>
      <c r="L44">
        <f t="shared" si="3"/>
        <v>0.24197072451914337</v>
      </c>
      <c r="M44">
        <f t="shared" si="4"/>
        <v>4.4318484119380075E-3</v>
      </c>
    </row>
    <row r="45" spans="4:13" x14ac:dyDescent="0.3">
      <c r="D45">
        <f t="shared" si="5"/>
        <v>41</v>
      </c>
      <c r="E45">
        <f t="shared" ca="1" si="0"/>
        <v>0</v>
      </c>
      <c r="G45">
        <v>4</v>
      </c>
      <c r="H45">
        <v>4</v>
      </c>
      <c r="I45">
        <v>-3</v>
      </c>
      <c r="K45">
        <f t="shared" si="7"/>
        <v>1.3383022576488537E-4</v>
      </c>
      <c r="L45">
        <f t="shared" si="3"/>
        <v>1.3383022576488537E-4</v>
      </c>
      <c r="M45">
        <f t="shared" si="4"/>
        <v>4.4318484119380075E-3</v>
      </c>
    </row>
    <row r="46" spans="4:13" x14ac:dyDescent="0.3">
      <c r="D46">
        <f t="shared" si="5"/>
        <v>42</v>
      </c>
      <c r="E46">
        <f t="shared" ca="1" si="0"/>
        <v>3</v>
      </c>
      <c r="G46">
        <v>-3</v>
      </c>
      <c r="H46">
        <v>-1</v>
      </c>
      <c r="I46">
        <v>3</v>
      </c>
      <c r="K46">
        <f t="shared" si="7"/>
        <v>4.4318484119380075E-3</v>
      </c>
      <c r="L46">
        <f t="shared" si="3"/>
        <v>0.24197072451914337</v>
      </c>
      <c r="M46">
        <f t="shared" si="4"/>
        <v>4.4318484119380075E-3</v>
      </c>
    </row>
    <row r="47" spans="4:13" x14ac:dyDescent="0.3">
      <c r="D47">
        <f t="shared" si="5"/>
        <v>43</v>
      </c>
      <c r="E47">
        <f t="shared" ca="1" si="0"/>
        <v>-3</v>
      </c>
      <c r="G47">
        <v>-3</v>
      </c>
      <c r="H47">
        <v>4</v>
      </c>
      <c r="I47">
        <v>-1</v>
      </c>
      <c r="K47">
        <f t="shared" si="7"/>
        <v>4.4318484119380075E-3</v>
      </c>
      <c r="L47">
        <f t="shared" si="3"/>
        <v>1.3383022576488537E-4</v>
      </c>
      <c r="M47">
        <f t="shared" si="4"/>
        <v>0.24197072451914337</v>
      </c>
    </row>
    <row r="48" spans="4:13" x14ac:dyDescent="0.3">
      <c r="D48">
        <f t="shared" si="5"/>
        <v>44</v>
      </c>
      <c r="E48">
        <f t="shared" ca="1" si="0"/>
        <v>1</v>
      </c>
      <c r="G48">
        <v>4</v>
      </c>
      <c r="H48">
        <v>-2</v>
      </c>
      <c r="I48">
        <v>3</v>
      </c>
      <c r="K48">
        <f t="shared" si="7"/>
        <v>1.3383022576488537E-4</v>
      </c>
      <c r="L48">
        <f t="shared" si="3"/>
        <v>5.3990966513188063E-2</v>
      </c>
      <c r="M48">
        <f t="shared" si="4"/>
        <v>4.4318484119380075E-3</v>
      </c>
    </row>
    <row r="49" spans="4:13" x14ac:dyDescent="0.3">
      <c r="D49">
        <f t="shared" si="5"/>
        <v>45</v>
      </c>
      <c r="E49">
        <f t="shared" ca="1" si="0"/>
        <v>-3</v>
      </c>
      <c r="G49">
        <v>2</v>
      </c>
      <c r="H49">
        <v>2</v>
      </c>
      <c r="I49">
        <v>-3</v>
      </c>
      <c r="K49">
        <f t="shared" si="7"/>
        <v>5.3990966513188063E-2</v>
      </c>
      <c r="L49">
        <f t="shared" si="3"/>
        <v>5.3990966513188063E-2</v>
      </c>
      <c r="M49">
        <f t="shared" si="4"/>
        <v>4.4318484119380075E-3</v>
      </c>
    </row>
    <row r="50" spans="4:13" x14ac:dyDescent="0.3">
      <c r="D50">
        <f t="shared" si="5"/>
        <v>46</v>
      </c>
      <c r="E50">
        <f t="shared" ca="1" si="0"/>
        <v>-3</v>
      </c>
      <c r="G50">
        <v>3</v>
      </c>
      <c r="H50">
        <v>-3</v>
      </c>
      <c r="I50">
        <v>-1</v>
      </c>
      <c r="K50">
        <f t="shared" si="7"/>
        <v>4.4318484119380075E-3</v>
      </c>
      <c r="L50">
        <f t="shared" si="3"/>
        <v>4.4318484119380075E-3</v>
      </c>
      <c r="M50">
        <f t="shared" si="4"/>
        <v>0.24197072451914337</v>
      </c>
    </row>
    <row r="51" spans="4:13" x14ac:dyDescent="0.3">
      <c r="D51">
        <f t="shared" si="5"/>
        <v>47</v>
      </c>
      <c r="E51">
        <f t="shared" ca="1" si="0"/>
        <v>0</v>
      </c>
      <c r="G51">
        <v>2</v>
      </c>
      <c r="H51">
        <v>0</v>
      </c>
      <c r="I51">
        <v>4</v>
      </c>
      <c r="K51">
        <f t="shared" si="7"/>
        <v>5.3990966513188063E-2</v>
      </c>
      <c r="L51">
        <f t="shared" si="3"/>
        <v>0.3989422804014327</v>
      </c>
      <c r="M51">
        <f t="shared" si="4"/>
        <v>1.3383022576488537E-4</v>
      </c>
    </row>
    <row r="52" spans="4:13" x14ac:dyDescent="0.3">
      <c r="D52">
        <f t="shared" si="5"/>
        <v>48</v>
      </c>
      <c r="E52">
        <f t="shared" ca="1" si="0"/>
        <v>1</v>
      </c>
      <c r="G52">
        <v>2</v>
      </c>
      <c r="H52">
        <v>4</v>
      </c>
      <c r="I52">
        <v>-3</v>
      </c>
      <c r="K52">
        <f t="shared" si="7"/>
        <v>5.3990966513188063E-2</v>
      </c>
      <c r="L52">
        <f t="shared" si="3"/>
        <v>1.3383022576488537E-4</v>
      </c>
      <c r="M52">
        <f t="shared" si="4"/>
        <v>4.4318484119380075E-3</v>
      </c>
    </row>
    <row r="53" spans="4:13" x14ac:dyDescent="0.3">
      <c r="D53">
        <f t="shared" si="5"/>
        <v>49</v>
      </c>
      <c r="E53">
        <f t="shared" ca="1" si="0"/>
        <v>-4</v>
      </c>
      <c r="G53">
        <v>-1</v>
      </c>
      <c r="H53">
        <v>4</v>
      </c>
      <c r="I53">
        <v>0</v>
      </c>
      <c r="K53">
        <f t="shared" si="7"/>
        <v>0.24197072451914337</v>
      </c>
      <c r="L53">
        <f t="shared" si="3"/>
        <v>1.3383022576488537E-4</v>
      </c>
      <c r="M53">
        <f t="shared" si="4"/>
        <v>0.3989422804014327</v>
      </c>
    </row>
    <row r="54" spans="4:13" x14ac:dyDescent="0.3">
      <c r="D54">
        <f t="shared" si="5"/>
        <v>50</v>
      </c>
      <c r="E54">
        <f t="shared" ca="1" si="0"/>
        <v>1</v>
      </c>
      <c r="G54">
        <v>1</v>
      </c>
      <c r="H54">
        <v>4</v>
      </c>
      <c r="I54">
        <v>-1</v>
      </c>
      <c r="K54">
        <f t="shared" si="7"/>
        <v>0.24197072451914337</v>
      </c>
      <c r="L54">
        <f t="shared" si="3"/>
        <v>1.3383022576488537E-4</v>
      </c>
      <c r="M54">
        <f t="shared" si="4"/>
        <v>0.24197072451914337</v>
      </c>
    </row>
    <row r="55" spans="4:13" x14ac:dyDescent="0.3">
      <c r="D55">
        <f t="shared" si="5"/>
        <v>51</v>
      </c>
      <c r="E55">
        <f t="shared" ca="1" si="0"/>
        <v>-4</v>
      </c>
      <c r="H55">
        <v>-2</v>
      </c>
      <c r="I55">
        <v>0</v>
      </c>
      <c r="L55">
        <f t="shared" si="3"/>
        <v>5.3990966513188063E-2</v>
      </c>
      <c r="M55">
        <f t="shared" si="4"/>
        <v>0.3989422804014327</v>
      </c>
    </row>
    <row r="56" spans="4:13" x14ac:dyDescent="0.3">
      <c r="D56">
        <f t="shared" si="5"/>
        <v>52</v>
      </c>
      <c r="E56">
        <f t="shared" ca="1" si="0"/>
        <v>-2</v>
      </c>
      <c r="H56">
        <v>4</v>
      </c>
      <c r="I56">
        <v>2</v>
      </c>
      <c r="L56">
        <f t="shared" si="3"/>
        <v>1.3383022576488537E-4</v>
      </c>
      <c r="M56">
        <f t="shared" si="4"/>
        <v>5.3990966513188063E-2</v>
      </c>
    </row>
    <row r="57" spans="4:13" x14ac:dyDescent="0.3">
      <c r="D57">
        <f t="shared" si="5"/>
        <v>53</v>
      </c>
      <c r="E57">
        <f t="shared" ca="1" si="0"/>
        <v>4</v>
      </c>
      <c r="H57">
        <v>4</v>
      </c>
      <c r="I57">
        <v>0</v>
      </c>
      <c r="L57">
        <f t="shared" si="3"/>
        <v>1.3383022576488537E-4</v>
      </c>
      <c r="M57">
        <f t="shared" si="4"/>
        <v>0.3989422804014327</v>
      </c>
    </row>
    <row r="58" spans="4:13" x14ac:dyDescent="0.3">
      <c r="D58">
        <f t="shared" si="5"/>
        <v>54</v>
      </c>
      <c r="E58">
        <f t="shared" ca="1" si="0"/>
        <v>-4</v>
      </c>
      <c r="H58">
        <v>-2</v>
      </c>
      <c r="I58">
        <v>-3</v>
      </c>
      <c r="L58">
        <f t="shared" si="3"/>
        <v>5.3990966513188063E-2</v>
      </c>
      <c r="M58">
        <f t="shared" si="4"/>
        <v>4.4318484119380075E-3</v>
      </c>
    </row>
    <row r="59" spans="4:13" x14ac:dyDescent="0.3">
      <c r="D59">
        <f t="shared" si="5"/>
        <v>55</v>
      </c>
      <c r="E59">
        <f t="shared" ca="1" si="0"/>
        <v>1</v>
      </c>
      <c r="H59">
        <v>-1</v>
      </c>
      <c r="I59">
        <v>0</v>
      </c>
      <c r="L59">
        <f t="shared" si="3"/>
        <v>0.24197072451914337</v>
      </c>
      <c r="M59">
        <f t="shared" si="4"/>
        <v>0.3989422804014327</v>
      </c>
    </row>
    <row r="60" spans="4:13" x14ac:dyDescent="0.3">
      <c r="D60">
        <f t="shared" si="5"/>
        <v>56</v>
      </c>
      <c r="E60">
        <f t="shared" ca="1" si="0"/>
        <v>-3</v>
      </c>
      <c r="H60">
        <v>-2</v>
      </c>
      <c r="I60">
        <v>1</v>
      </c>
      <c r="L60">
        <f t="shared" si="3"/>
        <v>5.3990966513188063E-2</v>
      </c>
      <c r="M60">
        <f t="shared" si="4"/>
        <v>0.24197072451914337</v>
      </c>
    </row>
    <row r="61" spans="4:13" x14ac:dyDescent="0.3">
      <c r="D61">
        <f t="shared" si="5"/>
        <v>57</v>
      </c>
      <c r="E61">
        <f t="shared" ca="1" si="0"/>
        <v>-1</v>
      </c>
      <c r="H61">
        <v>-2</v>
      </c>
      <c r="I61">
        <v>3</v>
      </c>
      <c r="L61">
        <f t="shared" si="3"/>
        <v>5.3990966513188063E-2</v>
      </c>
      <c r="M61">
        <f t="shared" si="4"/>
        <v>4.4318484119380075E-3</v>
      </c>
    </row>
    <row r="62" spans="4:13" x14ac:dyDescent="0.3">
      <c r="D62">
        <f t="shared" si="5"/>
        <v>58</v>
      </c>
      <c r="E62">
        <f t="shared" ca="1" si="0"/>
        <v>0</v>
      </c>
      <c r="H62">
        <v>0</v>
      </c>
      <c r="I62">
        <v>3</v>
      </c>
      <c r="L62">
        <f t="shared" si="3"/>
        <v>0.3989422804014327</v>
      </c>
      <c r="M62">
        <f t="shared" si="4"/>
        <v>4.4318484119380075E-3</v>
      </c>
    </row>
    <row r="63" spans="4:13" x14ac:dyDescent="0.3">
      <c r="D63">
        <f t="shared" si="5"/>
        <v>59</v>
      </c>
      <c r="E63">
        <f t="shared" ca="1" si="0"/>
        <v>-2</v>
      </c>
      <c r="H63">
        <v>4</v>
      </c>
      <c r="I63">
        <v>-1</v>
      </c>
      <c r="L63">
        <f t="shared" si="3"/>
        <v>1.3383022576488537E-4</v>
      </c>
      <c r="M63">
        <f t="shared" si="4"/>
        <v>0.24197072451914337</v>
      </c>
    </row>
    <row r="64" spans="4:13" x14ac:dyDescent="0.3">
      <c r="D64">
        <f t="shared" si="5"/>
        <v>60</v>
      </c>
      <c r="E64">
        <f t="shared" ca="1" si="0"/>
        <v>2</v>
      </c>
      <c r="H64">
        <v>2</v>
      </c>
      <c r="I64">
        <v>-1</v>
      </c>
      <c r="L64">
        <f t="shared" si="3"/>
        <v>5.3990966513188063E-2</v>
      </c>
      <c r="M64">
        <f t="shared" si="4"/>
        <v>0.24197072451914337</v>
      </c>
    </row>
    <row r="65" spans="4:13" x14ac:dyDescent="0.3">
      <c r="D65">
        <f t="shared" si="5"/>
        <v>61</v>
      </c>
      <c r="E65">
        <f t="shared" ca="1" si="0"/>
        <v>1</v>
      </c>
      <c r="H65">
        <v>-1</v>
      </c>
      <c r="I65">
        <v>-4</v>
      </c>
      <c r="L65">
        <f t="shared" si="3"/>
        <v>0.24197072451914337</v>
      </c>
      <c r="M65">
        <f t="shared" si="4"/>
        <v>1.3383022576488537E-4</v>
      </c>
    </row>
    <row r="66" spans="4:13" x14ac:dyDescent="0.3">
      <c r="D66">
        <f t="shared" si="5"/>
        <v>62</v>
      </c>
      <c r="E66">
        <f t="shared" ca="1" si="0"/>
        <v>-4</v>
      </c>
      <c r="H66">
        <v>-1</v>
      </c>
      <c r="I66">
        <v>2</v>
      </c>
      <c r="L66">
        <f t="shared" si="3"/>
        <v>0.24197072451914337</v>
      </c>
      <c r="M66">
        <f t="shared" si="4"/>
        <v>5.3990966513188063E-2</v>
      </c>
    </row>
    <row r="67" spans="4:13" x14ac:dyDescent="0.3">
      <c r="D67">
        <f t="shared" si="5"/>
        <v>63</v>
      </c>
      <c r="E67">
        <f t="shared" ca="1" si="0"/>
        <v>3</v>
      </c>
      <c r="H67">
        <v>4</v>
      </c>
      <c r="I67">
        <v>1</v>
      </c>
      <c r="L67">
        <f t="shared" si="3"/>
        <v>1.3383022576488537E-4</v>
      </c>
      <c r="M67">
        <f t="shared" si="4"/>
        <v>0.24197072451914337</v>
      </c>
    </row>
    <row r="68" spans="4:13" x14ac:dyDescent="0.3">
      <c r="D68">
        <f t="shared" si="5"/>
        <v>64</v>
      </c>
      <c r="E68">
        <f t="shared" ca="1" si="0"/>
        <v>3</v>
      </c>
      <c r="H68">
        <v>-4</v>
      </c>
      <c r="I68">
        <v>4</v>
      </c>
      <c r="L68">
        <f t="shared" si="3"/>
        <v>1.3383022576488537E-4</v>
      </c>
      <c r="M68">
        <f t="shared" si="4"/>
        <v>1.3383022576488537E-4</v>
      </c>
    </row>
    <row r="69" spans="4:13" x14ac:dyDescent="0.3">
      <c r="D69">
        <f t="shared" si="5"/>
        <v>65</v>
      </c>
      <c r="E69">
        <f t="shared" ca="1" si="0"/>
        <v>-4</v>
      </c>
      <c r="H69">
        <v>-3</v>
      </c>
      <c r="I69">
        <v>1</v>
      </c>
      <c r="L69">
        <f t="shared" si="3"/>
        <v>4.4318484119380075E-3</v>
      </c>
      <c r="M69">
        <f t="shared" si="4"/>
        <v>0.24197072451914337</v>
      </c>
    </row>
    <row r="70" spans="4:13" x14ac:dyDescent="0.3">
      <c r="D70">
        <f t="shared" si="5"/>
        <v>66</v>
      </c>
      <c r="E70">
        <f t="shared" ref="E70:E133" ca="1" si="8">RANDBETWEEN(-4,4)</f>
        <v>2</v>
      </c>
      <c r="H70">
        <v>-4</v>
      </c>
      <c r="I70">
        <v>4</v>
      </c>
      <c r="L70">
        <f t="shared" ref="L70:L104" si="9">_xlfn.NORM.DIST(H70,$B$3,$C$3,FALSE)</f>
        <v>1.3383022576488537E-4</v>
      </c>
      <c r="M70">
        <f t="shared" ref="M70:M133" si="10">_xlfn.NORM.DIST(I70,$B$3,$C$3,FALSE)</f>
        <v>1.3383022576488537E-4</v>
      </c>
    </row>
    <row r="71" spans="4:13" x14ac:dyDescent="0.3">
      <c r="D71">
        <f t="shared" ref="D71:D134" si="11">D70+1</f>
        <v>67</v>
      </c>
      <c r="E71">
        <f t="shared" ca="1" si="8"/>
        <v>1</v>
      </c>
      <c r="H71">
        <v>2</v>
      </c>
      <c r="I71">
        <v>-3</v>
      </c>
      <c r="L71">
        <f t="shared" si="9"/>
        <v>5.3990966513188063E-2</v>
      </c>
      <c r="M71">
        <f t="shared" si="10"/>
        <v>4.4318484119380075E-3</v>
      </c>
    </row>
    <row r="72" spans="4:13" x14ac:dyDescent="0.3">
      <c r="D72">
        <f t="shared" si="11"/>
        <v>68</v>
      </c>
      <c r="E72">
        <f t="shared" ca="1" si="8"/>
        <v>-1</v>
      </c>
      <c r="H72">
        <v>1</v>
      </c>
      <c r="I72">
        <v>-3</v>
      </c>
      <c r="L72">
        <f t="shared" si="9"/>
        <v>0.24197072451914337</v>
      </c>
      <c r="M72">
        <f t="shared" si="10"/>
        <v>4.4318484119380075E-3</v>
      </c>
    </row>
    <row r="73" spans="4:13" x14ac:dyDescent="0.3">
      <c r="D73">
        <f t="shared" si="11"/>
        <v>69</v>
      </c>
      <c r="E73">
        <f t="shared" ca="1" si="8"/>
        <v>-3</v>
      </c>
      <c r="H73">
        <v>-2</v>
      </c>
      <c r="I73">
        <v>-1</v>
      </c>
      <c r="L73">
        <f t="shared" si="9"/>
        <v>5.3990966513188063E-2</v>
      </c>
      <c r="M73">
        <f t="shared" si="10"/>
        <v>0.24197072451914337</v>
      </c>
    </row>
    <row r="74" spans="4:13" x14ac:dyDescent="0.3">
      <c r="D74">
        <f t="shared" si="11"/>
        <v>70</v>
      </c>
      <c r="E74">
        <f t="shared" ca="1" si="8"/>
        <v>3</v>
      </c>
      <c r="H74">
        <v>1</v>
      </c>
      <c r="I74">
        <v>4</v>
      </c>
      <c r="L74">
        <f t="shared" si="9"/>
        <v>0.24197072451914337</v>
      </c>
      <c r="M74">
        <f t="shared" si="10"/>
        <v>1.3383022576488537E-4</v>
      </c>
    </row>
    <row r="75" spans="4:13" x14ac:dyDescent="0.3">
      <c r="D75">
        <f t="shared" si="11"/>
        <v>71</v>
      </c>
      <c r="E75">
        <f t="shared" ca="1" si="8"/>
        <v>3</v>
      </c>
      <c r="H75">
        <v>2</v>
      </c>
      <c r="I75">
        <v>2</v>
      </c>
      <c r="L75">
        <f t="shared" si="9"/>
        <v>5.3990966513188063E-2</v>
      </c>
      <c r="M75">
        <f t="shared" si="10"/>
        <v>5.3990966513188063E-2</v>
      </c>
    </row>
    <row r="76" spans="4:13" x14ac:dyDescent="0.3">
      <c r="D76">
        <f t="shared" si="11"/>
        <v>72</v>
      </c>
      <c r="E76">
        <f t="shared" ca="1" si="8"/>
        <v>3</v>
      </c>
      <c r="H76">
        <v>-4</v>
      </c>
      <c r="I76">
        <v>2</v>
      </c>
      <c r="L76">
        <f t="shared" si="9"/>
        <v>1.3383022576488537E-4</v>
      </c>
      <c r="M76">
        <f t="shared" si="10"/>
        <v>5.3990966513188063E-2</v>
      </c>
    </row>
    <row r="77" spans="4:13" x14ac:dyDescent="0.3">
      <c r="D77">
        <f t="shared" si="11"/>
        <v>73</v>
      </c>
      <c r="E77">
        <f t="shared" ca="1" si="8"/>
        <v>1</v>
      </c>
      <c r="H77">
        <v>3</v>
      </c>
      <c r="I77">
        <v>-2</v>
      </c>
      <c r="L77">
        <f t="shared" si="9"/>
        <v>4.4318484119380075E-3</v>
      </c>
      <c r="M77">
        <f t="shared" si="10"/>
        <v>5.3990966513188063E-2</v>
      </c>
    </row>
    <row r="78" spans="4:13" x14ac:dyDescent="0.3">
      <c r="D78">
        <f t="shared" si="11"/>
        <v>74</v>
      </c>
      <c r="E78">
        <f t="shared" ca="1" si="8"/>
        <v>-4</v>
      </c>
      <c r="H78">
        <v>-4</v>
      </c>
      <c r="I78">
        <v>-3</v>
      </c>
      <c r="L78">
        <f t="shared" si="9"/>
        <v>1.3383022576488537E-4</v>
      </c>
      <c r="M78">
        <f t="shared" si="10"/>
        <v>4.4318484119380075E-3</v>
      </c>
    </row>
    <row r="79" spans="4:13" x14ac:dyDescent="0.3">
      <c r="D79">
        <f t="shared" si="11"/>
        <v>75</v>
      </c>
      <c r="E79">
        <f t="shared" ca="1" si="8"/>
        <v>-1</v>
      </c>
      <c r="H79">
        <v>0</v>
      </c>
      <c r="I79">
        <v>2</v>
      </c>
      <c r="L79">
        <f t="shared" si="9"/>
        <v>0.3989422804014327</v>
      </c>
      <c r="M79">
        <f t="shared" si="10"/>
        <v>5.3990966513188063E-2</v>
      </c>
    </row>
    <row r="80" spans="4:13" x14ac:dyDescent="0.3">
      <c r="D80">
        <f t="shared" si="11"/>
        <v>76</v>
      </c>
      <c r="E80">
        <f t="shared" ca="1" si="8"/>
        <v>0</v>
      </c>
      <c r="H80">
        <v>-3</v>
      </c>
      <c r="I80">
        <v>0</v>
      </c>
      <c r="L80">
        <f t="shared" si="9"/>
        <v>4.4318484119380075E-3</v>
      </c>
      <c r="M80">
        <f t="shared" si="10"/>
        <v>0.3989422804014327</v>
      </c>
    </row>
    <row r="81" spans="4:13" x14ac:dyDescent="0.3">
      <c r="D81">
        <f t="shared" si="11"/>
        <v>77</v>
      </c>
      <c r="E81">
        <f t="shared" ca="1" si="8"/>
        <v>-3</v>
      </c>
      <c r="H81">
        <v>3</v>
      </c>
      <c r="I81">
        <v>-1</v>
      </c>
      <c r="L81">
        <f t="shared" si="9"/>
        <v>4.4318484119380075E-3</v>
      </c>
      <c r="M81">
        <f t="shared" si="10"/>
        <v>0.24197072451914337</v>
      </c>
    </row>
    <row r="82" spans="4:13" x14ac:dyDescent="0.3">
      <c r="D82">
        <f t="shared" si="11"/>
        <v>78</v>
      </c>
      <c r="E82">
        <f t="shared" ca="1" si="8"/>
        <v>-3</v>
      </c>
      <c r="H82">
        <v>3</v>
      </c>
      <c r="I82">
        <v>1</v>
      </c>
      <c r="L82">
        <f t="shared" si="9"/>
        <v>4.4318484119380075E-3</v>
      </c>
      <c r="M82">
        <f t="shared" si="10"/>
        <v>0.24197072451914337</v>
      </c>
    </row>
    <row r="83" spans="4:13" x14ac:dyDescent="0.3">
      <c r="D83">
        <f t="shared" si="11"/>
        <v>79</v>
      </c>
      <c r="E83">
        <f t="shared" ca="1" si="8"/>
        <v>-4</v>
      </c>
      <c r="H83">
        <v>-3</v>
      </c>
      <c r="I83">
        <v>4</v>
      </c>
      <c r="L83">
        <f t="shared" si="9"/>
        <v>4.4318484119380075E-3</v>
      </c>
      <c r="M83">
        <f t="shared" si="10"/>
        <v>1.3383022576488537E-4</v>
      </c>
    </row>
    <row r="84" spans="4:13" x14ac:dyDescent="0.3">
      <c r="D84">
        <f t="shared" si="11"/>
        <v>80</v>
      </c>
      <c r="E84">
        <f t="shared" ca="1" si="8"/>
        <v>0</v>
      </c>
      <c r="H84">
        <v>-4</v>
      </c>
      <c r="I84">
        <v>-4</v>
      </c>
      <c r="L84">
        <f t="shared" si="9"/>
        <v>1.3383022576488537E-4</v>
      </c>
      <c r="M84">
        <f t="shared" si="10"/>
        <v>1.3383022576488537E-4</v>
      </c>
    </row>
    <row r="85" spans="4:13" x14ac:dyDescent="0.3">
      <c r="D85">
        <f t="shared" si="11"/>
        <v>81</v>
      </c>
      <c r="E85">
        <f t="shared" ca="1" si="8"/>
        <v>2</v>
      </c>
      <c r="H85">
        <v>-1</v>
      </c>
      <c r="I85">
        <v>1</v>
      </c>
      <c r="L85">
        <f t="shared" si="9"/>
        <v>0.24197072451914337</v>
      </c>
      <c r="M85">
        <f t="shared" si="10"/>
        <v>0.24197072451914337</v>
      </c>
    </row>
    <row r="86" spans="4:13" x14ac:dyDescent="0.3">
      <c r="D86">
        <f t="shared" si="11"/>
        <v>82</v>
      </c>
      <c r="E86">
        <f t="shared" ca="1" si="8"/>
        <v>4</v>
      </c>
      <c r="H86">
        <v>0</v>
      </c>
      <c r="I86">
        <v>4</v>
      </c>
      <c r="L86">
        <f t="shared" si="9"/>
        <v>0.3989422804014327</v>
      </c>
      <c r="M86">
        <f t="shared" si="10"/>
        <v>1.3383022576488537E-4</v>
      </c>
    </row>
    <row r="87" spans="4:13" x14ac:dyDescent="0.3">
      <c r="D87">
        <f t="shared" si="11"/>
        <v>83</v>
      </c>
      <c r="E87">
        <f t="shared" ca="1" si="8"/>
        <v>-4</v>
      </c>
      <c r="H87">
        <v>4</v>
      </c>
      <c r="I87">
        <v>4</v>
      </c>
      <c r="L87">
        <f t="shared" si="9"/>
        <v>1.3383022576488537E-4</v>
      </c>
      <c r="M87">
        <f t="shared" si="10"/>
        <v>1.3383022576488537E-4</v>
      </c>
    </row>
    <row r="88" spans="4:13" x14ac:dyDescent="0.3">
      <c r="D88">
        <f t="shared" si="11"/>
        <v>84</v>
      </c>
      <c r="E88">
        <f t="shared" ca="1" si="8"/>
        <v>2</v>
      </c>
      <c r="H88">
        <v>2</v>
      </c>
      <c r="I88">
        <v>3</v>
      </c>
      <c r="L88">
        <f t="shared" si="9"/>
        <v>5.3990966513188063E-2</v>
      </c>
      <c r="M88">
        <f t="shared" si="10"/>
        <v>4.4318484119380075E-3</v>
      </c>
    </row>
    <row r="89" spans="4:13" x14ac:dyDescent="0.3">
      <c r="D89">
        <f t="shared" si="11"/>
        <v>85</v>
      </c>
      <c r="E89">
        <f t="shared" ca="1" si="8"/>
        <v>-1</v>
      </c>
      <c r="H89">
        <v>-3</v>
      </c>
      <c r="I89">
        <v>2</v>
      </c>
      <c r="L89">
        <f t="shared" si="9"/>
        <v>4.4318484119380075E-3</v>
      </c>
      <c r="M89">
        <f t="shared" si="10"/>
        <v>5.3990966513188063E-2</v>
      </c>
    </row>
    <row r="90" spans="4:13" x14ac:dyDescent="0.3">
      <c r="D90">
        <f t="shared" si="11"/>
        <v>86</v>
      </c>
      <c r="E90">
        <f t="shared" ca="1" si="8"/>
        <v>0</v>
      </c>
      <c r="H90">
        <v>4</v>
      </c>
      <c r="I90">
        <v>1</v>
      </c>
      <c r="L90">
        <f t="shared" si="9"/>
        <v>1.3383022576488537E-4</v>
      </c>
      <c r="M90">
        <f t="shared" si="10"/>
        <v>0.24197072451914337</v>
      </c>
    </row>
    <row r="91" spans="4:13" x14ac:dyDescent="0.3">
      <c r="D91">
        <f t="shared" si="11"/>
        <v>87</v>
      </c>
      <c r="E91">
        <f t="shared" ca="1" si="8"/>
        <v>4</v>
      </c>
      <c r="H91">
        <v>2</v>
      </c>
      <c r="I91">
        <v>2</v>
      </c>
      <c r="L91">
        <f t="shared" si="9"/>
        <v>5.3990966513188063E-2</v>
      </c>
      <c r="M91">
        <f t="shared" si="10"/>
        <v>5.3990966513188063E-2</v>
      </c>
    </row>
    <row r="92" spans="4:13" x14ac:dyDescent="0.3">
      <c r="D92">
        <f t="shared" si="11"/>
        <v>88</v>
      </c>
      <c r="E92">
        <f t="shared" ca="1" si="8"/>
        <v>1</v>
      </c>
      <c r="H92">
        <v>4</v>
      </c>
      <c r="I92">
        <v>0</v>
      </c>
      <c r="L92">
        <f t="shared" si="9"/>
        <v>1.3383022576488537E-4</v>
      </c>
      <c r="M92">
        <f t="shared" si="10"/>
        <v>0.3989422804014327</v>
      </c>
    </row>
    <row r="93" spans="4:13" x14ac:dyDescent="0.3">
      <c r="D93">
        <f t="shared" si="11"/>
        <v>89</v>
      </c>
      <c r="E93">
        <f t="shared" ca="1" si="8"/>
        <v>2</v>
      </c>
      <c r="H93">
        <v>0</v>
      </c>
      <c r="I93">
        <v>3</v>
      </c>
      <c r="L93">
        <f t="shared" si="9"/>
        <v>0.3989422804014327</v>
      </c>
      <c r="M93">
        <f t="shared" si="10"/>
        <v>4.4318484119380075E-3</v>
      </c>
    </row>
    <row r="94" spans="4:13" x14ac:dyDescent="0.3">
      <c r="D94">
        <f t="shared" si="11"/>
        <v>90</v>
      </c>
      <c r="E94">
        <f t="shared" ca="1" si="8"/>
        <v>-4</v>
      </c>
      <c r="H94">
        <v>1</v>
      </c>
      <c r="I94">
        <v>4</v>
      </c>
      <c r="L94">
        <f t="shared" si="9"/>
        <v>0.24197072451914337</v>
      </c>
      <c r="M94">
        <f t="shared" si="10"/>
        <v>1.3383022576488537E-4</v>
      </c>
    </row>
    <row r="95" spans="4:13" x14ac:dyDescent="0.3">
      <c r="D95">
        <f t="shared" si="11"/>
        <v>91</v>
      </c>
      <c r="E95">
        <f t="shared" ca="1" si="8"/>
        <v>4</v>
      </c>
      <c r="H95">
        <v>0</v>
      </c>
      <c r="I95">
        <v>2</v>
      </c>
      <c r="L95">
        <f t="shared" si="9"/>
        <v>0.3989422804014327</v>
      </c>
      <c r="M95">
        <f t="shared" si="10"/>
        <v>5.3990966513188063E-2</v>
      </c>
    </row>
    <row r="96" spans="4:13" x14ac:dyDescent="0.3">
      <c r="D96">
        <f t="shared" si="11"/>
        <v>92</v>
      </c>
      <c r="E96">
        <f t="shared" ca="1" si="8"/>
        <v>-4</v>
      </c>
      <c r="H96">
        <v>3</v>
      </c>
      <c r="I96">
        <v>3</v>
      </c>
      <c r="L96">
        <f t="shared" si="9"/>
        <v>4.4318484119380075E-3</v>
      </c>
      <c r="M96">
        <f t="shared" si="10"/>
        <v>4.4318484119380075E-3</v>
      </c>
    </row>
    <row r="97" spans="4:13" x14ac:dyDescent="0.3">
      <c r="D97">
        <f t="shared" si="11"/>
        <v>93</v>
      </c>
      <c r="E97">
        <f t="shared" ca="1" si="8"/>
        <v>4</v>
      </c>
      <c r="H97">
        <v>-3</v>
      </c>
      <c r="I97">
        <v>1</v>
      </c>
      <c r="L97">
        <f t="shared" si="9"/>
        <v>4.4318484119380075E-3</v>
      </c>
      <c r="M97">
        <f t="shared" si="10"/>
        <v>0.24197072451914337</v>
      </c>
    </row>
    <row r="98" spans="4:13" x14ac:dyDescent="0.3">
      <c r="D98">
        <f t="shared" si="11"/>
        <v>94</v>
      </c>
      <c r="E98">
        <f t="shared" ca="1" si="8"/>
        <v>1</v>
      </c>
      <c r="H98">
        <v>3</v>
      </c>
      <c r="I98">
        <v>3</v>
      </c>
      <c r="L98">
        <f t="shared" si="9"/>
        <v>4.4318484119380075E-3</v>
      </c>
      <c r="M98">
        <f t="shared" si="10"/>
        <v>4.4318484119380075E-3</v>
      </c>
    </row>
    <row r="99" spans="4:13" x14ac:dyDescent="0.3">
      <c r="D99">
        <f t="shared" si="11"/>
        <v>95</v>
      </c>
      <c r="E99">
        <f t="shared" ca="1" si="8"/>
        <v>0</v>
      </c>
      <c r="H99">
        <v>3</v>
      </c>
      <c r="I99">
        <v>-2</v>
      </c>
      <c r="L99">
        <f t="shared" si="9"/>
        <v>4.4318484119380075E-3</v>
      </c>
      <c r="M99">
        <f t="shared" si="10"/>
        <v>5.3990966513188063E-2</v>
      </c>
    </row>
    <row r="100" spans="4:13" x14ac:dyDescent="0.3">
      <c r="D100">
        <f t="shared" si="11"/>
        <v>96</v>
      </c>
      <c r="E100">
        <f t="shared" ca="1" si="8"/>
        <v>3</v>
      </c>
      <c r="H100">
        <v>-2</v>
      </c>
      <c r="I100">
        <v>3</v>
      </c>
      <c r="L100">
        <f t="shared" si="9"/>
        <v>5.3990966513188063E-2</v>
      </c>
      <c r="M100">
        <f t="shared" si="10"/>
        <v>4.4318484119380075E-3</v>
      </c>
    </row>
    <row r="101" spans="4:13" x14ac:dyDescent="0.3">
      <c r="D101">
        <f t="shared" si="11"/>
        <v>97</v>
      </c>
      <c r="E101">
        <f t="shared" ca="1" si="8"/>
        <v>-1</v>
      </c>
      <c r="H101">
        <v>-4</v>
      </c>
      <c r="I101">
        <v>-1</v>
      </c>
      <c r="L101">
        <f t="shared" si="9"/>
        <v>1.3383022576488537E-4</v>
      </c>
      <c r="M101">
        <f t="shared" si="10"/>
        <v>0.24197072451914337</v>
      </c>
    </row>
    <row r="102" spans="4:13" x14ac:dyDescent="0.3">
      <c r="D102">
        <f t="shared" si="11"/>
        <v>98</v>
      </c>
      <c r="E102">
        <f t="shared" ca="1" si="8"/>
        <v>-4</v>
      </c>
      <c r="H102">
        <v>-3</v>
      </c>
      <c r="I102">
        <v>-4</v>
      </c>
      <c r="L102">
        <f t="shared" si="9"/>
        <v>4.4318484119380075E-3</v>
      </c>
      <c r="M102">
        <f t="shared" si="10"/>
        <v>1.3383022576488537E-4</v>
      </c>
    </row>
    <row r="103" spans="4:13" x14ac:dyDescent="0.3">
      <c r="D103">
        <f t="shared" si="11"/>
        <v>99</v>
      </c>
      <c r="E103">
        <f t="shared" ca="1" si="8"/>
        <v>4</v>
      </c>
      <c r="H103">
        <v>-2</v>
      </c>
      <c r="I103">
        <v>-2</v>
      </c>
      <c r="L103">
        <f t="shared" si="9"/>
        <v>5.3990966513188063E-2</v>
      </c>
      <c r="M103">
        <f t="shared" si="10"/>
        <v>5.3990966513188063E-2</v>
      </c>
    </row>
    <row r="104" spans="4:13" x14ac:dyDescent="0.3">
      <c r="D104">
        <f t="shared" si="11"/>
        <v>100</v>
      </c>
      <c r="E104">
        <f t="shared" ca="1" si="8"/>
        <v>-1</v>
      </c>
      <c r="H104">
        <v>-1</v>
      </c>
      <c r="I104">
        <v>0</v>
      </c>
      <c r="L104">
        <f t="shared" si="9"/>
        <v>0.24197072451914337</v>
      </c>
      <c r="M104">
        <f t="shared" si="10"/>
        <v>0.3989422804014327</v>
      </c>
    </row>
    <row r="105" spans="4:13" x14ac:dyDescent="0.3">
      <c r="D105">
        <f t="shared" si="11"/>
        <v>101</v>
      </c>
      <c r="E105">
        <f t="shared" ca="1" si="8"/>
        <v>1</v>
      </c>
      <c r="I105">
        <v>3</v>
      </c>
      <c r="M105">
        <f t="shared" si="10"/>
        <v>4.4318484119380075E-3</v>
      </c>
    </row>
    <row r="106" spans="4:13" x14ac:dyDescent="0.3">
      <c r="D106">
        <f t="shared" si="11"/>
        <v>102</v>
      </c>
      <c r="E106">
        <f t="shared" ca="1" si="8"/>
        <v>-3</v>
      </c>
      <c r="I106">
        <v>-4</v>
      </c>
      <c r="M106">
        <f t="shared" si="10"/>
        <v>1.3383022576488537E-4</v>
      </c>
    </row>
    <row r="107" spans="4:13" x14ac:dyDescent="0.3">
      <c r="D107">
        <f t="shared" si="11"/>
        <v>103</v>
      </c>
      <c r="E107">
        <f t="shared" ca="1" si="8"/>
        <v>-1</v>
      </c>
      <c r="I107">
        <v>4</v>
      </c>
      <c r="M107">
        <f t="shared" si="10"/>
        <v>1.3383022576488537E-4</v>
      </c>
    </row>
    <row r="108" spans="4:13" x14ac:dyDescent="0.3">
      <c r="D108">
        <f t="shared" si="11"/>
        <v>104</v>
      </c>
      <c r="E108">
        <f t="shared" ca="1" si="8"/>
        <v>-3</v>
      </c>
      <c r="I108">
        <v>0</v>
      </c>
      <c r="M108">
        <f t="shared" si="10"/>
        <v>0.3989422804014327</v>
      </c>
    </row>
    <row r="109" spans="4:13" x14ac:dyDescent="0.3">
      <c r="D109">
        <f t="shared" si="11"/>
        <v>105</v>
      </c>
      <c r="E109">
        <f t="shared" ca="1" si="8"/>
        <v>-4</v>
      </c>
      <c r="I109">
        <v>-4</v>
      </c>
      <c r="M109">
        <f t="shared" si="10"/>
        <v>1.3383022576488537E-4</v>
      </c>
    </row>
    <row r="110" spans="4:13" x14ac:dyDescent="0.3">
      <c r="D110">
        <f t="shared" si="11"/>
        <v>106</v>
      </c>
      <c r="E110">
        <f t="shared" ca="1" si="8"/>
        <v>1</v>
      </c>
      <c r="I110">
        <v>-1</v>
      </c>
      <c r="M110">
        <f t="shared" si="10"/>
        <v>0.24197072451914337</v>
      </c>
    </row>
    <row r="111" spans="4:13" x14ac:dyDescent="0.3">
      <c r="D111">
        <f t="shared" si="11"/>
        <v>107</v>
      </c>
      <c r="E111">
        <f t="shared" ca="1" si="8"/>
        <v>-1</v>
      </c>
      <c r="I111">
        <v>-3</v>
      </c>
      <c r="M111">
        <f t="shared" si="10"/>
        <v>4.4318484119380075E-3</v>
      </c>
    </row>
    <row r="112" spans="4:13" x14ac:dyDescent="0.3">
      <c r="D112">
        <f t="shared" si="11"/>
        <v>108</v>
      </c>
      <c r="E112">
        <f t="shared" ca="1" si="8"/>
        <v>-2</v>
      </c>
      <c r="I112">
        <v>4</v>
      </c>
      <c r="M112">
        <f t="shared" si="10"/>
        <v>1.3383022576488537E-4</v>
      </c>
    </row>
    <row r="113" spans="4:13" x14ac:dyDescent="0.3">
      <c r="D113">
        <f t="shared" si="11"/>
        <v>109</v>
      </c>
      <c r="E113">
        <f t="shared" ca="1" si="8"/>
        <v>0</v>
      </c>
      <c r="I113">
        <v>-4</v>
      </c>
      <c r="M113">
        <f t="shared" si="10"/>
        <v>1.3383022576488537E-4</v>
      </c>
    </row>
    <row r="114" spans="4:13" x14ac:dyDescent="0.3">
      <c r="D114">
        <f t="shared" si="11"/>
        <v>110</v>
      </c>
      <c r="E114">
        <f t="shared" ca="1" si="8"/>
        <v>-3</v>
      </c>
      <c r="I114">
        <v>0</v>
      </c>
      <c r="M114">
        <f t="shared" si="10"/>
        <v>0.3989422804014327</v>
      </c>
    </row>
    <row r="115" spans="4:13" x14ac:dyDescent="0.3">
      <c r="D115">
        <f t="shared" si="11"/>
        <v>111</v>
      </c>
      <c r="E115">
        <f t="shared" ca="1" si="8"/>
        <v>3</v>
      </c>
      <c r="I115">
        <v>1</v>
      </c>
      <c r="M115">
        <f t="shared" si="10"/>
        <v>0.24197072451914337</v>
      </c>
    </row>
    <row r="116" spans="4:13" x14ac:dyDescent="0.3">
      <c r="D116">
        <f t="shared" si="11"/>
        <v>112</v>
      </c>
      <c r="E116">
        <f t="shared" ca="1" si="8"/>
        <v>-4</v>
      </c>
      <c r="I116">
        <v>2</v>
      </c>
      <c r="M116">
        <f t="shared" si="10"/>
        <v>5.3990966513188063E-2</v>
      </c>
    </row>
    <row r="117" spans="4:13" x14ac:dyDescent="0.3">
      <c r="D117">
        <f t="shared" si="11"/>
        <v>113</v>
      </c>
      <c r="E117">
        <f t="shared" ca="1" si="8"/>
        <v>1</v>
      </c>
      <c r="I117">
        <v>-3</v>
      </c>
      <c r="M117">
        <f t="shared" si="10"/>
        <v>4.4318484119380075E-3</v>
      </c>
    </row>
    <row r="118" spans="4:13" x14ac:dyDescent="0.3">
      <c r="D118">
        <f t="shared" si="11"/>
        <v>114</v>
      </c>
      <c r="E118">
        <f t="shared" ca="1" si="8"/>
        <v>1</v>
      </c>
      <c r="I118">
        <v>-2</v>
      </c>
      <c r="M118">
        <f t="shared" si="10"/>
        <v>5.3990966513188063E-2</v>
      </c>
    </row>
    <row r="119" spans="4:13" x14ac:dyDescent="0.3">
      <c r="D119">
        <f t="shared" si="11"/>
        <v>115</v>
      </c>
      <c r="E119">
        <f t="shared" ca="1" si="8"/>
        <v>4</v>
      </c>
      <c r="I119">
        <v>-3</v>
      </c>
      <c r="M119">
        <f t="shared" si="10"/>
        <v>4.4318484119380075E-3</v>
      </c>
    </row>
    <row r="120" spans="4:13" x14ac:dyDescent="0.3">
      <c r="D120">
        <f t="shared" si="11"/>
        <v>116</v>
      </c>
      <c r="E120">
        <f t="shared" ca="1" si="8"/>
        <v>3</v>
      </c>
      <c r="I120">
        <v>-3</v>
      </c>
      <c r="M120">
        <f t="shared" si="10"/>
        <v>4.4318484119380075E-3</v>
      </c>
    </row>
    <row r="121" spans="4:13" x14ac:dyDescent="0.3">
      <c r="D121">
        <f t="shared" si="11"/>
        <v>117</v>
      </c>
      <c r="E121">
        <f t="shared" ca="1" si="8"/>
        <v>4</v>
      </c>
      <c r="I121">
        <v>-2</v>
      </c>
      <c r="M121">
        <f t="shared" si="10"/>
        <v>5.3990966513188063E-2</v>
      </c>
    </row>
    <row r="122" spans="4:13" x14ac:dyDescent="0.3">
      <c r="D122">
        <f t="shared" si="11"/>
        <v>118</v>
      </c>
      <c r="E122">
        <f t="shared" ca="1" si="8"/>
        <v>4</v>
      </c>
      <c r="I122">
        <v>0</v>
      </c>
      <c r="M122">
        <f t="shared" si="10"/>
        <v>0.3989422804014327</v>
      </c>
    </row>
    <row r="123" spans="4:13" x14ac:dyDescent="0.3">
      <c r="D123">
        <f t="shared" si="11"/>
        <v>119</v>
      </c>
      <c r="E123">
        <f t="shared" ca="1" si="8"/>
        <v>3</v>
      </c>
      <c r="I123">
        <v>1</v>
      </c>
      <c r="M123">
        <f t="shared" si="10"/>
        <v>0.24197072451914337</v>
      </c>
    </row>
    <row r="124" spans="4:13" x14ac:dyDescent="0.3">
      <c r="D124">
        <f t="shared" si="11"/>
        <v>120</v>
      </c>
      <c r="E124">
        <f t="shared" ca="1" si="8"/>
        <v>3</v>
      </c>
      <c r="I124">
        <v>3</v>
      </c>
      <c r="M124">
        <f t="shared" si="10"/>
        <v>4.4318484119380075E-3</v>
      </c>
    </row>
    <row r="125" spans="4:13" x14ac:dyDescent="0.3">
      <c r="D125">
        <f t="shared" si="11"/>
        <v>121</v>
      </c>
      <c r="E125">
        <f t="shared" ca="1" si="8"/>
        <v>2</v>
      </c>
      <c r="I125">
        <v>-3</v>
      </c>
      <c r="M125">
        <f t="shared" si="10"/>
        <v>4.4318484119380075E-3</v>
      </c>
    </row>
    <row r="126" spans="4:13" x14ac:dyDescent="0.3">
      <c r="D126">
        <f t="shared" si="11"/>
        <v>122</v>
      </c>
      <c r="E126">
        <f t="shared" ca="1" si="8"/>
        <v>-3</v>
      </c>
      <c r="I126">
        <v>1</v>
      </c>
      <c r="M126">
        <f t="shared" si="10"/>
        <v>0.24197072451914337</v>
      </c>
    </row>
    <row r="127" spans="4:13" x14ac:dyDescent="0.3">
      <c r="D127">
        <f t="shared" si="11"/>
        <v>123</v>
      </c>
      <c r="E127">
        <f t="shared" ca="1" si="8"/>
        <v>4</v>
      </c>
      <c r="I127">
        <v>0</v>
      </c>
      <c r="M127">
        <f t="shared" si="10"/>
        <v>0.3989422804014327</v>
      </c>
    </row>
    <row r="128" spans="4:13" x14ac:dyDescent="0.3">
      <c r="D128">
        <f t="shared" si="11"/>
        <v>124</v>
      </c>
      <c r="E128">
        <f t="shared" ca="1" si="8"/>
        <v>-3</v>
      </c>
      <c r="I128">
        <v>-1</v>
      </c>
      <c r="M128">
        <f t="shared" si="10"/>
        <v>0.24197072451914337</v>
      </c>
    </row>
    <row r="129" spans="4:13" x14ac:dyDescent="0.3">
      <c r="D129">
        <f t="shared" si="11"/>
        <v>125</v>
      </c>
      <c r="E129">
        <f t="shared" ca="1" si="8"/>
        <v>3</v>
      </c>
      <c r="I129">
        <v>0</v>
      </c>
      <c r="M129">
        <f t="shared" si="10"/>
        <v>0.3989422804014327</v>
      </c>
    </row>
    <row r="130" spans="4:13" x14ac:dyDescent="0.3">
      <c r="D130">
        <f t="shared" si="11"/>
        <v>126</v>
      </c>
      <c r="E130">
        <f t="shared" ca="1" si="8"/>
        <v>-2</v>
      </c>
      <c r="I130">
        <v>-4</v>
      </c>
      <c r="M130">
        <f t="shared" si="10"/>
        <v>1.3383022576488537E-4</v>
      </c>
    </row>
    <row r="131" spans="4:13" x14ac:dyDescent="0.3">
      <c r="D131">
        <f t="shared" si="11"/>
        <v>127</v>
      </c>
      <c r="E131">
        <f t="shared" ca="1" si="8"/>
        <v>1</v>
      </c>
      <c r="I131">
        <v>-4</v>
      </c>
      <c r="M131">
        <f t="shared" si="10"/>
        <v>1.3383022576488537E-4</v>
      </c>
    </row>
    <row r="132" spans="4:13" x14ac:dyDescent="0.3">
      <c r="D132">
        <f t="shared" si="11"/>
        <v>128</v>
      </c>
      <c r="E132">
        <f t="shared" ca="1" si="8"/>
        <v>-4</v>
      </c>
      <c r="I132">
        <v>-4</v>
      </c>
      <c r="M132">
        <f t="shared" si="10"/>
        <v>1.3383022576488537E-4</v>
      </c>
    </row>
    <row r="133" spans="4:13" x14ac:dyDescent="0.3">
      <c r="D133">
        <f t="shared" si="11"/>
        <v>129</v>
      </c>
      <c r="E133">
        <f t="shared" ca="1" si="8"/>
        <v>-3</v>
      </c>
      <c r="I133">
        <v>-2</v>
      </c>
      <c r="M133">
        <f t="shared" si="10"/>
        <v>5.3990966513188063E-2</v>
      </c>
    </row>
    <row r="134" spans="4:13" x14ac:dyDescent="0.3">
      <c r="D134">
        <f t="shared" si="11"/>
        <v>130</v>
      </c>
      <c r="E134">
        <f t="shared" ref="E134:E197" ca="1" si="12">RANDBETWEEN(-4,4)</f>
        <v>3</v>
      </c>
      <c r="I134">
        <v>4</v>
      </c>
      <c r="M134">
        <f t="shared" ref="M134:M197" si="13">_xlfn.NORM.DIST(I134,$B$3,$C$3,FALSE)</f>
        <v>1.3383022576488537E-4</v>
      </c>
    </row>
    <row r="135" spans="4:13" x14ac:dyDescent="0.3">
      <c r="D135">
        <f t="shared" ref="D135:D198" si="14">D134+1</f>
        <v>131</v>
      </c>
      <c r="E135">
        <f t="shared" ca="1" si="12"/>
        <v>-2</v>
      </c>
      <c r="I135">
        <v>-4</v>
      </c>
      <c r="M135">
        <f t="shared" si="13"/>
        <v>1.3383022576488537E-4</v>
      </c>
    </row>
    <row r="136" spans="4:13" x14ac:dyDescent="0.3">
      <c r="D136">
        <f t="shared" si="14"/>
        <v>132</v>
      </c>
      <c r="E136">
        <f t="shared" ca="1" si="12"/>
        <v>1</v>
      </c>
      <c r="I136">
        <v>4</v>
      </c>
      <c r="M136">
        <f t="shared" si="13"/>
        <v>1.3383022576488537E-4</v>
      </c>
    </row>
    <row r="137" spans="4:13" x14ac:dyDescent="0.3">
      <c r="D137">
        <f t="shared" si="14"/>
        <v>133</v>
      </c>
      <c r="E137">
        <f t="shared" ca="1" si="12"/>
        <v>-1</v>
      </c>
      <c r="I137">
        <v>-2</v>
      </c>
      <c r="M137">
        <f t="shared" si="13"/>
        <v>5.3990966513188063E-2</v>
      </c>
    </row>
    <row r="138" spans="4:13" x14ac:dyDescent="0.3">
      <c r="D138">
        <f t="shared" si="14"/>
        <v>134</v>
      </c>
      <c r="E138">
        <f t="shared" ca="1" si="12"/>
        <v>-2</v>
      </c>
      <c r="I138">
        <v>0</v>
      </c>
      <c r="M138">
        <f t="shared" si="13"/>
        <v>0.3989422804014327</v>
      </c>
    </row>
    <row r="139" spans="4:13" x14ac:dyDescent="0.3">
      <c r="D139">
        <f t="shared" si="14"/>
        <v>135</v>
      </c>
      <c r="E139">
        <f t="shared" ca="1" si="12"/>
        <v>4</v>
      </c>
      <c r="I139">
        <v>2</v>
      </c>
      <c r="M139">
        <f t="shared" si="13"/>
        <v>5.3990966513188063E-2</v>
      </c>
    </row>
    <row r="140" spans="4:13" x14ac:dyDescent="0.3">
      <c r="D140">
        <f t="shared" si="14"/>
        <v>136</v>
      </c>
      <c r="E140">
        <f t="shared" ca="1" si="12"/>
        <v>4</v>
      </c>
      <c r="I140">
        <v>2</v>
      </c>
      <c r="M140">
        <f t="shared" si="13"/>
        <v>5.3990966513188063E-2</v>
      </c>
    </row>
    <row r="141" spans="4:13" x14ac:dyDescent="0.3">
      <c r="D141">
        <f t="shared" si="14"/>
        <v>137</v>
      </c>
      <c r="E141">
        <f t="shared" ca="1" si="12"/>
        <v>-4</v>
      </c>
      <c r="I141">
        <v>0</v>
      </c>
      <c r="M141">
        <f t="shared" si="13"/>
        <v>0.3989422804014327</v>
      </c>
    </row>
    <row r="142" spans="4:13" x14ac:dyDescent="0.3">
      <c r="D142">
        <f t="shared" si="14"/>
        <v>138</v>
      </c>
      <c r="E142">
        <f t="shared" ca="1" si="12"/>
        <v>0</v>
      </c>
      <c r="I142">
        <v>-1</v>
      </c>
      <c r="M142">
        <f t="shared" si="13"/>
        <v>0.24197072451914337</v>
      </c>
    </row>
    <row r="143" spans="4:13" x14ac:dyDescent="0.3">
      <c r="D143">
        <f t="shared" si="14"/>
        <v>139</v>
      </c>
      <c r="E143">
        <f t="shared" ca="1" si="12"/>
        <v>0</v>
      </c>
      <c r="I143">
        <v>1</v>
      </c>
      <c r="M143">
        <f t="shared" si="13"/>
        <v>0.24197072451914337</v>
      </c>
    </row>
    <row r="144" spans="4:13" x14ac:dyDescent="0.3">
      <c r="D144">
        <f t="shared" si="14"/>
        <v>140</v>
      </c>
      <c r="E144">
        <f t="shared" ca="1" si="12"/>
        <v>-1</v>
      </c>
      <c r="I144">
        <v>-3</v>
      </c>
      <c r="M144">
        <f t="shared" si="13"/>
        <v>4.4318484119380075E-3</v>
      </c>
    </row>
    <row r="145" spans="4:13" x14ac:dyDescent="0.3">
      <c r="D145">
        <f t="shared" si="14"/>
        <v>141</v>
      </c>
      <c r="E145">
        <f t="shared" ca="1" si="12"/>
        <v>0</v>
      </c>
      <c r="I145">
        <v>1</v>
      </c>
      <c r="M145">
        <f t="shared" si="13"/>
        <v>0.24197072451914337</v>
      </c>
    </row>
    <row r="146" spans="4:13" x14ac:dyDescent="0.3">
      <c r="D146">
        <f t="shared" si="14"/>
        <v>142</v>
      </c>
      <c r="E146">
        <f t="shared" ca="1" si="12"/>
        <v>1</v>
      </c>
      <c r="I146">
        <v>-4</v>
      </c>
      <c r="M146">
        <f t="shared" si="13"/>
        <v>1.3383022576488537E-4</v>
      </c>
    </row>
    <row r="147" spans="4:13" x14ac:dyDescent="0.3">
      <c r="D147">
        <f t="shared" si="14"/>
        <v>143</v>
      </c>
      <c r="E147">
        <f t="shared" ca="1" si="12"/>
        <v>-2</v>
      </c>
      <c r="I147">
        <v>-2</v>
      </c>
      <c r="M147">
        <f t="shared" si="13"/>
        <v>5.3990966513188063E-2</v>
      </c>
    </row>
    <row r="148" spans="4:13" x14ac:dyDescent="0.3">
      <c r="D148">
        <f t="shared" si="14"/>
        <v>144</v>
      </c>
      <c r="E148">
        <f t="shared" ca="1" si="12"/>
        <v>-3</v>
      </c>
      <c r="I148">
        <v>-2</v>
      </c>
      <c r="M148">
        <f t="shared" si="13"/>
        <v>5.3990966513188063E-2</v>
      </c>
    </row>
    <row r="149" spans="4:13" x14ac:dyDescent="0.3">
      <c r="D149">
        <f t="shared" si="14"/>
        <v>145</v>
      </c>
      <c r="E149">
        <f t="shared" ca="1" si="12"/>
        <v>3</v>
      </c>
      <c r="I149">
        <v>-2</v>
      </c>
      <c r="M149">
        <f t="shared" si="13"/>
        <v>5.3990966513188063E-2</v>
      </c>
    </row>
    <row r="150" spans="4:13" x14ac:dyDescent="0.3">
      <c r="D150">
        <f t="shared" si="14"/>
        <v>146</v>
      </c>
      <c r="E150">
        <f t="shared" ca="1" si="12"/>
        <v>-4</v>
      </c>
      <c r="I150">
        <v>4</v>
      </c>
      <c r="M150">
        <f t="shared" si="13"/>
        <v>1.3383022576488537E-4</v>
      </c>
    </row>
    <row r="151" spans="4:13" x14ac:dyDescent="0.3">
      <c r="D151">
        <f t="shared" si="14"/>
        <v>147</v>
      </c>
      <c r="E151">
        <f t="shared" ca="1" si="12"/>
        <v>1</v>
      </c>
      <c r="I151">
        <v>4</v>
      </c>
      <c r="M151">
        <f t="shared" si="13"/>
        <v>1.3383022576488537E-4</v>
      </c>
    </row>
    <row r="152" spans="4:13" x14ac:dyDescent="0.3">
      <c r="D152">
        <f t="shared" si="14"/>
        <v>148</v>
      </c>
      <c r="E152">
        <f t="shared" ca="1" si="12"/>
        <v>-3</v>
      </c>
      <c r="I152">
        <v>2</v>
      </c>
      <c r="M152">
        <f t="shared" si="13"/>
        <v>5.3990966513188063E-2</v>
      </c>
    </row>
    <row r="153" spans="4:13" x14ac:dyDescent="0.3">
      <c r="D153">
        <f t="shared" si="14"/>
        <v>149</v>
      </c>
      <c r="E153">
        <f t="shared" ca="1" si="12"/>
        <v>3</v>
      </c>
      <c r="I153">
        <v>3</v>
      </c>
      <c r="M153">
        <f t="shared" si="13"/>
        <v>4.4318484119380075E-3</v>
      </c>
    </row>
    <row r="154" spans="4:13" x14ac:dyDescent="0.3">
      <c r="D154">
        <f t="shared" si="14"/>
        <v>150</v>
      </c>
      <c r="E154">
        <f t="shared" ca="1" si="12"/>
        <v>-1</v>
      </c>
      <c r="I154">
        <v>-4</v>
      </c>
      <c r="M154">
        <f t="shared" si="13"/>
        <v>1.3383022576488537E-4</v>
      </c>
    </row>
    <row r="155" spans="4:13" x14ac:dyDescent="0.3">
      <c r="D155">
        <f t="shared" si="14"/>
        <v>151</v>
      </c>
      <c r="E155">
        <f t="shared" ca="1" si="12"/>
        <v>-3</v>
      </c>
      <c r="I155">
        <v>2</v>
      </c>
      <c r="M155">
        <f t="shared" si="13"/>
        <v>5.3990966513188063E-2</v>
      </c>
    </row>
    <row r="156" spans="4:13" x14ac:dyDescent="0.3">
      <c r="D156">
        <f t="shared" si="14"/>
        <v>152</v>
      </c>
      <c r="E156">
        <f t="shared" ca="1" si="12"/>
        <v>-2</v>
      </c>
      <c r="I156">
        <v>-1</v>
      </c>
      <c r="M156">
        <f t="shared" si="13"/>
        <v>0.24197072451914337</v>
      </c>
    </row>
    <row r="157" spans="4:13" x14ac:dyDescent="0.3">
      <c r="D157">
        <f t="shared" si="14"/>
        <v>153</v>
      </c>
      <c r="E157">
        <f t="shared" ca="1" si="12"/>
        <v>-4</v>
      </c>
      <c r="I157">
        <v>-1</v>
      </c>
      <c r="M157">
        <f t="shared" si="13"/>
        <v>0.24197072451914337</v>
      </c>
    </row>
    <row r="158" spans="4:13" x14ac:dyDescent="0.3">
      <c r="D158">
        <f t="shared" si="14"/>
        <v>154</v>
      </c>
      <c r="E158">
        <f t="shared" ca="1" si="12"/>
        <v>0</v>
      </c>
      <c r="I158">
        <v>3</v>
      </c>
      <c r="M158">
        <f t="shared" si="13"/>
        <v>4.4318484119380075E-3</v>
      </c>
    </row>
    <row r="159" spans="4:13" x14ac:dyDescent="0.3">
      <c r="D159">
        <f t="shared" si="14"/>
        <v>155</v>
      </c>
      <c r="E159">
        <f t="shared" ca="1" si="12"/>
        <v>-2</v>
      </c>
      <c r="I159">
        <v>-2</v>
      </c>
      <c r="M159">
        <f t="shared" si="13"/>
        <v>5.3990966513188063E-2</v>
      </c>
    </row>
    <row r="160" spans="4:13" x14ac:dyDescent="0.3">
      <c r="D160">
        <f t="shared" si="14"/>
        <v>156</v>
      </c>
      <c r="E160">
        <f t="shared" ca="1" si="12"/>
        <v>-4</v>
      </c>
      <c r="I160">
        <v>-2</v>
      </c>
      <c r="M160">
        <f t="shared" si="13"/>
        <v>5.3990966513188063E-2</v>
      </c>
    </row>
    <row r="161" spans="4:13" x14ac:dyDescent="0.3">
      <c r="D161">
        <f t="shared" si="14"/>
        <v>157</v>
      </c>
      <c r="E161">
        <f t="shared" ca="1" si="12"/>
        <v>0</v>
      </c>
      <c r="I161">
        <v>-1</v>
      </c>
      <c r="M161">
        <f t="shared" si="13"/>
        <v>0.24197072451914337</v>
      </c>
    </row>
    <row r="162" spans="4:13" x14ac:dyDescent="0.3">
      <c r="D162">
        <f t="shared" si="14"/>
        <v>158</v>
      </c>
      <c r="E162">
        <f t="shared" ca="1" si="12"/>
        <v>-2</v>
      </c>
      <c r="I162">
        <v>2</v>
      </c>
      <c r="M162">
        <f t="shared" si="13"/>
        <v>5.3990966513188063E-2</v>
      </c>
    </row>
    <row r="163" spans="4:13" x14ac:dyDescent="0.3">
      <c r="D163">
        <f t="shared" si="14"/>
        <v>159</v>
      </c>
      <c r="E163">
        <f t="shared" ca="1" si="12"/>
        <v>0</v>
      </c>
      <c r="I163">
        <v>-2</v>
      </c>
      <c r="M163">
        <f t="shared" si="13"/>
        <v>5.3990966513188063E-2</v>
      </c>
    </row>
    <row r="164" spans="4:13" x14ac:dyDescent="0.3">
      <c r="D164">
        <f t="shared" si="14"/>
        <v>160</v>
      </c>
      <c r="E164">
        <f t="shared" ca="1" si="12"/>
        <v>2</v>
      </c>
      <c r="I164">
        <v>-1</v>
      </c>
      <c r="M164">
        <f t="shared" si="13"/>
        <v>0.24197072451914337</v>
      </c>
    </row>
    <row r="165" spans="4:13" x14ac:dyDescent="0.3">
      <c r="D165">
        <f t="shared" si="14"/>
        <v>161</v>
      </c>
      <c r="E165">
        <f t="shared" ca="1" si="12"/>
        <v>3</v>
      </c>
      <c r="I165">
        <v>-1</v>
      </c>
      <c r="M165">
        <f t="shared" si="13"/>
        <v>0.24197072451914337</v>
      </c>
    </row>
    <row r="166" spans="4:13" x14ac:dyDescent="0.3">
      <c r="D166">
        <f t="shared" si="14"/>
        <v>162</v>
      </c>
      <c r="E166">
        <f t="shared" ca="1" si="12"/>
        <v>-3</v>
      </c>
      <c r="I166">
        <v>1</v>
      </c>
      <c r="M166">
        <f t="shared" si="13"/>
        <v>0.24197072451914337</v>
      </c>
    </row>
    <row r="167" spans="4:13" x14ac:dyDescent="0.3">
      <c r="D167">
        <f t="shared" si="14"/>
        <v>163</v>
      </c>
      <c r="E167">
        <f t="shared" ca="1" si="12"/>
        <v>-3</v>
      </c>
      <c r="I167">
        <v>-2</v>
      </c>
      <c r="M167">
        <f t="shared" si="13"/>
        <v>5.3990966513188063E-2</v>
      </c>
    </row>
    <row r="168" spans="4:13" x14ac:dyDescent="0.3">
      <c r="D168">
        <f t="shared" si="14"/>
        <v>164</v>
      </c>
      <c r="E168">
        <f t="shared" ca="1" si="12"/>
        <v>-2</v>
      </c>
      <c r="I168">
        <v>4</v>
      </c>
      <c r="M168">
        <f t="shared" si="13"/>
        <v>1.3383022576488537E-4</v>
      </c>
    </row>
    <row r="169" spans="4:13" x14ac:dyDescent="0.3">
      <c r="D169">
        <f t="shared" si="14"/>
        <v>165</v>
      </c>
      <c r="E169">
        <f t="shared" ca="1" si="12"/>
        <v>-2</v>
      </c>
      <c r="I169">
        <v>3</v>
      </c>
      <c r="M169">
        <f t="shared" si="13"/>
        <v>4.4318484119380075E-3</v>
      </c>
    </row>
    <row r="170" spans="4:13" x14ac:dyDescent="0.3">
      <c r="D170">
        <f t="shared" si="14"/>
        <v>166</v>
      </c>
      <c r="E170">
        <f t="shared" ca="1" si="12"/>
        <v>4</v>
      </c>
      <c r="I170">
        <v>-3</v>
      </c>
      <c r="M170">
        <f t="shared" si="13"/>
        <v>4.4318484119380075E-3</v>
      </c>
    </row>
    <row r="171" spans="4:13" x14ac:dyDescent="0.3">
      <c r="D171">
        <f t="shared" si="14"/>
        <v>167</v>
      </c>
      <c r="E171">
        <f t="shared" ca="1" si="12"/>
        <v>-1</v>
      </c>
      <c r="I171">
        <v>1</v>
      </c>
      <c r="M171">
        <f t="shared" si="13"/>
        <v>0.24197072451914337</v>
      </c>
    </row>
    <row r="172" spans="4:13" x14ac:dyDescent="0.3">
      <c r="D172">
        <f t="shared" si="14"/>
        <v>168</v>
      </c>
      <c r="E172">
        <f t="shared" ca="1" si="12"/>
        <v>-2</v>
      </c>
      <c r="I172">
        <v>-2</v>
      </c>
      <c r="M172">
        <f t="shared" si="13"/>
        <v>5.3990966513188063E-2</v>
      </c>
    </row>
    <row r="173" spans="4:13" x14ac:dyDescent="0.3">
      <c r="D173">
        <f t="shared" si="14"/>
        <v>169</v>
      </c>
      <c r="E173">
        <f t="shared" ca="1" si="12"/>
        <v>-3</v>
      </c>
      <c r="I173">
        <v>1</v>
      </c>
      <c r="M173">
        <f t="shared" si="13"/>
        <v>0.24197072451914337</v>
      </c>
    </row>
    <row r="174" spans="4:13" x14ac:dyDescent="0.3">
      <c r="D174">
        <f t="shared" si="14"/>
        <v>170</v>
      </c>
      <c r="E174">
        <f t="shared" ca="1" si="12"/>
        <v>3</v>
      </c>
      <c r="I174">
        <v>-4</v>
      </c>
      <c r="M174">
        <f t="shared" si="13"/>
        <v>1.3383022576488537E-4</v>
      </c>
    </row>
    <row r="175" spans="4:13" x14ac:dyDescent="0.3">
      <c r="D175">
        <f t="shared" si="14"/>
        <v>171</v>
      </c>
      <c r="E175">
        <f t="shared" ca="1" si="12"/>
        <v>2</v>
      </c>
      <c r="I175">
        <v>1</v>
      </c>
      <c r="M175">
        <f t="shared" si="13"/>
        <v>0.24197072451914337</v>
      </c>
    </row>
    <row r="176" spans="4:13" x14ac:dyDescent="0.3">
      <c r="D176">
        <f t="shared" si="14"/>
        <v>172</v>
      </c>
      <c r="E176">
        <f t="shared" ca="1" si="12"/>
        <v>-3</v>
      </c>
      <c r="I176">
        <v>0</v>
      </c>
      <c r="M176">
        <f t="shared" si="13"/>
        <v>0.3989422804014327</v>
      </c>
    </row>
    <row r="177" spans="4:13" x14ac:dyDescent="0.3">
      <c r="D177">
        <f t="shared" si="14"/>
        <v>173</v>
      </c>
      <c r="E177">
        <f t="shared" ca="1" si="12"/>
        <v>-2</v>
      </c>
      <c r="I177">
        <v>3</v>
      </c>
      <c r="M177">
        <f t="shared" si="13"/>
        <v>4.4318484119380075E-3</v>
      </c>
    </row>
    <row r="178" spans="4:13" x14ac:dyDescent="0.3">
      <c r="D178">
        <f t="shared" si="14"/>
        <v>174</v>
      </c>
      <c r="E178">
        <f t="shared" ca="1" si="12"/>
        <v>3</v>
      </c>
      <c r="I178">
        <v>1</v>
      </c>
      <c r="M178">
        <f t="shared" si="13"/>
        <v>0.24197072451914337</v>
      </c>
    </row>
    <row r="179" spans="4:13" x14ac:dyDescent="0.3">
      <c r="D179">
        <f t="shared" si="14"/>
        <v>175</v>
      </c>
      <c r="E179">
        <f t="shared" ca="1" si="12"/>
        <v>4</v>
      </c>
      <c r="I179">
        <v>-4</v>
      </c>
      <c r="M179">
        <f t="shared" si="13"/>
        <v>1.3383022576488537E-4</v>
      </c>
    </row>
    <row r="180" spans="4:13" x14ac:dyDescent="0.3">
      <c r="D180">
        <f t="shared" si="14"/>
        <v>176</v>
      </c>
      <c r="E180">
        <f t="shared" ca="1" si="12"/>
        <v>-3</v>
      </c>
      <c r="I180">
        <v>4</v>
      </c>
      <c r="M180">
        <f t="shared" si="13"/>
        <v>1.3383022576488537E-4</v>
      </c>
    </row>
    <row r="181" spans="4:13" x14ac:dyDescent="0.3">
      <c r="D181">
        <f t="shared" si="14"/>
        <v>177</v>
      </c>
      <c r="E181">
        <f t="shared" ca="1" si="12"/>
        <v>-1</v>
      </c>
      <c r="I181">
        <v>3</v>
      </c>
      <c r="M181">
        <f t="shared" si="13"/>
        <v>4.4318484119380075E-3</v>
      </c>
    </row>
    <row r="182" spans="4:13" x14ac:dyDescent="0.3">
      <c r="D182">
        <f t="shared" si="14"/>
        <v>178</v>
      </c>
      <c r="E182">
        <f t="shared" ca="1" si="12"/>
        <v>0</v>
      </c>
      <c r="I182">
        <v>1</v>
      </c>
      <c r="M182">
        <f t="shared" si="13"/>
        <v>0.24197072451914337</v>
      </c>
    </row>
    <row r="183" spans="4:13" x14ac:dyDescent="0.3">
      <c r="D183">
        <f t="shared" si="14"/>
        <v>179</v>
      </c>
      <c r="E183">
        <f t="shared" ca="1" si="12"/>
        <v>-1</v>
      </c>
      <c r="I183">
        <v>-4</v>
      </c>
      <c r="M183">
        <f t="shared" si="13"/>
        <v>1.3383022576488537E-4</v>
      </c>
    </row>
    <row r="184" spans="4:13" x14ac:dyDescent="0.3">
      <c r="D184">
        <f t="shared" si="14"/>
        <v>180</v>
      </c>
      <c r="E184">
        <f t="shared" ca="1" si="12"/>
        <v>0</v>
      </c>
      <c r="I184">
        <v>-3</v>
      </c>
      <c r="M184">
        <f t="shared" si="13"/>
        <v>4.4318484119380075E-3</v>
      </c>
    </row>
    <row r="185" spans="4:13" x14ac:dyDescent="0.3">
      <c r="D185">
        <f t="shared" si="14"/>
        <v>181</v>
      </c>
      <c r="E185">
        <f t="shared" ca="1" si="12"/>
        <v>4</v>
      </c>
      <c r="I185">
        <v>4</v>
      </c>
      <c r="M185">
        <f t="shared" si="13"/>
        <v>1.3383022576488537E-4</v>
      </c>
    </row>
    <row r="186" spans="4:13" x14ac:dyDescent="0.3">
      <c r="D186">
        <f t="shared" si="14"/>
        <v>182</v>
      </c>
      <c r="E186">
        <f t="shared" ca="1" si="12"/>
        <v>0</v>
      </c>
      <c r="I186">
        <v>-3</v>
      </c>
      <c r="M186">
        <f t="shared" si="13"/>
        <v>4.4318484119380075E-3</v>
      </c>
    </row>
    <row r="187" spans="4:13" x14ac:dyDescent="0.3">
      <c r="D187">
        <f t="shared" si="14"/>
        <v>183</v>
      </c>
      <c r="E187">
        <f t="shared" ca="1" si="12"/>
        <v>-4</v>
      </c>
      <c r="I187">
        <v>2</v>
      </c>
      <c r="M187">
        <f t="shared" si="13"/>
        <v>5.3990966513188063E-2</v>
      </c>
    </row>
    <row r="188" spans="4:13" x14ac:dyDescent="0.3">
      <c r="D188">
        <f t="shared" si="14"/>
        <v>184</v>
      </c>
      <c r="E188">
        <f t="shared" ca="1" si="12"/>
        <v>-3</v>
      </c>
      <c r="I188">
        <v>-2</v>
      </c>
      <c r="M188">
        <f t="shared" si="13"/>
        <v>5.3990966513188063E-2</v>
      </c>
    </row>
    <row r="189" spans="4:13" x14ac:dyDescent="0.3">
      <c r="D189">
        <f t="shared" si="14"/>
        <v>185</v>
      </c>
      <c r="E189">
        <f t="shared" ca="1" si="12"/>
        <v>-3</v>
      </c>
      <c r="I189">
        <v>4</v>
      </c>
      <c r="M189">
        <f t="shared" si="13"/>
        <v>1.3383022576488537E-4</v>
      </c>
    </row>
    <row r="190" spans="4:13" x14ac:dyDescent="0.3">
      <c r="D190">
        <f t="shared" si="14"/>
        <v>186</v>
      </c>
      <c r="E190">
        <f t="shared" ca="1" si="12"/>
        <v>-1</v>
      </c>
      <c r="I190">
        <v>1</v>
      </c>
      <c r="M190">
        <f t="shared" si="13"/>
        <v>0.24197072451914337</v>
      </c>
    </row>
    <row r="191" spans="4:13" x14ac:dyDescent="0.3">
      <c r="D191">
        <f t="shared" si="14"/>
        <v>187</v>
      </c>
      <c r="E191">
        <f t="shared" ca="1" si="12"/>
        <v>1</v>
      </c>
      <c r="I191">
        <v>4</v>
      </c>
      <c r="M191">
        <f t="shared" si="13"/>
        <v>1.3383022576488537E-4</v>
      </c>
    </row>
    <row r="192" spans="4:13" x14ac:dyDescent="0.3">
      <c r="D192">
        <f t="shared" si="14"/>
        <v>188</v>
      </c>
      <c r="E192">
        <f t="shared" ca="1" si="12"/>
        <v>-1</v>
      </c>
      <c r="I192">
        <v>-4</v>
      </c>
      <c r="M192">
        <f t="shared" si="13"/>
        <v>1.3383022576488537E-4</v>
      </c>
    </row>
    <row r="193" spans="4:13" x14ac:dyDescent="0.3">
      <c r="D193">
        <f t="shared" si="14"/>
        <v>189</v>
      </c>
      <c r="E193">
        <f t="shared" ca="1" si="12"/>
        <v>4</v>
      </c>
      <c r="I193">
        <v>2</v>
      </c>
      <c r="M193">
        <f t="shared" si="13"/>
        <v>5.3990966513188063E-2</v>
      </c>
    </row>
    <row r="194" spans="4:13" x14ac:dyDescent="0.3">
      <c r="D194">
        <f t="shared" si="14"/>
        <v>190</v>
      </c>
      <c r="E194">
        <f t="shared" ca="1" si="12"/>
        <v>-2</v>
      </c>
      <c r="I194">
        <v>-4</v>
      </c>
      <c r="M194">
        <f t="shared" si="13"/>
        <v>1.3383022576488537E-4</v>
      </c>
    </row>
    <row r="195" spans="4:13" x14ac:dyDescent="0.3">
      <c r="D195">
        <f t="shared" si="14"/>
        <v>191</v>
      </c>
      <c r="E195">
        <f t="shared" ca="1" si="12"/>
        <v>4</v>
      </c>
      <c r="I195">
        <v>1</v>
      </c>
      <c r="M195">
        <f t="shared" si="13"/>
        <v>0.24197072451914337</v>
      </c>
    </row>
    <row r="196" spans="4:13" x14ac:dyDescent="0.3">
      <c r="D196">
        <f t="shared" si="14"/>
        <v>192</v>
      </c>
      <c r="E196">
        <f t="shared" ca="1" si="12"/>
        <v>-1</v>
      </c>
      <c r="I196">
        <v>0</v>
      </c>
      <c r="M196">
        <f t="shared" si="13"/>
        <v>0.3989422804014327</v>
      </c>
    </row>
    <row r="197" spans="4:13" x14ac:dyDescent="0.3">
      <c r="D197">
        <f t="shared" si="14"/>
        <v>193</v>
      </c>
      <c r="E197">
        <f t="shared" ca="1" si="12"/>
        <v>1</v>
      </c>
      <c r="I197">
        <v>2</v>
      </c>
      <c r="M197">
        <f t="shared" si="13"/>
        <v>5.3990966513188063E-2</v>
      </c>
    </row>
    <row r="198" spans="4:13" x14ac:dyDescent="0.3">
      <c r="D198">
        <f t="shared" si="14"/>
        <v>194</v>
      </c>
      <c r="E198">
        <f t="shared" ref="E198:E261" ca="1" si="15">RANDBETWEEN(-4,4)</f>
        <v>-3</v>
      </c>
      <c r="I198">
        <v>-4</v>
      </c>
      <c r="M198">
        <f t="shared" ref="M198:M261" si="16">_xlfn.NORM.DIST(I198,$B$3,$C$3,FALSE)</f>
        <v>1.3383022576488537E-4</v>
      </c>
    </row>
    <row r="199" spans="4:13" x14ac:dyDescent="0.3">
      <c r="D199">
        <f t="shared" ref="D199:D262" si="17">D198+1</f>
        <v>195</v>
      </c>
      <c r="E199">
        <f t="shared" ca="1" si="15"/>
        <v>1</v>
      </c>
      <c r="I199">
        <v>2</v>
      </c>
      <c r="M199">
        <f t="shared" si="16"/>
        <v>5.3990966513188063E-2</v>
      </c>
    </row>
    <row r="200" spans="4:13" x14ac:dyDescent="0.3">
      <c r="D200">
        <f t="shared" si="17"/>
        <v>196</v>
      </c>
      <c r="E200">
        <f t="shared" ca="1" si="15"/>
        <v>-1</v>
      </c>
      <c r="I200">
        <v>-2</v>
      </c>
      <c r="M200">
        <f t="shared" si="16"/>
        <v>5.3990966513188063E-2</v>
      </c>
    </row>
    <row r="201" spans="4:13" x14ac:dyDescent="0.3">
      <c r="D201">
        <f t="shared" si="17"/>
        <v>197</v>
      </c>
      <c r="E201">
        <f t="shared" ca="1" si="15"/>
        <v>-2</v>
      </c>
      <c r="I201">
        <v>3</v>
      </c>
      <c r="M201">
        <f t="shared" si="16"/>
        <v>4.4318484119380075E-3</v>
      </c>
    </row>
    <row r="202" spans="4:13" x14ac:dyDescent="0.3">
      <c r="D202">
        <f t="shared" si="17"/>
        <v>198</v>
      </c>
      <c r="E202">
        <f t="shared" ca="1" si="15"/>
        <v>0</v>
      </c>
      <c r="I202">
        <v>2</v>
      </c>
      <c r="M202">
        <f t="shared" si="16"/>
        <v>5.3990966513188063E-2</v>
      </c>
    </row>
    <row r="203" spans="4:13" x14ac:dyDescent="0.3">
      <c r="D203">
        <f t="shared" si="17"/>
        <v>199</v>
      </c>
      <c r="E203">
        <f t="shared" ca="1" si="15"/>
        <v>3</v>
      </c>
      <c r="I203">
        <v>3</v>
      </c>
      <c r="M203">
        <f t="shared" si="16"/>
        <v>4.4318484119380075E-3</v>
      </c>
    </row>
    <row r="204" spans="4:13" x14ac:dyDescent="0.3">
      <c r="D204">
        <f t="shared" si="17"/>
        <v>200</v>
      </c>
      <c r="E204">
        <f t="shared" ca="1" si="15"/>
        <v>0</v>
      </c>
      <c r="I204">
        <v>1</v>
      </c>
      <c r="M204">
        <f t="shared" si="16"/>
        <v>0.24197072451914337</v>
      </c>
    </row>
    <row r="205" spans="4:13" x14ac:dyDescent="0.3">
      <c r="D205">
        <f t="shared" si="17"/>
        <v>201</v>
      </c>
      <c r="E205">
        <f t="shared" ca="1" si="15"/>
        <v>-3</v>
      </c>
      <c r="I205">
        <v>1</v>
      </c>
      <c r="M205">
        <f t="shared" si="16"/>
        <v>0.24197072451914337</v>
      </c>
    </row>
    <row r="206" spans="4:13" x14ac:dyDescent="0.3">
      <c r="D206">
        <f t="shared" si="17"/>
        <v>202</v>
      </c>
      <c r="E206">
        <f t="shared" ca="1" si="15"/>
        <v>3</v>
      </c>
      <c r="I206">
        <v>4</v>
      </c>
      <c r="M206">
        <f t="shared" si="16"/>
        <v>1.3383022576488537E-4</v>
      </c>
    </row>
    <row r="207" spans="4:13" x14ac:dyDescent="0.3">
      <c r="D207">
        <f t="shared" si="17"/>
        <v>203</v>
      </c>
      <c r="E207">
        <f t="shared" ca="1" si="15"/>
        <v>2</v>
      </c>
      <c r="I207">
        <v>1</v>
      </c>
      <c r="M207">
        <f t="shared" si="16"/>
        <v>0.24197072451914337</v>
      </c>
    </row>
    <row r="208" spans="4:13" x14ac:dyDescent="0.3">
      <c r="D208">
        <f t="shared" si="17"/>
        <v>204</v>
      </c>
      <c r="E208">
        <f t="shared" ca="1" si="15"/>
        <v>4</v>
      </c>
      <c r="I208">
        <v>-4</v>
      </c>
      <c r="M208">
        <f t="shared" si="16"/>
        <v>1.3383022576488537E-4</v>
      </c>
    </row>
    <row r="209" spans="4:13" x14ac:dyDescent="0.3">
      <c r="D209">
        <f t="shared" si="17"/>
        <v>205</v>
      </c>
      <c r="E209">
        <f t="shared" ca="1" si="15"/>
        <v>-2</v>
      </c>
      <c r="I209">
        <v>4</v>
      </c>
      <c r="M209">
        <f t="shared" si="16"/>
        <v>1.3383022576488537E-4</v>
      </c>
    </row>
    <row r="210" spans="4:13" x14ac:dyDescent="0.3">
      <c r="D210">
        <f t="shared" si="17"/>
        <v>206</v>
      </c>
      <c r="E210">
        <f t="shared" ca="1" si="15"/>
        <v>0</v>
      </c>
      <c r="I210">
        <v>1</v>
      </c>
      <c r="M210">
        <f t="shared" si="16"/>
        <v>0.24197072451914337</v>
      </c>
    </row>
    <row r="211" spans="4:13" x14ac:dyDescent="0.3">
      <c r="D211">
        <f t="shared" si="17"/>
        <v>207</v>
      </c>
      <c r="E211">
        <f t="shared" ca="1" si="15"/>
        <v>4</v>
      </c>
      <c r="I211">
        <v>-4</v>
      </c>
      <c r="M211">
        <f t="shared" si="16"/>
        <v>1.3383022576488537E-4</v>
      </c>
    </row>
    <row r="212" spans="4:13" x14ac:dyDescent="0.3">
      <c r="D212">
        <f t="shared" si="17"/>
        <v>208</v>
      </c>
      <c r="E212">
        <f t="shared" ca="1" si="15"/>
        <v>2</v>
      </c>
      <c r="I212">
        <v>4</v>
      </c>
      <c r="M212">
        <f t="shared" si="16"/>
        <v>1.3383022576488537E-4</v>
      </c>
    </row>
    <row r="213" spans="4:13" x14ac:dyDescent="0.3">
      <c r="D213">
        <f t="shared" si="17"/>
        <v>209</v>
      </c>
      <c r="E213">
        <f t="shared" ca="1" si="15"/>
        <v>1</v>
      </c>
      <c r="I213">
        <v>0</v>
      </c>
      <c r="M213">
        <f t="shared" si="16"/>
        <v>0.3989422804014327</v>
      </c>
    </row>
    <row r="214" spans="4:13" x14ac:dyDescent="0.3">
      <c r="D214">
        <f t="shared" si="17"/>
        <v>210</v>
      </c>
      <c r="E214">
        <f t="shared" ca="1" si="15"/>
        <v>-1</v>
      </c>
      <c r="I214">
        <v>1</v>
      </c>
      <c r="M214">
        <f t="shared" si="16"/>
        <v>0.24197072451914337</v>
      </c>
    </row>
    <row r="215" spans="4:13" x14ac:dyDescent="0.3">
      <c r="D215">
        <f t="shared" si="17"/>
        <v>211</v>
      </c>
      <c r="E215">
        <f t="shared" ca="1" si="15"/>
        <v>-4</v>
      </c>
      <c r="I215">
        <v>-4</v>
      </c>
      <c r="M215">
        <f t="shared" si="16"/>
        <v>1.3383022576488537E-4</v>
      </c>
    </row>
    <row r="216" spans="4:13" x14ac:dyDescent="0.3">
      <c r="D216">
        <f t="shared" si="17"/>
        <v>212</v>
      </c>
      <c r="E216">
        <f t="shared" ca="1" si="15"/>
        <v>3</v>
      </c>
      <c r="I216">
        <v>-4</v>
      </c>
      <c r="M216">
        <f t="shared" si="16"/>
        <v>1.3383022576488537E-4</v>
      </c>
    </row>
    <row r="217" spans="4:13" x14ac:dyDescent="0.3">
      <c r="D217">
        <f t="shared" si="17"/>
        <v>213</v>
      </c>
      <c r="E217">
        <f t="shared" ca="1" si="15"/>
        <v>2</v>
      </c>
      <c r="I217">
        <v>-4</v>
      </c>
      <c r="M217">
        <f t="shared" si="16"/>
        <v>1.3383022576488537E-4</v>
      </c>
    </row>
    <row r="218" spans="4:13" x14ac:dyDescent="0.3">
      <c r="D218">
        <f t="shared" si="17"/>
        <v>214</v>
      </c>
      <c r="E218">
        <f t="shared" ca="1" si="15"/>
        <v>2</v>
      </c>
      <c r="I218">
        <v>0</v>
      </c>
      <c r="M218">
        <f t="shared" si="16"/>
        <v>0.3989422804014327</v>
      </c>
    </row>
    <row r="219" spans="4:13" x14ac:dyDescent="0.3">
      <c r="D219">
        <f t="shared" si="17"/>
        <v>215</v>
      </c>
      <c r="E219">
        <f t="shared" ca="1" si="15"/>
        <v>-1</v>
      </c>
      <c r="I219">
        <v>-4</v>
      </c>
      <c r="M219">
        <f t="shared" si="16"/>
        <v>1.3383022576488537E-4</v>
      </c>
    </row>
    <row r="220" spans="4:13" x14ac:dyDescent="0.3">
      <c r="D220">
        <f t="shared" si="17"/>
        <v>216</v>
      </c>
      <c r="E220">
        <f t="shared" ca="1" si="15"/>
        <v>0</v>
      </c>
      <c r="I220">
        <v>1</v>
      </c>
      <c r="M220">
        <f t="shared" si="16"/>
        <v>0.24197072451914337</v>
      </c>
    </row>
    <row r="221" spans="4:13" x14ac:dyDescent="0.3">
      <c r="D221">
        <f t="shared" si="17"/>
        <v>217</v>
      </c>
      <c r="E221">
        <f t="shared" ca="1" si="15"/>
        <v>-4</v>
      </c>
      <c r="I221">
        <v>-4</v>
      </c>
      <c r="M221">
        <f t="shared" si="16"/>
        <v>1.3383022576488537E-4</v>
      </c>
    </row>
    <row r="222" spans="4:13" x14ac:dyDescent="0.3">
      <c r="D222">
        <f t="shared" si="17"/>
        <v>218</v>
      </c>
      <c r="E222">
        <f t="shared" ca="1" si="15"/>
        <v>4</v>
      </c>
      <c r="I222">
        <v>-4</v>
      </c>
      <c r="M222">
        <f t="shared" si="16"/>
        <v>1.3383022576488537E-4</v>
      </c>
    </row>
    <row r="223" spans="4:13" x14ac:dyDescent="0.3">
      <c r="D223">
        <f t="shared" si="17"/>
        <v>219</v>
      </c>
      <c r="E223">
        <f t="shared" ca="1" si="15"/>
        <v>-4</v>
      </c>
      <c r="I223">
        <v>-3</v>
      </c>
      <c r="M223">
        <f t="shared" si="16"/>
        <v>4.4318484119380075E-3</v>
      </c>
    </row>
    <row r="224" spans="4:13" x14ac:dyDescent="0.3">
      <c r="D224">
        <f t="shared" si="17"/>
        <v>220</v>
      </c>
      <c r="E224">
        <f t="shared" ca="1" si="15"/>
        <v>-3</v>
      </c>
      <c r="I224">
        <v>-4</v>
      </c>
      <c r="M224">
        <f t="shared" si="16"/>
        <v>1.3383022576488537E-4</v>
      </c>
    </row>
    <row r="225" spans="4:13" x14ac:dyDescent="0.3">
      <c r="D225">
        <f t="shared" si="17"/>
        <v>221</v>
      </c>
      <c r="E225">
        <f t="shared" ca="1" si="15"/>
        <v>2</v>
      </c>
      <c r="I225">
        <v>2</v>
      </c>
      <c r="M225">
        <f t="shared" si="16"/>
        <v>5.3990966513188063E-2</v>
      </c>
    </row>
    <row r="226" spans="4:13" x14ac:dyDescent="0.3">
      <c r="D226">
        <f t="shared" si="17"/>
        <v>222</v>
      </c>
      <c r="E226">
        <f t="shared" ca="1" si="15"/>
        <v>-3</v>
      </c>
      <c r="I226">
        <v>3</v>
      </c>
      <c r="M226">
        <f t="shared" si="16"/>
        <v>4.4318484119380075E-3</v>
      </c>
    </row>
    <row r="227" spans="4:13" x14ac:dyDescent="0.3">
      <c r="D227">
        <f t="shared" si="17"/>
        <v>223</v>
      </c>
      <c r="E227">
        <f t="shared" ca="1" si="15"/>
        <v>-1</v>
      </c>
      <c r="I227">
        <v>0</v>
      </c>
      <c r="M227">
        <f t="shared" si="16"/>
        <v>0.3989422804014327</v>
      </c>
    </row>
    <row r="228" spans="4:13" x14ac:dyDescent="0.3">
      <c r="D228">
        <f t="shared" si="17"/>
        <v>224</v>
      </c>
      <c r="E228">
        <f t="shared" ca="1" si="15"/>
        <v>-1</v>
      </c>
      <c r="I228">
        <v>2</v>
      </c>
      <c r="M228">
        <f t="shared" si="16"/>
        <v>5.3990966513188063E-2</v>
      </c>
    </row>
    <row r="229" spans="4:13" x14ac:dyDescent="0.3">
      <c r="D229">
        <f t="shared" si="17"/>
        <v>225</v>
      </c>
      <c r="E229">
        <f t="shared" ca="1" si="15"/>
        <v>1</v>
      </c>
      <c r="I229">
        <v>3</v>
      </c>
      <c r="M229">
        <f t="shared" si="16"/>
        <v>4.4318484119380075E-3</v>
      </c>
    </row>
    <row r="230" spans="4:13" x14ac:dyDescent="0.3">
      <c r="D230">
        <f t="shared" si="17"/>
        <v>226</v>
      </c>
      <c r="E230">
        <f t="shared" ca="1" si="15"/>
        <v>2</v>
      </c>
      <c r="I230">
        <v>-2</v>
      </c>
      <c r="M230">
        <f t="shared" si="16"/>
        <v>5.3990966513188063E-2</v>
      </c>
    </row>
    <row r="231" spans="4:13" x14ac:dyDescent="0.3">
      <c r="D231">
        <f t="shared" si="17"/>
        <v>227</v>
      </c>
      <c r="E231">
        <f t="shared" ca="1" si="15"/>
        <v>1</v>
      </c>
      <c r="I231">
        <v>2</v>
      </c>
      <c r="M231">
        <f t="shared" si="16"/>
        <v>5.3990966513188063E-2</v>
      </c>
    </row>
    <row r="232" spans="4:13" x14ac:dyDescent="0.3">
      <c r="D232">
        <f t="shared" si="17"/>
        <v>228</v>
      </c>
      <c r="E232">
        <f t="shared" ca="1" si="15"/>
        <v>-2</v>
      </c>
      <c r="I232">
        <v>-1</v>
      </c>
      <c r="M232">
        <f t="shared" si="16"/>
        <v>0.24197072451914337</v>
      </c>
    </row>
    <row r="233" spans="4:13" x14ac:dyDescent="0.3">
      <c r="D233">
        <f t="shared" si="17"/>
        <v>229</v>
      </c>
      <c r="E233">
        <f t="shared" ca="1" si="15"/>
        <v>-1</v>
      </c>
      <c r="I233">
        <v>-1</v>
      </c>
      <c r="M233">
        <f t="shared" si="16"/>
        <v>0.24197072451914337</v>
      </c>
    </row>
    <row r="234" spans="4:13" x14ac:dyDescent="0.3">
      <c r="D234">
        <f t="shared" si="17"/>
        <v>230</v>
      </c>
      <c r="E234">
        <f t="shared" ca="1" si="15"/>
        <v>-4</v>
      </c>
      <c r="I234">
        <v>4</v>
      </c>
      <c r="M234">
        <f t="shared" si="16"/>
        <v>1.3383022576488537E-4</v>
      </c>
    </row>
    <row r="235" spans="4:13" x14ac:dyDescent="0.3">
      <c r="D235">
        <f t="shared" si="17"/>
        <v>231</v>
      </c>
      <c r="E235">
        <f t="shared" ca="1" si="15"/>
        <v>-2</v>
      </c>
      <c r="I235">
        <v>3</v>
      </c>
      <c r="M235">
        <f t="shared" si="16"/>
        <v>4.4318484119380075E-3</v>
      </c>
    </row>
    <row r="236" spans="4:13" x14ac:dyDescent="0.3">
      <c r="D236">
        <f t="shared" si="17"/>
        <v>232</v>
      </c>
      <c r="E236">
        <f t="shared" ca="1" si="15"/>
        <v>0</v>
      </c>
      <c r="I236">
        <v>-2</v>
      </c>
      <c r="M236">
        <f t="shared" si="16"/>
        <v>5.3990966513188063E-2</v>
      </c>
    </row>
    <row r="237" spans="4:13" x14ac:dyDescent="0.3">
      <c r="D237">
        <f t="shared" si="17"/>
        <v>233</v>
      </c>
      <c r="E237">
        <f t="shared" ca="1" si="15"/>
        <v>-1</v>
      </c>
      <c r="I237">
        <v>-4</v>
      </c>
      <c r="M237">
        <f t="shared" si="16"/>
        <v>1.3383022576488537E-4</v>
      </c>
    </row>
    <row r="238" spans="4:13" x14ac:dyDescent="0.3">
      <c r="D238">
        <f t="shared" si="17"/>
        <v>234</v>
      </c>
      <c r="E238">
        <f t="shared" ca="1" si="15"/>
        <v>4</v>
      </c>
      <c r="I238">
        <v>4</v>
      </c>
      <c r="M238">
        <f t="shared" si="16"/>
        <v>1.3383022576488537E-4</v>
      </c>
    </row>
    <row r="239" spans="4:13" x14ac:dyDescent="0.3">
      <c r="D239">
        <f t="shared" si="17"/>
        <v>235</v>
      </c>
      <c r="E239">
        <f t="shared" ca="1" si="15"/>
        <v>4</v>
      </c>
      <c r="I239">
        <v>-1</v>
      </c>
      <c r="M239">
        <f t="shared" si="16"/>
        <v>0.24197072451914337</v>
      </c>
    </row>
    <row r="240" spans="4:13" x14ac:dyDescent="0.3">
      <c r="D240">
        <f t="shared" si="17"/>
        <v>236</v>
      </c>
      <c r="E240">
        <f t="shared" ca="1" si="15"/>
        <v>-3</v>
      </c>
      <c r="I240">
        <v>1</v>
      </c>
      <c r="M240">
        <f t="shared" si="16"/>
        <v>0.24197072451914337</v>
      </c>
    </row>
    <row r="241" spans="4:13" x14ac:dyDescent="0.3">
      <c r="D241">
        <f t="shared" si="17"/>
        <v>237</v>
      </c>
      <c r="E241">
        <f t="shared" ca="1" si="15"/>
        <v>1</v>
      </c>
      <c r="I241">
        <v>-1</v>
      </c>
      <c r="M241">
        <f t="shared" si="16"/>
        <v>0.24197072451914337</v>
      </c>
    </row>
    <row r="242" spans="4:13" x14ac:dyDescent="0.3">
      <c r="D242">
        <f t="shared" si="17"/>
        <v>238</v>
      </c>
      <c r="E242">
        <f t="shared" ca="1" si="15"/>
        <v>3</v>
      </c>
      <c r="I242">
        <v>-3</v>
      </c>
      <c r="M242">
        <f t="shared" si="16"/>
        <v>4.4318484119380075E-3</v>
      </c>
    </row>
    <row r="243" spans="4:13" x14ac:dyDescent="0.3">
      <c r="D243">
        <f t="shared" si="17"/>
        <v>239</v>
      </c>
      <c r="E243">
        <f t="shared" ca="1" si="15"/>
        <v>-3</v>
      </c>
      <c r="I243">
        <v>3</v>
      </c>
      <c r="M243">
        <f t="shared" si="16"/>
        <v>4.4318484119380075E-3</v>
      </c>
    </row>
    <row r="244" spans="4:13" x14ac:dyDescent="0.3">
      <c r="D244">
        <f t="shared" si="17"/>
        <v>240</v>
      </c>
      <c r="E244">
        <f t="shared" ca="1" si="15"/>
        <v>4</v>
      </c>
      <c r="I244">
        <v>-3</v>
      </c>
      <c r="M244">
        <f t="shared" si="16"/>
        <v>4.4318484119380075E-3</v>
      </c>
    </row>
    <row r="245" spans="4:13" x14ac:dyDescent="0.3">
      <c r="D245">
        <f t="shared" si="17"/>
        <v>241</v>
      </c>
      <c r="E245">
        <f t="shared" ca="1" si="15"/>
        <v>-1</v>
      </c>
      <c r="I245">
        <v>3</v>
      </c>
      <c r="M245">
        <f t="shared" si="16"/>
        <v>4.4318484119380075E-3</v>
      </c>
    </row>
    <row r="246" spans="4:13" x14ac:dyDescent="0.3">
      <c r="D246">
        <f t="shared" si="17"/>
        <v>242</v>
      </c>
      <c r="E246">
        <f t="shared" ca="1" si="15"/>
        <v>3</v>
      </c>
      <c r="I246">
        <v>2</v>
      </c>
      <c r="M246">
        <f t="shared" si="16"/>
        <v>5.3990966513188063E-2</v>
      </c>
    </row>
    <row r="247" spans="4:13" x14ac:dyDescent="0.3">
      <c r="D247">
        <f t="shared" si="17"/>
        <v>243</v>
      </c>
      <c r="E247">
        <f t="shared" ca="1" si="15"/>
        <v>3</v>
      </c>
      <c r="I247">
        <v>-2</v>
      </c>
      <c r="M247">
        <f t="shared" si="16"/>
        <v>5.3990966513188063E-2</v>
      </c>
    </row>
    <row r="248" spans="4:13" x14ac:dyDescent="0.3">
      <c r="D248">
        <f t="shared" si="17"/>
        <v>244</v>
      </c>
      <c r="E248">
        <f t="shared" ca="1" si="15"/>
        <v>-3</v>
      </c>
      <c r="I248">
        <v>4</v>
      </c>
      <c r="M248">
        <f t="shared" si="16"/>
        <v>1.3383022576488537E-4</v>
      </c>
    </row>
    <row r="249" spans="4:13" x14ac:dyDescent="0.3">
      <c r="D249">
        <f t="shared" si="17"/>
        <v>245</v>
      </c>
      <c r="E249">
        <f t="shared" ca="1" si="15"/>
        <v>-1</v>
      </c>
      <c r="I249">
        <v>-2</v>
      </c>
      <c r="M249">
        <f t="shared" si="16"/>
        <v>5.3990966513188063E-2</v>
      </c>
    </row>
    <row r="250" spans="4:13" x14ac:dyDescent="0.3">
      <c r="D250">
        <f t="shared" si="17"/>
        <v>246</v>
      </c>
      <c r="E250">
        <f t="shared" ca="1" si="15"/>
        <v>-1</v>
      </c>
      <c r="I250">
        <v>-1</v>
      </c>
      <c r="M250">
        <f t="shared" si="16"/>
        <v>0.24197072451914337</v>
      </c>
    </row>
    <row r="251" spans="4:13" x14ac:dyDescent="0.3">
      <c r="D251">
        <f t="shared" si="17"/>
        <v>247</v>
      </c>
      <c r="E251">
        <f t="shared" ca="1" si="15"/>
        <v>4</v>
      </c>
      <c r="I251">
        <v>4</v>
      </c>
      <c r="M251">
        <f t="shared" si="16"/>
        <v>1.3383022576488537E-4</v>
      </c>
    </row>
    <row r="252" spans="4:13" x14ac:dyDescent="0.3">
      <c r="D252">
        <f t="shared" si="17"/>
        <v>248</v>
      </c>
      <c r="E252">
        <f t="shared" ca="1" si="15"/>
        <v>4</v>
      </c>
      <c r="I252">
        <v>2</v>
      </c>
      <c r="M252">
        <f t="shared" si="16"/>
        <v>5.3990966513188063E-2</v>
      </c>
    </row>
    <row r="253" spans="4:13" x14ac:dyDescent="0.3">
      <c r="D253">
        <f t="shared" si="17"/>
        <v>249</v>
      </c>
      <c r="E253">
        <f t="shared" ca="1" si="15"/>
        <v>2</v>
      </c>
      <c r="I253">
        <v>2</v>
      </c>
      <c r="M253">
        <f t="shared" si="16"/>
        <v>5.3990966513188063E-2</v>
      </c>
    </row>
    <row r="254" spans="4:13" x14ac:dyDescent="0.3">
      <c r="D254">
        <f t="shared" si="17"/>
        <v>250</v>
      </c>
      <c r="E254">
        <f t="shared" ca="1" si="15"/>
        <v>3</v>
      </c>
      <c r="I254">
        <v>3</v>
      </c>
      <c r="M254">
        <f t="shared" si="16"/>
        <v>4.4318484119380075E-3</v>
      </c>
    </row>
    <row r="255" spans="4:13" x14ac:dyDescent="0.3">
      <c r="D255">
        <f t="shared" si="17"/>
        <v>251</v>
      </c>
      <c r="E255">
        <f t="shared" ca="1" si="15"/>
        <v>1</v>
      </c>
      <c r="I255">
        <v>-3</v>
      </c>
      <c r="M255">
        <f t="shared" si="16"/>
        <v>4.4318484119380075E-3</v>
      </c>
    </row>
    <row r="256" spans="4:13" x14ac:dyDescent="0.3">
      <c r="D256">
        <f t="shared" si="17"/>
        <v>252</v>
      </c>
      <c r="E256">
        <f t="shared" ca="1" si="15"/>
        <v>4</v>
      </c>
      <c r="I256">
        <v>1</v>
      </c>
      <c r="M256">
        <f t="shared" si="16"/>
        <v>0.24197072451914337</v>
      </c>
    </row>
    <row r="257" spans="4:13" x14ac:dyDescent="0.3">
      <c r="D257">
        <f t="shared" si="17"/>
        <v>253</v>
      </c>
      <c r="E257">
        <f t="shared" ca="1" si="15"/>
        <v>4</v>
      </c>
      <c r="I257">
        <v>-3</v>
      </c>
      <c r="M257">
        <f t="shared" si="16"/>
        <v>4.4318484119380075E-3</v>
      </c>
    </row>
    <row r="258" spans="4:13" x14ac:dyDescent="0.3">
      <c r="D258">
        <f t="shared" si="17"/>
        <v>254</v>
      </c>
      <c r="E258">
        <f t="shared" ca="1" si="15"/>
        <v>0</v>
      </c>
      <c r="I258">
        <v>3</v>
      </c>
      <c r="M258">
        <f t="shared" si="16"/>
        <v>4.4318484119380075E-3</v>
      </c>
    </row>
    <row r="259" spans="4:13" x14ac:dyDescent="0.3">
      <c r="D259">
        <f t="shared" si="17"/>
        <v>255</v>
      </c>
      <c r="E259">
        <f t="shared" ca="1" si="15"/>
        <v>-4</v>
      </c>
      <c r="I259">
        <v>-2</v>
      </c>
      <c r="M259">
        <f t="shared" si="16"/>
        <v>5.3990966513188063E-2</v>
      </c>
    </row>
    <row r="260" spans="4:13" x14ac:dyDescent="0.3">
      <c r="D260">
        <f t="shared" si="17"/>
        <v>256</v>
      </c>
      <c r="E260">
        <f t="shared" ca="1" si="15"/>
        <v>3</v>
      </c>
      <c r="I260">
        <v>1</v>
      </c>
      <c r="M260">
        <f t="shared" si="16"/>
        <v>0.24197072451914337</v>
      </c>
    </row>
    <row r="261" spans="4:13" x14ac:dyDescent="0.3">
      <c r="D261">
        <f t="shared" si="17"/>
        <v>257</v>
      </c>
      <c r="E261">
        <f t="shared" ca="1" si="15"/>
        <v>-2</v>
      </c>
      <c r="I261">
        <v>0</v>
      </c>
      <c r="M261">
        <f t="shared" si="16"/>
        <v>0.3989422804014327</v>
      </c>
    </row>
    <row r="262" spans="4:13" x14ac:dyDescent="0.3">
      <c r="D262">
        <f t="shared" si="17"/>
        <v>258</v>
      </c>
      <c r="E262">
        <f t="shared" ref="E262:E325" ca="1" si="18">RANDBETWEEN(-4,4)</f>
        <v>-2</v>
      </c>
      <c r="I262">
        <v>1</v>
      </c>
      <c r="M262">
        <f t="shared" ref="M262:M325" si="19">_xlfn.NORM.DIST(I262,$B$3,$C$3,FALSE)</f>
        <v>0.24197072451914337</v>
      </c>
    </row>
    <row r="263" spans="4:13" x14ac:dyDescent="0.3">
      <c r="D263">
        <f t="shared" ref="D263:D326" si="20">D262+1</f>
        <v>259</v>
      </c>
      <c r="E263">
        <f t="shared" ca="1" si="18"/>
        <v>-3</v>
      </c>
      <c r="I263">
        <v>-2</v>
      </c>
      <c r="M263">
        <f t="shared" si="19"/>
        <v>5.3990966513188063E-2</v>
      </c>
    </row>
    <row r="264" spans="4:13" x14ac:dyDescent="0.3">
      <c r="D264">
        <f t="shared" si="20"/>
        <v>260</v>
      </c>
      <c r="E264">
        <f t="shared" ca="1" si="18"/>
        <v>-1</v>
      </c>
      <c r="I264">
        <v>4</v>
      </c>
      <c r="M264">
        <f t="shared" si="19"/>
        <v>1.3383022576488537E-4</v>
      </c>
    </row>
    <row r="265" spans="4:13" x14ac:dyDescent="0.3">
      <c r="D265">
        <f t="shared" si="20"/>
        <v>261</v>
      </c>
      <c r="E265">
        <f t="shared" ca="1" si="18"/>
        <v>-4</v>
      </c>
      <c r="I265">
        <v>-1</v>
      </c>
      <c r="M265">
        <f t="shared" si="19"/>
        <v>0.24197072451914337</v>
      </c>
    </row>
    <row r="266" spans="4:13" x14ac:dyDescent="0.3">
      <c r="D266">
        <f t="shared" si="20"/>
        <v>262</v>
      </c>
      <c r="E266">
        <f t="shared" ca="1" si="18"/>
        <v>-2</v>
      </c>
      <c r="I266">
        <v>-1</v>
      </c>
      <c r="M266">
        <f t="shared" si="19"/>
        <v>0.24197072451914337</v>
      </c>
    </row>
    <row r="267" spans="4:13" x14ac:dyDescent="0.3">
      <c r="D267">
        <f t="shared" si="20"/>
        <v>263</v>
      </c>
      <c r="E267">
        <f t="shared" ca="1" si="18"/>
        <v>1</v>
      </c>
      <c r="I267">
        <v>-4</v>
      </c>
      <c r="M267">
        <f t="shared" si="19"/>
        <v>1.3383022576488537E-4</v>
      </c>
    </row>
    <row r="268" spans="4:13" x14ac:dyDescent="0.3">
      <c r="D268">
        <f t="shared" si="20"/>
        <v>264</v>
      </c>
      <c r="E268">
        <f t="shared" ca="1" si="18"/>
        <v>0</v>
      </c>
      <c r="I268">
        <v>-3</v>
      </c>
      <c r="M268">
        <f t="shared" si="19"/>
        <v>4.4318484119380075E-3</v>
      </c>
    </row>
    <row r="269" spans="4:13" x14ac:dyDescent="0.3">
      <c r="D269">
        <f t="shared" si="20"/>
        <v>265</v>
      </c>
      <c r="E269">
        <f t="shared" ca="1" si="18"/>
        <v>0</v>
      </c>
      <c r="I269">
        <v>0</v>
      </c>
      <c r="M269">
        <f t="shared" si="19"/>
        <v>0.3989422804014327</v>
      </c>
    </row>
    <row r="270" spans="4:13" x14ac:dyDescent="0.3">
      <c r="D270">
        <f t="shared" si="20"/>
        <v>266</v>
      </c>
      <c r="E270">
        <f t="shared" ca="1" si="18"/>
        <v>0</v>
      </c>
      <c r="I270">
        <v>4</v>
      </c>
      <c r="M270">
        <f t="shared" si="19"/>
        <v>1.3383022576488537E-4</v>
      </c>
    </row>
    <row r="271" spans="4:13" x14ac:dyDescent="0.3">
      <c r="D271">
        <f t="shared" si="20"/>
        <v>267</v>
      </c>
      <c r="E271">
        <f t="shared" ca="1" si="18"/>
        <v>-2</v>
      </c>
      <c r="I271">
        <v>-1</v>
      </c>
      <c r="M271">
        <f t="shared" si="19"/>
        <v>0.24197072451914337</v>
      </c>
    </row>
    <row r="272" spans="4:13" x14ac:dyDescent="0.3">
      <c r="D272">
        <f t="shared" si="20"/>
        <v>268</v>
      </c>
      <c r="E272">
        <f t="shared" ca="1" si="18"/>
        <v>2</v>
      </c>
      <c r="I272">
        <v>0</v>
      </c>
      <c r="M272">
        <f t="shared" si="19"/>
        <v>0.3989422804014327</v>
      </c>
    </row>
    <row r="273" spans="4:13" x14ac:dyDescent="0.3">
      <c r="D273">
        <f t="shared" si="20"/>
        <v>269</v>
      </c>
      <c r="E273">
        <f t="shared" ca="1" si="18"/>
        <v>3</v>
      </c>
      <c r="I273">
        <v>0</v>
      </c>
      <c r="M273">
        <f t="shared" si="19"/>
        <v>0.3989422804014327</v>
      </c>
    </row>
    <row r="274" spans="4:13" x14ac:dyDescent="0.3">
      <c r="D274">
        <f t="shared" si="20"/>
        <v>270</v>
      </c>
      <c r="E274">
        <f t="shared" ca="1" si="18"/>
        <v>3</v>
      </c>
      <c r="I274">
        <v>-4</v>
      </c>
      <c r="M274">
        <f t="shared" si="19"/>
        <v>1.3383022576488537E-4</v>
      </c>
    </row>
    <row r="275" spans="4:13" x14ac:dyDescent="0.3">
      <c r="D275">
        <f t="shared" si="20"/>
        <v>271</v>
      </c>
      <c r="E275">
        <f t="shared" ca="1" si="18"/>
        <v>2</v>
      </c>
      <c r="I275">
        <v>3</v>
      </c>
      <c r="M275">
        <f t="shared" si="19"/>
        <v>4.4318484119380075E-3</v>
      </c>
    </row>
    <row r="276" spans="4:13" x14ac:dyDescent="0.3">
      <c r="D276">
        <f t="shared" si="20"/>
        <v>272</v>
      </c>
      <c r="E276">
        <f t="shared" ca="1" si="18"/>
        <v>2</v>
      </c>
      <c r="I276">
        <v>-2</v>
      </c>
      <c r="M276">
        <f t="shared" si="19"/>
        <v>5.3990966513188063E-2</v>
      </c>
    </row>
    <row r="277" spans="4:13" x14ac:dyDescent="0.3">
      <c r="D277">
        <f t="shared" si="20"/>
        <v>273</v>
      </c>
      <c r="E277">
        <f t="shared" ca="1" si="18"/>
        <v>-4</v>
      </c>
      <c r="I277">
        <v>4</v>
      </c>
      <c r="M277">
        <f t="shared" si="19"/>
        <v>1.3383022576488537E-4</v>
      </c>
    </row>
    <row r="278" spans="4:13" x14ac:dyDescent="0.3">
      <c r="D278">
        <f t="shared" si="20"/>
        <v>274</v>
      </c>
      <c r="E278">
        <f t="shared" ca="1" si="18"/>
        <v>-2</v>
      </c>
      <c r="I278">
        <v>0</v>
      </c>
      <c r="M278">
        <f t="shared" si="19"/>
        <v>0.3989422804014327</v>
      </c>
    </row>
    <row r="279" spans="4:13" x14ac:dyDescent="0.3">
      <c r="D279">
        <f t="shared" si="20"/>
        <v>275</v>
      </c>
      <c r="E279">
        <f t="shared" ca="1" si="18"/>
        <v>0</v>
      </c>
      <c r="I279">
        <v>3</v>
      </c>
      <c r="M279">
        <f t="shared" si="19"/>
        <v>4.4318484119380075E-3</v>
      </c>
    </row>
    <row r="280" spans="4:13" x14ac:dyDescent="0.3">
      <c r="D280">
        <f t="shared" si="20"/>
        <v>276</v>
      </c>
      <c r="E280">
        <f t="shared" ca="1" si="18"/>
        <v>1</v>
      </c>
      <c r="I280">
        <v>-4</v>
      </c>
      <c r="M280">
        <f t="shared" si="19"/>
        <v>1.3383022576488537E-4</v>
      </c>
    </row>
    <row r="281" spans="4:13" x14ac:dyDescent="0.3">
      <c r="D281">
        <f t="shared" si="20"/>
        <v>277</v>
      </c>
      <c r="E281">
        <f t="shared" ca="1" si="18"/>
        <v>1</v>
      </c>
      <c r="I281">
        <v>-4</v>
      </c>
      <c r="M281">
        <f t="shared" si="19"/>
        <v>1.3383022576488537E-4</v>
      </c>
    </row>
    <row r="282" spans="4:13" x14ac:dyDescent="0.3">
      <c r="D282">
        <f t="shared" si="20"/>
        <v>278</v>
      </c>
      <c r="E282">
        <f t="shared" ca="1" si="18"/>
        <v>1</v>
      </c>
      <c r="I282">
        <v>4</v>
      </c>
      <c r="M282">
        <f t="shared" si="19"/>
        <v>1.3383022576488537E-4</v>
      </c>
    </row>
    <row r="283" spans="4:13" x14ac:dyDescent="0.3">
      <c r="D283">
        <f t="shared" si="20"/>
        <v>279</v>
      </c>
      <c r="E283">
        <f t="shared" ca="1" si="18"/>
        <v>-1</v>
      </c>
      <c r="I283">
        <v>2</v>
      </c>
      <c r="M283">
        <f t="shared" si="19"/>
        <v>5.3990966513188063E-2</v>
      </c>
    </row>
    <row r="284" spans="4:13" x14ac:dyDescent="0.3">
      <c r="D284">
        <f t="shared" si="20"/>
        <v>280</v>
      </c>
      <c r="E284">
        <f t="shared" ca="1" si="18"/>
        <v>3</v>
      </c>
      <c r="I284">
        <v>-4</v>
      </c>
      <c r="M284">
        <f t="shared" si="19"/>
        <v>1.3383022576488537E-4</v>
      </c>
    </row>
    <row r="285" spans="4:13" x14ac:dyDescent="0.3">
      <c r="D285">
        <f t="shared" si="20"/>
        <v>281</v>
      </c>
      <c r="E285">
        <f t="shared" ca="1" si="18"/>
        <v>-2</v>
      </c>
      <c r="I285">
        <v>-3</v>
      </c>
      <c r="M285">
        <f t="shared" si="19"/>
        <v>4.4318484119380075E-3</v>
      </c>
    </row>
    <row r="286" spans="4:13" x14ac:dyDescent="0.3">
      <c r="D286">
        <f t="shared" si="20"/>
        <v>282</v>
      </c>
      <c r="E286">
        <f t="shared" ca="1" si="18"/>
        <v>0</v>
      </c>
      <c r="I286">
        <v>2</v>
      </c>
      <c r="M286">
        <f t="shared" si="19"/>
        <v>5.3990966513188063E-2</v>
      </c>
    </row>
    <row r="287" spans="4:13" x14ac:dyDescent="0.3">
      <c r="D287">
        <f t="shared" si="20"/>
        <v>283</v>
      </c>
      <c r="E287">
        <f t="shared" ca="1" si="18"/>
        <v>3</v>
      </c>
      <c r="I287">
        <v>1</v>
      </c>
      <c r="M287">
        <f t="shared" si="19"/>
        <v>0.24197072451914337</v>
      </c>
    </row>
    <row r="288" spans="4:13" x14ac:dyDescent="0.3">
      <c r="D288">
        <f t="shared" si="20"/>
        <v>284</v>
      </c>
      <c r="E288">
        <f t="shared" ca="1" si="18"/>
        <v>2</v>
      </c>
      <c r="I288">
        <v>-4</v>
      </c>
      <c r="M288">
        <f t="shared" si="19"/>
        <v>1.3383022576488537E-4</v>
      </c>
    </row>
    <row r="289" spans="4:13" x14ac:dyDescent="0.3">
      <c r="D289">
        <f t="shared" si="20"/>
        <v>285</v>
      </c>
      <c r="E289">
        <f t="shared" ca="1" si="18"/>
        <v>4</v>
      </c>
      <c r="I289">
        <v>3</v>
      </c>
      <c r="M289">
        <f t="shared" si="19"/>
        <v>4.4318484119380075E-3</v>
      </c>
    </row>
    <row r="290" spans="4:13" x14ac:dyDescent="0.3">
      <c r="D290">
        <f t="shared" si="20"/>
        <v>286</v>
      </c>
      <c r="E290">
        <f t="shared" ca="1" si="18"/>
        <v>4</v>
      </c>
      <c r="I290">
        <v>2</v>
      </c>
      <c r="M290">
        <f t="shared" si="19"/>
        <v>5.3990966513188063E-2</v>
      </c>
    </row>
    <row r="291" spans="4:13" x14ac:dyDescent="0.3">
      <c r="D291">
        <f t="shared" si="20"/>
        <v>287</v>
      </c>
      <c r="E291">
        <f t="shared" ca="1" si="18"/>
        <v>1</v>
      </c>
      <c r="I291">
        <v>0</v>
      </c>
      <c r="M291">
        <f t="shared" si="19"/>
        <v>0.3989422804014327</v>
      </c>
    </row>
    <row r="292" spans="4:13" x14ac:dyDescent="0.3">
      <c r="D292">
        <f t="shared" si="20"/>
        <v>288</v>
      </c>
      <c r="E292">
        <f t="shared" ca="1" si="18"/>
        <v>1</v>
      </c>
      <c r="I292">
        <v>3</v>
      </c>
      <c r="M292">
        <f t="shared" si="19"/>
        <v>4.4318484119380075E-3</v>
      </c>
    </row>
    <row r="293" spans="4:13" x14ac:dyDescent="0.3">
      <c r="D293">
        <f t="shared" si="20"/>
        <v>289</v>
      </c>
      <c r="E293">
        <f t="shared" ca="1" si="18"/>
        <v>4</v>
      </c>
      <c r="I293">
        <v>2</v>
      </c>
      <c r="M293">
        <f t="shared" si="19"/>
        <v>5.3990966513188063E-2</v>
      </c>
    </row>
    <row r="294" spans="4:13" x14ac:dyDescent="0.3">
      <c r="D294">
        <f t="shared" si="20"/>
        <v>290</v>
      </c>
      <c r="E294">
        <f t="shared" ca="1" si="18"/>
        <v>3</v>
      </c>
      <c r="I294">
        <v>-4</v>
      </c>
      <c r="M294">
        <f t="shared" si="19"/>
        <v>1.3383022576488537E-4</v>
      </c>
    </row>
    <row r="295" spans="4:13" x14ac:dyDescent="0.3">
      <c r="D295">
        <f t="shared" si="20"/>
        <v>291</v>
      </c>
      <c r="E295">
        <f t="shared" ca="1" si="18"/>
        <v>2</v>
      </c>
      <c r="I295">
        <v>2</v>
      </c>
      <c r="M295">
        <f t="shared" si="19"/>
        <v>5.3990966513188063E-2</v>
      </c>
    </row>
    <row r="296" spans="4:13" x14ac:dyDescent="0.3">
      <c r="D296">
        <f t="shared" si="20"/>
        <v>292</v>
      </c>
      <c r="E296">
        <f t="shared" ca="1" si="18"/>
        <v>0</v>
      </c>
      <c r="I296">
        <v>-4</v>
      </c>
      <c r="M296">
        <f t="shared" si="19"/>
        <v>1.3383022576488537E-4</v>
      </c>
    </row>
    <row r="297" spans="4:13" x14ac:dyDescent="0.3">
      <c r="D297">
        <f t="shared" si="20"/>
        <v>293</v>
      </c>
      <c r="E297">
        <f t="shared" ca="1" si="18"/>
        <v>1</v>
      </c>
      <c r="I297">
        <v>-3</v>
      </c>
      <c r="M297">
        <f t="shared" si="19"/>
        <v>4.4318484119380075E-3</v>
      </c>
    </row>
    <row r="298" spans="4:13" x14ac:dyDescent="0.3">
      <c r="D298">
        <f t="shared" si="20"/>
        <v>294</v>
      </c>
      <c r="E298">
        <f t="shared" ca="1" si="18"/>
        <v>0</v>
      </c>
      <c r="I298">
        <v>0</v>
      </c>
      <c r="M298">
        <f t="shared" si="19"/>
        <v>0.3989422804014327</v>
      </c>
    </row>
    <row r="299" spans="4:13" x14ac:dyDescent="0.3">
      <c r="D299">
        <f t="shared" si="20"/>
        <v>295</v>
      </c>
      <c r="E299">
        <f t="shared" ca="1" si="18"/>
        <v>-2</v>
      </c>
      <c r="I299">
        <v>-1</v>
      </c>
      <c r="M299">
        <f t="shared" si="19"/>
        <v>0.24197072451914337</v>
      </c>
    </row>
    <row r="300" spans="4:13" x14ac:dyDescent="0.3">
      <c r="D300">
        <f t="shared" si="20"/>
        <v>296</v>
      </c>
      <c r="E300">
        <f t="shared" ca="1" si="18"/>
        <v>-2</v>
      </c>
      <c r="I300">
        <v>-2</v>
      </c>
      <c r="M300">
        <f t="shared" si="19"/>
        <v>5.3990966513188063E-2</v>
      </c>
    </row>
    <row r="301" spans="4:13" x14ac:dyDescent="0.3">
      <c r="D301">
        <f t="shared" si="20"/>
        <v>297</v>
      </c>
      <c r="E301">
        <f t="shared" ca="1" si="18"/>
        <v>2</v>
      </c>
      <c r="I301">
        <v>3</v>
      </c>
      <c r="M301">
        <f t="shared" si="19"/>
        <v>4.4318484119380075E-3</v>
      </c>
    </row>
    <row r="302" spans="4:13" x14ac:dyDescent="0.3">
      <c r="D302">
        <f t="shared" si="20"/>
        <v>298</v>
      </c>
      <c r="E302">
        <f t="shared" ca="1" si="18"/>
        <v>2</v>
      </c>
      <c r="I302">
        <v>0</v>
      </c>
      <c r="M302">
        <f t="shared" si="19"/>
        <v>0.3989422804014327</v>
      </c>
    </row>
    <row r="303" spans="4:13" x14ac:dyDescent="0.3">
      <c r="D303">
        <f t="shared" si="20"/>
        <v>299</v>
      </c>
      <c r="E303">
        <f t="shared" ca="1" si="18"/>
        <v>3</v>
      </c>
      <c r="I303">
        <v>3</v>
      </c>
      <c r="M303">
        <f t="shared" si="19"/>
        <v>4.4318484119380075E-3</v>
      </c>
    </row>
    <row r="304" spans="4:13" x14ac:dyDescent="0.3">
      <c r="D304">
        <f t="shared" si="20"/>
        <v>300</v>
      </c>
      <c r="E304">
        <f t="shared" ca="1" si="18"/>
        <v>-4</v>
      </c>
      <c r="I304">
        <v>-4</v>
      </c>
      <c r="M304">
        <f t="shared" si="19"/>
        <v>1.3383022576488537E-4</v>
      </c>
    </row>
    <row r="305" spans="4:13" x14ac:dyDescent="0.3">
      <c r="D305">
        <f t="shared" si="20"/>
        <v>301</v>
      </c>
      <c r="E305">
        <f t="shared" ca="1" si="18"/>
        <v>1</v>
      </c>
      <c r="I305">
        <v>-2</v>
      </c>
      <c r="M305">
        <f t="shared" si="19"/>
        <v>5.3990966513188063E-2</v>
      </c>
    </row>
    <row r="306" spans="4:13" x14ac:dyDescent="0.3">
      <c r="D306">
        <f t="shared" si="20"/>
        <v>302</v>
      </c>
      <c r="E306">
        <f t="shared" ca="1" si="18"/>
        <v>1</v>
      </c>
      <c r="I306">
        <v>-4</v>
      </c>
      <c r="M306">
        <f t="shared" si="19"/>
        <v>1.3383022576488537E-4</v>
      </c>
    </row>
    <row r="307" spans="4:13" x14ac:dyDescent="0.3">
      <c r="D307">
        <f t="shared" si="20"/>
        <v>303</v>
      </c>
      <c r="E307">
        <f t="shared" ca="1" si="18"/>
        <v>-4</v>
      </c>
      <c r="I307">
        <v>-1</v>
      </c>
      <c r="M307">
        <f t="shared" si="19"/>
        <v>0.24197072451914337</v>
      </c>
    </row>
    <row r="308" spans="4:13" x14ac:dyDescent="0.3">
      <c r="D308">
        <f t="shared" si="20"/>
        <v>304</v>
      </c>
      <c r="E308">
        <f t="shared" ca="1" si="18"/>
        <v>4</v>
      </c>
      <c r="I308">
        <v>-1</v>
      </c>
      <c r="M308">
        <f t="shared" si="19"/>
        <v>0.24197072451914337</v>
      </c>
    </row>
    <row r="309" spans="4:13" x14ac:dyDescent="0.3">
      <c r="D309">
        <f t="shared" si="20"/>
        <v>305</v>
      </c>
      <c r="E309">
        <f t="shared" ca="1" si="18"/>
        <v>3</v>
      </c>
      <c r="I309">
        <v>4</v>
      </c>
      <c r="M309">
        <f t="shared" si="19"/>
        <v>1.3383022576488537E-4</v>
      </c>
    </row>
    <row r="310" spans="4:13" x14ac:dyDescent="0.3">
      <c r="D310">
        <f t="shared" si="20"/>
        <v>306</v>
      </c>
      <c r="E310">
        <f t="shared" ca="1" si="18"/>
        <v>-4</v>
      </c>
      <c r="I310">
        <v>4</v>
      </c>
      <c r="M310">
        <f t="shared" si="19"/>
        <v>1.3383022576488537E-4</v>
      </c>
    </row>
    <row r="311" spans="4:13" x14ac:dyDescent="0.3">
      <c r="D311">
        <f t="shared" si="20"/>
        <v>307</v>
      </c>
      <c r="E311">
        <f t="shared" ca="1" si="18"/>
        <v>-3</v>
      </c>
      <c r="I311">
        <v>-4</v>
      </c>
      <c r="M311">
        <f t="shared" si="19"/>
        <v>1.3383022576488537E-4</v>
      </c>
    </row>
    <row r="312" spans="4:13" x14ac:dyDescent="0.3">
      <c r="D312">
        <f t="shared" si="20"/>
        <v>308</v>
      </c>
      <c r="E312">
        <f t="shared" ca="1" si="18"/>
        <v>-2</v>
      </c>
      <c r="I312">
        <v>-2</v>
      </c>
      <c r="M312">
        <f t="shared" si="19"/>
        <v>5.3990966513188063E-2</v>
      </c>
    </row>
    <row r="313" spans="4:13" x14ac:dyDescent="0.3">
      <c r="D313">
        <f t="shared" si="20"/>
        <v>309</v>
      </c>
      <c r="E313">
        <f t="shared" ca="1" si="18"/>
        <v>-4</v>
      </c>
      <c r="I313">
        <v>-1</v>
      </c>
      <c r="M313">
        <f t="shared" si="19"/>
        <v>0.24197072451914337</v>
      </c>
    </row>
    <row r="314" spans="4:13" x14ac:dyDescent="0.3">
      <c r="D314">
        <f t="shared" si="20"/>
        <v>310</v>
      </c>
      <c r="E314">
        <f t="shared" ca="1" si="18"/>
        <v>1</v>
      </c>
      <c r="I314">
        <v>3</v>
      </c>
      <c r="M314">
        <f t="shared" si="19"/>
        <v>4.4318484119380075E-3</v>
      </c>
    </row>
    <row r="315" spans="4:13" x14ac:dyDescent="0.3">
      <c r="D315">
        <f t="shared" si="20"/>
        <v>311</v>
      </c>
      <c r="E315">
        <f t="shared" ca="1" si="18"/>
        <v>-4</v>
      </c>
      <c r="I315">
        <v>-4</v>
      </c>
      <c r="M315">
        <f t="shared" si="19"/>
        <v>1.3383022576488537E-4</v>
      </c>
    </row>
    <row r="316" spans="4:13" x14ac:dyDescent="0.3">
      <c r="D316">
        <f t="shared" si="20"/>
        <v>312</v>
      </c>
      <c r="E316">
        <f t="shared" ca="1" si="18"/>
        <v>-3</v>
      </c>
      <c r="I316">
        <v>2</v>
      </c>
      <c r="M316">
        <f t="shared" si="19"/>
        <v>5.3990966513188063E-2</v>
      </c>
    </row>
    <row r="317" spans="4:13" x14ac:dyDescent="0.3">
      <c r="D317">
        <f t="shared" si="20"/>
        <v>313</v>
      </c>
      <c r="E317">
        <f t="shared" ca="1" si="18"/>
        <v>-4</v>
      </c>
      <c r="I317">
        <v>-1</v>
      </c>
      <c r="M317">
        <f t="shared" si="19"/>
        <v>0.24197072451914337</v>
      </c>
    </row>
    <row r="318" spans="4:13" x14ac:dyDescent="0.3">
      <c r="D318">
        <f t="shared" si="20"/>
        <v>314</v>
      </c>
      <c r="E318">
        <f t="shared" ca="1" si="18"/>
        <v>-1</v>
      </c>
      <c r="I318">
        <v>-4</v>
      </c>
      <c r="M318">
        <f t="shared" si="19"/>
        <v>1.3383022576488537E-4</v>
      </c>
    </row>
    <row r="319" spans="4:13" x14ac:dyDescent="0.3">
      <c r="D319">
        <f t="shared" si="20"/>
        <v>315</v>
      </c>
      <c r="E319">
        <f t="shared" ca="1" si="18"/>
        <v>-3</v>
      </c>
      <c r="I319">
        <v>-1</v>
      </c>
      <c r="M319">
        <f t="shared" si="19"/>
        <v>0.24197072451914337</v>
      </c>
    </row>
    <row r="320" spans="4:13" x14ac:dyDescent="0.3">
      <c r="D320">
        <f t="shared" si="20"/>
        <v>316</v>
      </c>
      <c r="E320">
        <f t="shared" ca="1" si="18"/>
        <v>2</v>
      </c>
      <c r="I320">
        <v>-2</v>
      </c>
      <c r="M320">
        <f t="shared" si="19"/>
        <v>5.3990966513188063E-2</v>
      </c>
    </row>
    <row r="321" spans="4:13" x14ac:dyDescent="0.3">
      <c r="D321">
        <f t="shared" si="20"/>
        <v>317</v>
      </c>
      <c r="E321">
        <f t="shared" ca="1" si="18"/>
        <v>-3</v>
      </c>
      <c r="I321">
        <v>2</v>
      </c>
      <c r="M321">
        <f t="shared" si="19"/>
        <v>5.3990966513188063E-2</v>
      </c>
    </row>
    <row r="322" spans="4:13" x14ac:dyDescent="0.3">
      <c r="D322">
        <f t="shared" si="20"/>
        <v>318</v>
      </c>
      <c r="E322">
        <f t="shared" ca="1" si="18"/>
        <v>2</v>
      </c>
      <c r="I322">
        <v>0</v>
      </c>
      <c r="M322">
        <f t="shared" si="19"/>
        <v>0.3989422804014327</v>
      </c>
    </row>
    <row r="323" spans="4:13" x14ac:dyDescent="0.3">
      <c r="D323">
        <f t="shared" si="20"/>
        <v>319</v>
      </c>
      <c r="E323">
        <f t="shared" ca="1" si="18"/>
        <v>-1</v>
      </c>
      <c r="I323">
        <v>-2</v>
      </c>
      <c r="M323">
        <f t="shared" si="19"/>
        <v>5.3990966513188063E-2</v>
      </c>
    </row>
    <row r="324" spans="4:13" x14ac:dyDescent="0.3">
      <c r="D324">
        <f t="shared" si="20"/>
        <v>320</v>
      </c>
      <c r="E324">
        <f t="shared" ca="1" si="18"/>
        <v>3</v>
      </c>
      <c r="I324">
        <v>-3</v>
      </c>
      <c r="M324">
        <f t="shared" si="19"/>
        <v>4.4318484119380075E-3</v>
      </c>
    </row>
    <row r="325" spans="4:13" x14ac:dyDescent="0.3">
      <c r="D325">
        <f t="shared" si="20"/>
        <v>321</v>
      </c>
      <c r="E325">
        <f t="shared" ca="1" si="18"/>
        <v>-3</v>
      </c>
      <c r="I325">
        <v>3</v>
      </c>
      <c r="M325">
        <f t="shared" si="19"/>
        <v>4.4318484119380075E-3</v>
      </c>
    </row>
    <row r="326" spans="4:13" x14ac:dyDescent="0.3">
      <c r="D326">
        <f t="shared" si="20"/>
        <v>322</v>
      </c>
      <c r="E326">
        <f t="shared" ref="E326:E389" ca="1" si="21">RANDBETWEEN(-4,4)</f>
        <v>3</v>
      </c>
      <c r="I326">
        <v>2</v>
      </c>
      <c r="M326">
        <f t="shared" ref="M326:M389" si="22">_xlfn.NORM.DIST(I326,$B$3,$C$3,FALSE)</f>
        <v>5.3990966513188063E-2</v>
      </c>
    </row>
    <row r="327" spans="4:13" x14ac:dyDescent="0.3">
      <c r="D327">
        <f t="shared" ref="D327:D390" si="23">D326+1</f>
        <v>323</v>
      </c>
      <c r="E327">
        <f t="shared" ca="1" si="21"/>
        <v>-4</v>
      </c>
      <c r="I327">
        <v>-4</v>
      </c>
      <c r="M327">
        <f t="shared" si="22"/>
        <v>1.3383022576488537E-4</v>
      </c>
    </row>
    <row r="328" spans="4:13" x14ac:dyDescent="0.3">
      <c r="D328">
        <f t="shared" si="23"/>
        <v>324</v>
      </c>
      <c r="E328">
        <f t="shared" ca="1" si="21"/>
        <v>4</v>
      </c>
      <c r="I328">
        <v>2</v>
      </c>
      <c r="M328">
        <f t="shared" si="22"/>
        <v>5.3990966513188063E-2</v>
      </c>
    </row>
    <row r="329" spans="4:13" x14ac:dyDescent="0.3">
      <c r="D329">
        <f t="shared" si="23"/>
        <v>325</v>
      </c>
      <c r="E329">
        <f t="shared" ca="1" si="21"/>
        <v>0</v>
      </c>
      <c r="I329">
        <v>-3</v>
      </c>
      <c r="M329">
        <f t="shared" si="22"/>
        <v>4.4318484119380075E-3</v>
      </c>
    </row>
    <row r="330" spans="4:13" x14ac:dyDescent="0.3">
      <c r="D330">
        <f t="shared" si="23"/>
        <v>326</v>
      </c>
      <c r="E330">
        <f t="shared" ca="1" si="21"/>
        <v>-2</v>
      </c>
      <c r="I330">
        <v>-3</v>
      </c>
      <c r="M330">
        <f t="shared" si="22"/>
        <v>4.4318484119380075E-3</v>
      </c>
    </row>
    <row r="331" spans="4:13" x14ac:dyDescent="0.3">
      <c r="D331">
        <f t="shared" si="23"/>
        <v>327</v>
      </c>
      <c r="E331">
        <f t="shared" ca="1" si="21"/>
        <v>-1</v>
      </c>
      <c r="I331">
        <v>4</v>
      </c>
      <c r="M331">
        <f t="shared" si="22"/>
        <v>1.3383022576488537E-4</v>
      </c>
    </row>
    <row r="332" spans="4:13" x14ac:dyDescent="0.3">
      <c r="D332">
        <f t="shared" si="23"/>
        <v>328</v>
      </c>
      <c r="E332">
        <f t="shared" ca="1" si="21"/>
        <v>0</v>
      </c>
      <c r="I332">
        <v>-3</v>
      </c>
      <c r="M332">
        <f t="shared" si="22"/>
        <v>4.4318484119380075E-3</v>
      </c>
    </row>
    <row r="333" spans="4:13" x14ac:dyDescent="0.3">
      <c r="D333">
        <f t="shared" si="23"/>
        <v>329</v>
      </c>
      <c r="E333">
        <f t="shared" ca="1" si="21"/>
        <v>3</v>
      </c>
      <c r="I333">
        <v>2</v>
      </c>
      <c r="M333">
        <f t="shared" si="22"/>
        <v>5.3990966513188063E-2</v>
      </c>
    </row>
    <row r="334" spans="4:13" x14ac:dyDescent="0.3">
      <c r="D334">
        <f t="shared" si="23"/>
        <v>330</v>
      </c>
      <c r="E334">
        <f t="shared" ca="1" si="21"/>
        <v>2</v>
      </c>
      <c r="I334">
        <v>1</v>
      </c>
      <c r="M334">
        <f t="shared" si="22"/>
        <v>0.24197072451914337</v>
      </c>
    </row>
    <row r="335" spans="4:13" x14ac:dyDescent="0.3">
      <c r="D335">
        <f t="shared" si="23"/>
        <v>331</v>
      </c>
      <c r="E335">
        <f t="shared" ca="1" si="21"/>
        <v>0</v>
      </c>
      <c r="I335">
        <v>-4</v>
      </c>
      <c r="M335">
        <f t="shared" si="22"/>
        <v>1.3383022576488537E-4</v>
      </c>
    </row>
    <row r="336" spans="4:13" x14ac:dyDescent="0.3">
      <c r="D336">
        <f t="shared" si="23"/>
        <v>332</v>
      </c>
      <c r="E336">
        <f t="shared" ca="1" si="21"/>
        <v>0</v>
      </c>
      <c r="I336">
        <v>2</v>
      </c>
      <c r="M336">
        <f t="shared" si="22"/>
        <v>5.3990966513188063E-2</v>
      </c>
    </row>
    <row r="337" spans="4:13" x14ac:dyDescent="0.3">
      <c r="D337">
        <f t="shared" si="23"/>
        <v>333</v>
      </c>
      <c r="E337">
        <f t="shared" ca="1" si="21"/>
        <v>1</v>
      </c>
      <c r="I337">
        <v>-1</v>
      </c>
      <c r="M337">
        <f t="shared" si="22"/>
        <v>0.24197072451914337</v>
      </c>
    </row>
    <row r="338" spans="4:13" x14ac:dyDescent="0.3">
      <c r="D338">
        <f t="shared" si="23"/>
        <v>334</v>
      </c>
      <c r="E338">
        <f t="shared" ca="1" si="21"/>
        <v>-4</v>
      </c>
      <c r="I338">
        <v>-3</v>
      </c>
      <c r="M338">
        <f t="shared" si="22"/>
        <v>4.4318484119380075E-3</v>
      </c>
    </row>
    <row r="339" spans="4:13" x14ac:dyDescent="0.3">
      <c r="D339">
        <f t="shared" si="23"/>
        <v>335</v>
      </c>
      <c r="E339">
        <f t="shared" ca="1" si="21"/>
        <v>0</v>
      </c>
      <c r="I339">
        <v>-4</v>
      </c>
      <c r="M339">
        <f t="shared" si="22"/>
        <v>1.3383022576488537E-4</v>
      </c>
    </row>
    <row r="340" spans="4:13" x14ac:dyDescent="0.3">
      <c r="D340">
        <f t="shared" si="23"/>
        <v>336</v>
      </c>
      <c r="E340">
        <f t="shared" ca="1" si="21"/>
        <v>0</v>
      </c>
      <c r="I340">
        <v>2</v>
      </c>
      <c r="M340">
        <f t="shared" si="22"/>
        <v>5.3990966513188063E-2</v>
      </c>
    </row>
    <row r="341" spans="4:13" x14ac:dyDescent="0.3">
      <c r="D341">
        <f t="shared" si="23"/>
        <v>337</v>
      </c>
      <c r="E341">
        <f t="shared" ca="1" si="21"/>
        <v>2</v>
      </c>
      <c r="I341">
        <v>-1</v>
      </c>
      <c r="M341">
        <f t="shared" si="22"/>
        <v>0.24197072451914337</v>
      </c>
    </row>
    <row r="342" spans="4:13" x14ac:dyDescent="0.3">
      <c r="D342">
        <f t="shared" si="23"/>
        <v>338</v>
      </c>
      <c r="E342">
        <f t="shared" ca="1" si="21"/>
        <v>2</v>
      </c>
      <c r="I342">
        <v>-3</v>
      </c>
      <c r="M342">
        <f t="shared" si="22"/>
        <v>4.4318484119380075E-3</v>
      </c>
    </row>
    <row r="343" spans="4:13" x14ac:dyDescent="0.3">
      <c r="D343">
        <f t="shared" si="23"/>
        <v>339</v>
      </c>
      <c r="E343">
        <f t="shared" ca="1" si="21"/>
        <v>-2</v>
      </c>
      <c r="I343">
        <v>-3</v>
      </c>
      <c r="M343">
        <f t="shared" si="22"/>
        <v>4.4318484119380075E-3</v>
      </c>
    </row>
    <row r="344" spans="4:13" x14ac:dyDescent="0.3">
      <c r="D344">
        <f t="shared" si="23"/>
        <v>340</v>
      </c>
      <c r="E344">
        <f t="shared" ca="1" si="21"/>
        <v>-2</v>
      </c>
      <c r="I344">
        <v>4</v>
      </c>
      <c r="M344">
        <f t="shared" si="22"/>
        <v>1.3383022576488537E-4</v>
      </c>
    </row>
    <row r="345" spans="4:13" x14ac:dyDescent="0.3">
      <c r="D345">
        <f t="shared" si="23"/>
        <v>341</v>
      </c>
      <c r="E345">
        <f t="shared" ca="1" si="21"/>
        <v>-3</v>
      </c>
      <c r="I345">
        <v>2</v>
      </c>
      <c r="M345">
        <f t="shared" si="22"/>
        <v>5.3990966513188063E-2</v>
      </c>
    </row>
    <row r="346" spans="4:13" x14ac:dyDescent="0.3">
      <c r="D346">
        <f t="shared" si="23"/>
        <v>342</v>
      </c>
      <c r="E346">
        <f t="shared" ca="1" si="21"/>
        <v>4</v>
      </c>
      <c r="I346">
        <v>4</v>
      </c>
      <c r="M346">
        <f t="shared" si="22"/>
        <v>1.3383022576488537E-4</v>
      </c>
    </row>
    <row r="347" spans="4:13" x14ac:dyDescent="0.3">
      <c r="D347">
        <f t="shared" si="23"/>
        <v>343</v>
      </c>
      <c r="E347">
        <f t="shared" ca="1" si="21"/>
        <v>1</v>
      </c>
      <c r="I347">
        <v>-2</v>
      </c>
      <c r="M347">
        <f t="shared" si="22"/>
        <v>5.3990966513188063E-2</v>
      </c>
    </row>
    <row r="348" spans="4:13" x14ac:dyDescent="0.3">
      <c r="D348">
        <f t="shared" si="23"/>
        <v>344</v>
      </c>
      <c r="E348">
        <f t="shared" ca="1" si="21"/>
        <v>3</v>
      </c>
      <c r="I348">
        <v>1</v>
      </c>
      <c r="M348">
        <f t="shared" si="22"/>
        <v>0.24197072451914337</v>
      </c>
    </row>
    <row r="349" spans="4:13" x14ac:dyDescent="0.3">
      <c r="D349">
        <f t="shared" si="23"/>
        <v>345</v>
      </c>
      <c r="E349">
        <f t="shared" ca="1" si="21"/>
        <v>4</v>
      </c>
      <c r="I349">
        <v>-1</v>
      </c>
      <c r="M349">
        <f t="shared" si="22"/>
        <v>0.24197072451914337</v>
      </c>
    </row>
    <row r="350" spans="4:13" x14ac:dyDescent="0.3">
      <c r="D350">
        <f t="shared" si="23"/>
        <v>346</v>
      </c>
      <c r="E350">
        <f t="shared" ca="1" si="21"/>
        <v>2</v>
      </c>
      <c r="I350">
        <v>0</v>
      </c>
      <c r="M350">
        <f t="shared" si="22"/>
        <v>0.3989422804014327</v>
      </c>
    </row>
    <row r="351" spans="4:13" x14ac:dyDescent="0.3">
      <c r="D351">
        <f t="shared" si="23"/>
        <v>347</v>
      </c>
      <c r="E351">
        <f t="shared" ca="1" si="21"/>
        <v>0</v>
      </c>
      <c r="I351">
        <v>0</v>
      </c>
      <c r="M351">
        <f t="shared" si="22"/>
        <v>0.3989422804014327</v>
      </c>
    </row>
    <row r="352" spans="4:13" x14ac:dyDescent="0.3">
      <c r="D352">
        <f t="shared" si="23"/>
        <v>348</v>
      </c>
      <c r="E352">
        <f t="shared" ca="1" si="21"/>
        <v>0</v>
      </c>
      <c r="I352">
        <v>1</v>
      </c>
      <c r="M352">
        <f t="shared" si="22"/>
        <v>0.24197072451914337</v>
      </c>
    </row>
    <row r="353" spans="4:13" x14ac:dyDescent="0.3">
      <c r="D353">
        <f t="shared" si="23"/>
        <v>349</v>
      </c>
      <c r="E353">
        <f t="shared" ca="1" si="21"/>
        <v>4</v>
      </c>
      <c r="I353">
        <v>1</v>
      </c>
      <c r="M353">
        <f t="shared" si="22"/>
        <v>0.24197072451914337</v>
      </c>
    </row>
    <row r="354" spans="4:13" x14ac:dyDescent="0.3">
      <c r="D354">
        <f t="shared" si="23"/>
        <v>350</v>
      </c>
      <c r="E354">
        <f t="shared" ca="1" si="21"/>
        <v>2</v>
      </c>
      <c r="I354">
        <v>-3</v>
      </c>
      <c r="M354">
        <f t="shared" si="22"/>
        <v>4.4318484119380075E-3</v>
      </c>
    </row>
    <row r="355" spans="4:13" x14ac:dyDescent="0.3">
      <c r="D355">
        <f t="shared" si="23"/>
        <v>351</v>
      </c>
      <c r="E355">
        <f t="shared" ca="1" si="21"/>
        <v>-4</v>
      </c>
      <c r="I355">
        <v>3</v>
      </c>
      <c r="M355">
        <f t="shared" si="22"/>
        <v>4.4318484119380075E-3</v>
      </c>
    </row>
    <row r="356" spans="4:13" x14ac:dyDescent="0.3">
      <c r="D356">
        <f t="shared" si="23"/>
        <v>352</v>
      </c>
      <c r="E356">
        <f t="shared" ca="1" si="21"/>
        <v>0</v>
      </c>
      <c r="I356">
        <v>4</v>
      </c>
      <c r="M356">
        <f t="shared" si="22"/>
        <v>1.3383022576488537E-4</v>
      </c>
    </row>
    <row r="357" spans="4:13" x14ac:dyDescent="0.3">
      <c r="D357">
        <f t="shared" si="23"/>
        <v>353</v>
      </c>
      <c r="E357">
        <f t="shared" ca="1" si="21"/>
        <v>2</v>
      </c>
      <c r="I357">
        <v>-3</v>
      </c>
      <c r="M357">
        <f t="shared" si="22"/>
        <v>4.4318484119380075E-3</v>
      </c>
    </row>
    <row r="358" spans="4:13" x14ac:dyDescent="0.3">
      <c r="D358">
        <f t="shared" si="23"/>
        <v>354</v>
      </c>
      <c r="E358">
        <f t="shared" ca="1" si="21"/>
        <v>1</v>
      </c>
      <c r="I358">
        <v>-3</v>
      </c>
      <c r="M358">
        <f t="shared" si="22"/>
        <v>4.4318484119380075E-3</v>
      </c>
    </row>
    <row r="359" spans="4:13" x14ac:dyDescent="0.3">
      <c r="D359">
        <f t="shared" si="23"/>
        <v>355</v>
      </c>
      <c r="E359">
        <f t="shared" ca="1" si="21"/>
        <v>-2</v>
      </c>
      <c r="I359">
        <v>-2</v>
      </c>
      <c r="M359">
        <f t="shared" si="22"/>
        <v>5.3990966513188063E-2</v>
      </c>
    </row>
    <row r="360" spans="4:13" x14ac:dyDescent="0.3">
      <c r="D360">
        <f t="shared" si="23"/>
        <v>356</v>
      </c>
      <c r="E360">
        <f t="shared" ca="1" si="21"/>
        <v>-4</v>
      </c>
      <c r="I360">
        <v>-2</v>
      </c>
      <c r="M360">
        <f t="shared" si="22"/>
        <v>5.3990966513188063E-2</v>
      </c>
    </row>
    <row r="361" spans="4:13" x14ac:dyDescent="0.3">
      <c r="D361">
        <f t="shared" si="23"/>
        <v>357</v>
      </c>
      <c r="E361">
        <f t="shared" ca="1" si="21"/>
        <v>-4</v>
      </c>
      <c r="I361">
        <v>-2</v>
      </c>
      <c r="M361">
        <f t="shared" si="22"/>
        <v>5.3990966513188063E-2</v>
      </c>
    </row>
    <row r="362" spans="4:13" x14ac:dyDescent="0.3">
      <c r="D362">
        <f t="shared" si="23"/>
        <v>358</v>
      </c>
      <c r="E362">
        <f t="shared" ca="1" si="21"/>
        <v>-4</v>
      </c>
      <c r="I362">
        <v>-3</v>
      </c>
      <c r="M362">
        <f t="shared" si="22"/>
        <v>4.4318484119380075E-3</v>
      </c>
    </row>
    <row r="363" spans="4:13" x14ac:dyDescent="0.3">
      <c r="D363">
        <f t="shared" si="23"/>
        <v>359</v>
      </c>
      <c r="E363">
        <f t="shared" ca="1" si="21"/>
        <v>-4</v>
      </c>
      <c r="I363">
        <v>-3</v>
      </c>
      <c r="M363">
        <f t="shared" si="22"/>
        <v>4.4318484119380075E-3</v>
      </c>
    </row>
    <row r="364" spans="4:13" x14ac:dyDescent="0.3">
      <c r="D364">
        <f t="shared" si="23"/>
        <v>360</v>
      </c>
      <c r="E364">
        <f t="shared" ca="1" si="21"/>
        <v>3</v>
      </c>
      <c r="I364">
        <v>0</v>
      </c>
      <c r="M364">
        <f t="shared" si="22"/>
        <v>0.3989422804014327</v>
      </c>
    </row>
    <row r="365" spans="4:13" x14ac:dyDescent="0.3">
      <c r="D365">
        <f t="shared" si="23"/>
        <v>361</v>
      </c>
      <c r="E365">
        <f t="shared" ca="1" si="21"/>
        <v>3</v>
      </c>
      <c r="I365">
        <v>-4</v>
      </c>
      <c r="M365">
        <f t="shared" si="22"/>
        <v>1.3383022576488537E-4</v>
      </c>
    </row>
    <row r="366" spans="4:13" x14ac:dyDescent="0.3">
      <c r="D366">
        <f t="shared" si="23"/>
        <v>362</v>
      </c>
      <c r="E366">
        <f t="shared" ca="1" si="21"/>
        <v>0</v>
      </c>
      <c r="I366">
        <v>3</v>
      </c>
      <c r="M366">
        <f t="shared" si="22"/>
        <v>4.4318484119380075E-3</v>
      </c>
    </row>
    <row r="367" spans="4:13" x14ac:dyDescent="0.3">
      <c r="D367">
        <f t="shared" si="23"/>
        <v>363</v>
      </c>
      <c r="E367">
        <f t="shared" ca="1" si="21"/>
        <v>0</v>
      </c>
      <c r="I367">
        <v>-2</v>
      </c>
      <c r="M367">
        <f t="shared" si="22"/>
        <v>5.3990966513188063E-2</v>
      </c>
    </row>
    <row r="368" spans="4:13" x14ac:dyDescent="0.3">
      <c r="D368">
        <f t="shared" si="23"/>
        <v>364</v>
      </c>
      <c r="E368">
        <f t="shared" ca="1" si="21"/>
        <v>1</v>
      </c>
      <c r="I368">
        <v>0</v>
      </c>
      <c r="M368">
        <f t="shared" si="22"/>
        <v>0.3989422804014327</v>
      </c>
    </row>
    <row r="369" spans="4:13" x14ac:dyDescent="0.3">
      <c r="D369">
        <f t="shared" si="23"/>
        <v>365</v>
      </c>
      <c r="E369">
        <f t="shared" ca="1" si="21"/>
        <v>-4</v>
      </c>
      <c r="I369">
        <v>-4</v>
      </c>
      <c r="M369">
        <f t="shared" si="22"/>
        <v>1.3383022576488537E-4</v>
      </c>
    </row>
    <row r="370" spans="4:13" x14ac:dyDescent="0.3">
      <c r="D370">
        <f t="shared" si="23"/>
        <v>366</v>
      </c>
      <c r="E370">
        <f t="shared" ca="1" si="21"/>
        <v>-2</v>
      </c>
      <c r="I370">
        <v>-2</v>
      </c>
      <c r="M370">
        <f t="shared" si="22"/>
        <v>5.3990966513188063E-2</v>
      </c>
    </row>
    <row r="371" spans="4:13" x14ac:dyDescent="0.3">
      <c r="D371">
        <f t="shared" si="23"/>
        <v>367</v>
      </c>
      <c r="E371">
        <f t="shared" ca="1" si="21"/>
        <v>4</v>
      </c>
      <c r="I371">
        <v>-3</v>
      </c>
      <c r="M371">
        <f t="shared" si="22"/>
        <v>4.4318484119380075E-3</v>
      </c>
    </row>
    <row r="372" spans="4:13" x14ac:dyDescent="0.3">
      <c r="D372">
        <f t="shared" si="23"/>
        <v>368</v>
      </c>
      <c r="E372">
        <f t="shared" ca="1" si="21"/>
        <v>-3</v>
      </c>
      <c r="I372">
        <v>-2</v>
      </c>
      <c r="M372">
        <f t="shared" si="22"/>
        <v>5.3990966513188063E-2</v>
      </c>
    </row>
    <row r="373" spans="4:13" x14ac:dyDescent="0.3">
      <c r="D373">
        <f t="shared" si="23"/>
        <v>369</v>
      </c>
      <c r="E373">
        <f t="shared" ca="1" si="21"/>
        <v>0</v>
      </c>
      <c r="I373">
        <v>4</v>
      </c>
      <c r="M373">
        <f t="shared" si="22"/>
        <v>1.3383022576488537E-4</v>
      </c>
    </row>
    <row r="374" spans="4:13" x14ac:dyDescent="0.3">
      <c r="D374">
        <f t="shared" si="23"/>
        <v>370</v>
      </c>
      <c r="E374">
        <f t="shared" ca="1" si="21"/>
        <v>-4</v>
      </c>
      <c r="I374">
        <v>4</v>
      </c>
      <c r="M374">
        <f t="shared" si="22"/>
        <v>1.3383022576488537E-4</v>
      </c>
    </row>
    <row r="375" spans="4:13" x14ac:dyDescent="0.3">
      <c r="D375">
        <f t="shared" si="23"/>
        <v>371</v>
      </c>
      <c r="E375">
        <f t="shared" ca="1" si="21"/>
        <v>0</v>
      </c>
      <c r="I375">
        <v>-3</v>
      </c>
      <c r="M375">
        <f t="shared" si="22"/>
        <v>4.4318484119380075E-3</v>
      </c>
    </row>
    <row r="376" spans="4:13" x14ac:dyDescent="0.3">
      <c r="D376">
        <f t="shared" si="23"/>
        <v>372</v>
      </c>
      <c r="E376">
        <f t="shared" ca="1" si="21"/>
        <v>0</v>
      </c>
      <c r="I376">
        <v>-1</v>
      </c>
      <c r="M376">
        <f t="shared" si="22"/>
        <v>0.24197072451914337</v>
      </c>
    </row>
    <row r="377" spans="4:13" x14ac:dyDescent="0.3">
      <c r="D377">
        <f t="shared" si="23"/>
        <v>373</v>
      </c>
      <c r="E377">
        <f t="shared" ca="1" si="21"/>
        <v>-3</v>
      </c>
      <c r="I377">
        <v>0</v>
      </c>
      <c r="M377">
        <f t="shared" si="22"/>
        <v>0.3989422804014327</v>
      </c>
    </row>
    <row r="378" spans="4:13" x14ac:dyDescent="0.3">
      <c r="D378">
        <f t="shared" si="23"/>
        <v>374</v>
      </c>
      <c r="E378">
        <f t="shared" ca="1" si="21"/>
        <v>4</v>
      </c>
      <c r="I378">
        <v>-3</v>
      </c>
      <c r="M378">
        <f t="shared" si="22"/>
        <v>4.4318484119380075E-3</v>
      </c>
    </row>
    <row r="379" spans="4:13" x14ac:dyDescent="0.3">
      <c r="D379">
        <f t="shared" si="23"/>
        <v>375</v>
      </c>
      <c r="E379">
        <f t="shared" ca="1" si="21"/>
        <v>-2</v>
      </c>
      <c r="I379">
        <v>-3</v>
      </c>
      <c r="M379">
        <f t="shared" si="22"/>
        <v>4.4318484119380075E-3</v>
      </c>
    </row>
    <row r="380" spans="4:13" x14ac:dyDescent="0.3">
      <c r="D380">
        <f t="shared" si="23"/>
        <v>376</v>
      </c>
      <c r="E380">
        <f t="shared" ca="1" si="21"/>
        <v>4</v>
      </c>
      <c r="I380">
        <v>-1</v>
      </c>
      <c r="M380">
        <f t="shared" si="22"/>
        <v>0.24197072451914337</v>
      </c>
    </row>
    <row r="381" spans="4:13" x14ac:dyDescent="0.3">
      <c r="D381">
        <f t="shared" si="23"/>
        <v>377</v>
      </c>
      <c r="E381">
        <f t="shared" ca="1" si="21"/>
        <v>2</v>
      </c>
      <c r="I381">
        <v>2</v>
      </c>
      <c r="M381">
        <f t="shared" si="22"/>
        <v>5.3990966513188063E-2</v>
      </c>
    </row>
    <row r="382" spans="4:13" x14ac:dyDescent="0.3">
      <c r="D382">
        <f t="shared" si="23"/>
        <v>378</v>
      </c>
      <c r="E382">
        <f t="shared" ca="1" si="21"/>
        <v>-1</v>
      </c>
      <c r="I382">
        <v>-3</v>
      </c>
      <c r="M382">
        <f t="shared" si="22"/>
        <v>4.4318484119380075E-3</v>
      </c>
    </row>
    <row r="383" spans="4:13" x14ac:dyDescent="0.3">
      <c r="D383">
        <f t="shared" si="23"/>
        <v>379</v>
      </c>
      <c r="E383">
        <f t="shared" ca="1" si="21"/>
        <v>2</v>
      </c>
      <c r="I383">
        <v>-1</v>
      </c>
      <c r="M383">
        <f t="shared" si="22"/>
        <v>0.24197072451914337</v>
      </c>
    </row>
    <row r="384" spans="4:13" x14ac:dyDescent="0.3">
      <c r="D384">
        <f t="shared" si="23"/>
        <v>380</v>
      </c>
      <c r="E384">
        <f t="shared" ca="1" si="21"/>
        <v>3</v>
      </c>
      <c r="I384">
        <v>-3</v>
      </c>
      <c r="M384">
        <f t="shared" si="22"/>
        <v>4.4318484119380075E-3</v>
      </c>
    </row>
    <row r="385" spans="4:13" x14ac:dyDescent="0.3">
      <c r="D385">
        <f t="shared" si="23"/>
        <v>381</v>
      </c>
      <c r="E385">
        <f t="shared" ca="1" si="21"/>
        <v>-4</v>
      </c>
      <c r="I385">
        <v>3</v>
      </c>
      <c r="M385">
        <f t="shared" si="22"/>
        <v>4.4318484119380075E-3</v>
      </c>
    </row>
    <row r="386" spans="4:13" x14ac:dyDescent="0.3">
      <c r="D386">
        <f t="shared" si="23"/>
        <v>382</v>
      </c>
      <c r="E386">
        <f t="shared" ca="1" si="21"/>
        <v>-4</v>
      </c>
      <c r="I386">
        <v>3</v>
      </c>
      <c r="M386">
        <f t="shared" si="22"/>
        <v>4.4318484119380075E-3</v>
      </c>
    </row>
    <row r="387" spans="4:13" x14ac:dyDescent="0.3">
      <c r="D387">
        <f t="shared" si="23"/>
        <v>383</v>
      </c>
      <c r="E387">
        <f t="shared" ca="1" si="21"/>
        <v>3</v>
      </c>
      <c r="I387">
        <v>-3</v>
      </c>
      <c r="M387">
        <f t="shared" si="22"/>
        <v>4.4318484119380075E-3</v>
      </c>
    </row>
    <row r="388" spans="4:13" x14ac:dyDescent="0.3">
      <c r="D388">
        <f t="shared" si="23"/>
        <v>384</v>
      </c>
      <c r="E388">
        <f t="shared" ca="1" si="21"/>
        <v>4</v>
      </c>
      <c r="I388">
        <v>3</v>
      </c>
      <c r="M388">
        <f t="shared" si="22"/>
        <v>4.4318484119380075E-3</v>
      </c>
    </row>
    <row r="389" spans="4:13" x14ac:dyDescent="0.3">
      <c r="D389">
        <f t="shared" si="23"/>
        <v>385</v>
      </c>
      <c r="E389">
        <f t="shared" ca="1" si="21"/>
        <v>-3</v>
      </c>
      <c r="I389">
        <v>-1</v>
      </c>
      <c r="M389">
        <f t="shared" si="22"/>
        <v>0.24197072451914337</v>
      </c>
    </row>
    <row r="390" spans="4:13" x14ac:dyDescent="0.3">
      <c r="D390">
        <f t="shared" si="23"/>
        <v>386</v>
      </c>
      <c r="E390">
        <f t="shared" ref="E390:E453" ca="1" si="24">RANDBETWEEN(-4,4)</f>
        <v>3</v>
      </c>
      <c r="I390">
        <v>0</v>
      </c>
      <c r="M390">
        <f t="shared" ref="M390:M453" si="25">_xlfn.NORM.DIST(I390,$B$3,$C$3,FALSE)</f>
        <v>0.3989422804014327</v>
      </c>
    </row>
    <row r="391" spans="4:13" x14ac:dyDescent="0.3">
      <c r="D391">
        <f t="shared" ref="D391:D454" si="26">D390+1</f>
        <v>387</v>
      </c>
      <c r="E391">
        <f t="shared" ca="1" si="24"/>
        <v>1</v>
      </c>
      <c r="I391">
        <v>-2</v>
      </c>
      <c r="M391">
        <f t="shared" si="25"/>
        <v>5.3990966513188063E-2</v>
      </c>
    </row>
    <row r="392" spans="4:13" x14ac:dyDescent="0.3">
      <c r="D392">
        <f t="shared" si="26"/>
        <v>388</v>
      </c>
      <c r="E392">
        <f t="shared" ca="1" si="24"/>
        <v>0</v>
      </c>
      <c r="I392">
        <v>0</v>
      </c>
      <c r="M392">
        <f t="shared" si="25"/>
        <v>0.3989422804014327</v>
      </c>
    </row>
    <row r="393" spans="4:13" x14ac:dyDescent="0.3">
      <c r="D393">
        <f t="shared" si="26"/>
        <v>389</v>
      </c>
      <c r="E393">
        <f t="shared" ca="1" si="24"/>
        <v>-4</v>
      </c>
      <c r="I393">
        <v>1</v>
      </c>
      <c r="M393">
        <f t="shared" si="25"/>
        <v>0.24197072451914337</v>
      </c>
    </row>
    <row r="394" spans="4:13" x14ac:dyDescent="0.3">
      <c r="D394">
        <f t="shared" si="26"/>
        <v>390</v>
      </c>
      <c r="E394">
        <f t="shared" ca="1" si="24"/>
        <v>1</v>
      </c>
      <c r="I394">
        <v>2</v>
      </c>
      <c r="M394">
        <f t="shared" si="25"/>
        <v>5.3990966513188063E-2</v>
      </c>
    </row>
    <row r="395" spans="4:13" x14ac:dyDescent="0.3">
      <c r="D395">
        <f t="shared" si="26"/>
        <v>391</v>
      </c>
      <c r="E395">
        <f t="shared" ca="1" si="24"/>
        <v>-3</v>
      </c>
      <c r="I395">
        <v>4</v>
      </c>
      <c r="M395">
        <f t="shared" si="25"/>
        <v>1.3383022576488537E-4</v>
      </c>
    </row>
    <row r="396" spans="4:13" x14ac:dyDescent="0.3">
      <c r="D396">
        <f t="shared" si="26"/>
        <v>392</v>
      </c>
      <c r="E396">
        <f t="shared" ca="1" si="24"/>
        <v>3</v>
      </c>
      <c r="I396">
        <v>-4</v>
      </c>
      <c r="M396">
        <f t="shared" si="25"/>
        <v>1.3383022576488537E-4</v>
      </c>
    </row>
    <row r="397" spans="4:13" x14ac:dyDescent="0.3">
      <c r="D397">
        <f t="shared" si="26"/>
        <v>393</v>
      </c>
      <c r="E397">
        <f t="shared" ca="1" si="24"/>
        <v>-1</v>
      </c>
      <c r="I397">
        <v>1</v>
      </c>
      <c r="M397">
        <f t="shared" si="25"/>
        <v>0.24197072451914337</v>
      </c>
    </row>
    <row r="398" spans="4:13" x14ac:dyDescent="0.3">
      <c r="D398">
        <f t="shared" si="26"/>
        <v>394</v>
      </c>
      <c r="E398">
        <f t="shared" ca="1" si="24"/>
        <v>-1</v>
      </c>
      <c r="I398">
        <v>1</v>
      </c>
      <c r="M398">
        <f t="shared" si="25"/>
        <v>0.24197072451914337</v>
      </c>
    </row>
    <row r="399" spans="4:13" x14ac:dyDescent="0.3">
      <c r="D399">
        <f t="shared" si="26"/>
        <v>395</v>
      </c>
      <c r="E399">
        <f t="shared" ca="1" si="24"/>
        <v>-3</v>
      </c>
      <c r="I399">
        <v>-1</v>
      </c>
      <c r="M399">
        <f t="shared" si="25"/>
        <v>0.24197072451914337</v>
      </c>
    </row>
    <row r="400" spans="4:13" x14ac:dyDescent="0.3">
      <c r="D400">
        <f t="shared" si="26"/>
        <v>396</v>
      </c>
      <c r="E400">
        <f t="shared" ca="1" si="24"/>
        <v>-4</v>
      </c>
      <c r="I400">
        <v>-1</v>
      </c>
      <c r="M400">
        <f t="shared" si="25"/>
        <v>0.24197072451914337</v>
      </c>
    </row>
    <row r="401" spans="4:13" x14ac:dyDescent="0.3">
      <c r="D401">
        <f t="shared" si="26"/>
        <v>397</v>
      </c>
      <c r="E401">
        <f t="shared" ca="1" si="24"/>
        <v>-1</v>
      </c>
      <c r="I401">
        <v>1</v>
      </c>
      <c r="M401">
        <f t="shared" si="25"/>
        <v>0.24197072451914337</v>
      </c>
    </row>
    <row r="402" spans="4:13" x14ac:dyDescent="0.3">
      <c r="D402">
        <f t="shared" si="26"/>
        <v>398</v>
      </c>
      <c r="E402">
        <f t="shared" ca="1" si="24"/>
        <v>2</v>
      </c>
      <c r="I402">
        <v>4</v>
      </c>
      <c r="M402">
        <f t="shared" si="25"/>
        <v>1.3383022576488537E-4</v>
      </c>
    </row>
    <row r="403" spans="4:13" x14ac:dyDescent="0.3">
      <c r="D403">
        <f t="shared" si="26"/>
        <v>399</v>
      </c>
      <c r="E403">
        <f t="shared" ca="1" si="24"/>
        <v>3</v>
      </c>
      <c r="I403">
        <v>-1</v>
      </c>
      <c r="M403">
        <f t="shared" si="25"/>
        <v>0.24197072451914337</v>
      </c>
    </row>
    <row r="404" spans="4:13" x14ac:dyDescent="0.3">
      <c r="D404">
        <f t="shared" si="26"/>
        <v>400</v>
      </c>
      <c r="E404">
        <f t="shared" ca="1" si="24"/>
        <v>3</v>
      </c>
      <c r="I404">
        <v>3</v>
      </c>
      <c r="M404">
        <f t="shared" si="25"/>
        <v>4.4318484119380075E-3</v>
      </c>
    </row>
    <row r="405" spans="4:13" x14ac:dyDescent="0.3">
      <c r="D405">
        <f t="shared" si="26"/>
        <v>401</v>
      </c>
      <c r="E405">
        <f t="shared" ca="1" si="24"/>
        <v>0</v>
      </c>
      <c r="I405">
        <v>2</v>
      </c>
      <c r="M405">
        <f t="shared" si="25"/>
        <v>5.3990966513188063E-2</v>
      </c>
    </row>
    <row r="406" spans="4:13" x14ac:dyDescent="0.3">
      <c r="D406">
        <f t="shared" si="26"/>
        <v>402</v>
      </c>
      <c r="E406">
        <f t="shared" ca="1" si="24"/>
        <v>-4</v>
      </c>
      <c r="I406">
        <v>3</v>
      </c>
      <c r="M406">
        <f t="shared" si="25"/>
        <v>4.4318484119380075E-3</v>
      </c>
    </row>
    <row r="407" spans="4:13" x14ac:dyDescent="0.3">
      <c r="D407">
        <f t="shared" si="26"/>
        <v>403</v>
      </c>
      <c r="E407">
        <f t="shared" ca="1" si="24"/>
        <v>-2</v>
      </c>
      <c r="I407">
        <v>2</v>
      </c>
      <c r="M407">
        <f t="shared" si="25"/>
        <v>5.3990966513188063E-2</v>
      </c>
    </row>
    <row r="408" spans="4:13" x14ac:dyDescent="0.3">
      <c r="D408">
        <f t="shared" si="26"/>
        <v>404</v>
      </c>
      <c r="E408">
        <f t="shared" ca="1" si="24"/>
        <v>2</v>
      </c>
      <c r="I408">
        <v>-2</v>
      </c>
      <c r="M408">
        <f t="shared" si="25"/>
        <v>5.3990966513188063E-2</v>
      </c>
    </row>
    <row r="409" spans="4:13" x14ac:dyDescent="0.3">
      <c r="D409">
        <f t="shared" si="26"/>
        <v>405</v>
      </c>
      <c r="E409">
        <f t="shared" ca="1" si="24"/>
        <v>0</v>
      </c>
      <c r="I409">
        <v>4</v>
      </c>
      <c r="M409">
        <f t="shared" si="25"/>
        <v>1.3383022576488537E-4</v>
      </c>
    </row>
    <row r="410" spans="4:13" x14ac:dyDescent="0.3">
      <c r="D410">
        <f t="shared" si="26"/>
        <v>406</v>
      </c>
      <c r="E410">
        <f t="shared" ca="1" si="24"/>
        <v>2</v>
      </c>
      <c r="I410">
        <v>-4</v>
      </c>
      <c r="M410">
        <f t="shared" si="25"/>
        <v>1.3383022576488537E-4</v>
      </c>
    </row>
    <row r="411" spans="4:13" x14ac:dyDescent="0.3">
      <c r="D411">
        <f t="shared" si="26"/>
        <v>407</v>
      </c>
      <c r="E411">
        <f t="shared" ca="1" si="24"/>
        <v>-2</v>
      </c>
      <c r="I411">
        <v>-4</v>
      </c>
      <c r="M411">
        <f t="shared" si="25"/>
        <v>1.3383022576488537E-4</v>
      </c>
    </row>
    <row r="412" spans="4:13" x14ac:dyDescent="0.3">
      <c r="D412">
        <f t="shared" si="26"/>
        <v>408</v>
      </c>
      <c r="E412">
        <f t="shared" ca="1" si="24"/>
        <v>2</v>
      </c>
      <c r="I412">
        <v>-2</v>
      </c>
      <c r="M412">
        <f t="shared" si="25"/>
        <v>5.3990966513188063E-2</v>
      </c>
    </row>
    <row r="413" spans="4:13" x14ac:dyDescent="0.3">
      <c r="D413">
        <f t="shared" si="26"/>
        <v>409</v>
      </c>
      <c r="E413">
        <f t="shared" ca="1" si="24"/>
        <v>-3</v>
      </c>
      <c r="I413">
        <v>-2</v>
      </c>
      <c r="M413">
        <f t="shared" si="25"/>
        <v>5.3990966513188063E-2</v>
      </c>
    </row>
    <row r="414" spans="4:13" x14ac:dyDescent="0.3">
      <c r="D414">
        <f t="shared" si="26"/>
        <v>410</v>
      </c>
      <c r="E414">
        <f t="shared" ca="1" si="24"/>
        <v>2</v>
      </c>
      <c r="I414">
        <v>3</v>
      </c>
      <c r="M414">
        <f t="shared" si="25"/>
        <v>4.4318484119380075E-3</v>
      </c>
    </row>
    <row r="415" spans="4:13" x14ac:dyDescent="0.3">
      <c r="D415">
        <f t="shared" si="26"/>
        <v>411</v>
      </c>
      <c r="E415">
        <f t="shared" ca="1" si="24"/>
        <v>-3</v>
      </c>
      <c r="I415">
        <v>0</v>
      </c>
      <c r="M415">
        <f t="shared" si="25"/>
        <v>0.3989422804014327</v>
      </c>
    </row>
    <row r="416" spans="4:13" x14ac:dyDescent="0.3">
      <c r="D416">
        <f t="shared" si="26"/>
        <v>412</v>
      </c>
      <c r="E416">
        <f t="shared" ca="1" si="24"/>
        <v>-4</v>
      </c>
      <c r="I416">
        <v>0</v>
      </c>
      <c r="M416">
        <f t="shared" si="25"/>
        <v>0.3989422804014327</v>
      </c>
    </row>
    <row r="417" spans="4:13" x14ac:dyDescent="0.3">
      <c r="D417">
        <f t="shared" si="26"/>
        <v>413</v>
      </c>
      <c r="E417">
        <f t="shared" ca="1" si="24"/>
        <v>-1</v>
      </c>
      <c r="I417">
        <v>-4</v>
      </c>
      <c r="M417">
        <f t="shared" si="25"/>
        <v>1.3383022576488537E-4</v>
      </c>
    </row>
    <row r="418" spans="4:13" x14ac:dyDescent="0.3">
      <c r="D418">
        <f t="shared" si="26"/>
        <v>414</v>
      </c>
      <c r="E418">
        <f t="shared" ca="1" si="24"/>
        <v>-1</v>
      </c>
      <c r="I418">
        <v>2</v>
      </c>
      <c r="M418">
        <f t="shared" si="25"/>
        <v>5.3990966513188063E-2</v>
      </c>
    </row>
    <row r="419" spans="4:13" x14ac:dyDescent="0.3">
      <c r="D419">
        <f t="shared" si="26"/>
        <v>415</v>
      </c>
      <c r="E419">
        <f t="shared" ca="1" si="24"/>
        <v>4</v>
      </c>
      <c r="I419">
        <v>-1</v>
      </c>
      <c r="M419">
        <f t="shared" si="25"/>
        <v>0.24197072451914337</v>
      </c>
    </row>
    <row r="420" spans="4:13" x14ac:dyDescent="0.3">
      <c r="D420">
        <f t="shared" si="26"/>
        <v>416</v>
      </c>
      <c r="E420">
        <f t="shared" ca="1" si="24"/>
        <v>3</v>
      </c>
      <c r="I420">
        <v>0</v>
      </c>
      <c r="M420">
        <f t="shared" si="25"/>
        <v>0.3989422804014327</v>
      </c>
    </row>
    <row r="421" spans="4:13" x14ac:dyDescent="0.3">
      <c r="D421">
        <f t="shared" si="26"/>
        <v>417</v>
      </c>
      <c r="E421">
        <f t="shared" ca="1" si="24"/>
        <v>2</v>
      </c>
      <c r="I421">
        <v>4</v>
      </c>
      <c r="M421">
        <f t="shared" si="25"/>
        <v>1.3383022576488537E-4</v>
      </c>
    </row>
    <row r="422" spans="4:13" x14ac:dyDescent="0.3">
      <c r="D422">
        <f t="shared" si="26"/>
        <v>418</v>
      </c>
      <c r="E422">
        <f t="shared" ca="1" si="24"/>
        <v>-2</v>
      </c>
      <c r="I422">
        <v>4</v>
      </c>
      <c r="M422">
        <f t="shared" si="25"/>
        <v>1.3383022576488537E-4</v>
      </c>
    </row>
    <row r="423" spans="4:13" x14ac:dyDescent="0.3">
      <c r="D423">
        <f t="shared" si="26"/>
        <v>419</v>
      </c>
      <c r="E423">
        <f t="shared" ca="1" si="24"/>
        <v>2</v>
      </c>
      <c r="I423">
        <v>3</v>
      </c>
      <c r="M423">
        <f t="shared" si="25"/>
        <v>4.4318484119380075E-3</v>
      </c>
    </row>
    <row r="424" spans="4:13" x14ac:dyDescent="0.3">
      <c r="D424">
        <f t="shared" si="26"/>
        <v>420</v>
      </c>
      <c r="E424">
        <f t="shared" ca="1" si="24"/>
        <v>-3</v>
      </c>
      <c r="I424">
        <v>4</v>
      </c>
      <c r="M424">
        <f t="shared" si="25"/>
        <v>1.3383022576488537E-4</v>
      </c>
    </row>
    <row r="425" spans="4:13" x14ac:dyDescent="0.3">
      <c r="D425">
        <f t="shared" si="26"/>
        <v>421</v>
      </c>
      <c r="E425">
        <f t="shared" ca="1" si="24"/>
        <v>0</v>
      </c>
      <c r="I425">
        <v>3</v>
      </c>
      <c r="M425">
        <f t="shared" si="25"/>
        <v>4.4318484119380075E-3</v>
      </c>
    </row>
    <row r="426" spans="4:13" x14ac:dyDescent="0.3">
      <c r="D426">
        <f t="shared" si="26"/>
        <v>422</v>
      </c>
      <c r="E426">
        <f t="shared" ca="1" si="24"/>
        <v>0</v>
      </c>
      <c r="I426">
        <v>4</v>
      </c>
      <c r="M426">
        <f t="shared" si="25"/>
        <v>1.3383022576488537E-4</v>
      </c>
    </row>
    <row r="427" spans="4:13" x14ac:dyDescent="0.3">
      <c r="D427">
        <f t="shared" si="26"/>
        <v>423</v>
      </c>
      <c r="E427">
        <f t="shared" ca="1" si="24"/>
        <v>0</v>
      </c>
      <c r="I427">
        <v>3</v>
      </c>
      <c r="M427">
        <f t="shared" si="25"/>
        <v>4.4318484119380075E-3</v>
      </c>
    </row>
    <row r="428" spans="4:13" x14ac:dyDescent="0.3">
      <c r="D428">
        <f t="shared" si="26"/>
        <v>424</v>
      </c>
      <c r="E428">
        <f t="shared" ca="1" si="24"/>
        <v>4</v>
      </c>
      <c r="I428">
        <v>-3</v>
      </c>
      <c r="M428">
        <f t="shared" si="25"/>
        <v>4.4318484119380075E-3</v>
      </c>
    </row>
    <row r="429" spans="4:13" x14ac:dyDescent="0.3">
      <c r="D429">
        <f t="shared" si="26"/>
        <v>425</v>
      </c>
      <c r="E429">
        <f t="shared" ca="1" si="24"/>
        <v>-3</v>
      </c>
      <c r="I429">
        <v>4</v>
      </c>
      <c r="M429">
        <f t="shared" si="25"/>
        <v>1.3383022576488537E-4</v>
      </c>
    </row>
    <row r="430" spans="4:13" x14ac:dyDescent="0.3">
      <c r="D430">
        <f t="shared" si="26"/>
        <v>426</v>
      </c>
      <c r="E430">
        <f t="shared" ca="1" si="24"/>
        <v>-3</v>
      </c>
      <c r="I430">
        <v>-3</v>
      </c>
      <c r="M430">
        <f t="shared" si="25"/>
        <v>4.4318484119380075E-3</v>
      </c>
    </row>
    <row r="431" spans="4:13" x14ac:dyDescent="0.3">
      <c r="D431">
        <f t="shared" si="26"/>
        <v>427</v>
      </c>
      <c r="E431">
        <f t="shared" ca="1" si="24"/>
        <v>2</v>
      </c>
      <c r="I431">
        <v>3</v>
      </c>
      <c r="M431">
        <f t="shared" si="25"/>
        <v>4.4318484119380075E-3</v>
      </c>
    </row>
    <row r="432" spans="4:13" x14ac:dyDescent="0.3">
      <c r="D432">
        <f t="shared" si="26"/>
        <v>428</v>
      </c>
      <c r="E432">
        <f t="shared" ca="1" si="24"/>
        <v>-1</v>
      </c>
      <c r="I432">
        <v>0</v>
      </c>
      <c r="M432">
        <f t="shared" si="25"/>
        <v>0.3989422804014327</v>
      </c>
    </row>
    <row r="433" spans="4:13" x14ac:dyDescent="0.3">
      <c r="D433">
        <f t="shared" si="26"/>
        <v>429</v>
      </c>
      <c r="E433">
        <f t="shared" ca="1" si="24"/>
        <v>1</v>
      </c>
      <c r="I433">
        <v>-3</v>
      </c>
      <c r="M433">
        <f t="shared" si="25"/>
        <v>4.4318484119380075E-3</v>
      </c>
    </row>
    <row r="434" spans="4:13" x14ac:dyDescent="0.3">
      <c r="D434">
        <f t="shared" si="26"/>
        <v>430</v>
      </c>
      <c r="E434">
        <f t="shared" ca="1" si="24"/>
        <v>-4</v>
      </c>
      <c r="I434">
        <v>4</v>
      </c>
      <c r="M434">
        <f t="shared" si="25"/>
        <v>1.3383022576488537E-4</v>
      </c>
    </row>
    <row r="435" spans="4:13" x14ac:dyDescent="0.3">
      <c r="D435">
        <f t="shared" si="26"/>
        <v>431</v>
      </c>
      <c r="E435">
        <f t="shared" ca="1" si="24"/>
        <v>2</v>
      </c>
      <c r="I435">
        <v>2</v>
      </c>
      <c r="M435">
        <f t="shared" si="25"/>
        <v>5.3990966513188063E-2</v>
      </c>
    </row>
    <row r="436" spans="4:13" x14ac:dyDescent="0.3">
      <c r="D436">
        <f t="shared" si="26"/>
        <v>432</v>
      </c>
      <c r="E436">
        <f t="shared" ca="1" si="24"/>
        <v>-2</v>
      </c>
      <c r="I436">
        <v>-2</v>
      </c>
      <c r="M436">
        <f t="shared" si="25"/>
        <v>5.3990966513188063E-2</v>
      </c>
    </row>
    <row r="437" spans="4:13" x14ac:dyDescent="0.3">
      <c r="D437">
        <f t="shared" si="26"/>
        <v>433</v>
      </c>
      <c r="E437">
        <f t="shared" ca="1" si="24"/>
        <v>0</v>
      </c>
      <c r="I437">
        <v>1</v>
      </c>
      <c r="M437">
        <f t="shared" si="25"/>
        <v>0.24197072451914337</v>
      </c>
    </row>
    <row r="438" spans="4:13" x14ac:dyDescent="0.3">
      <c r="D438">
        <f t="shared" si="26"/>
        <v>434</v>
      </c>
      <c r="E438">
        <f t="shared" ca="1" si="24"/>
        <v>1</v>
      </c>
      <c r="I438">
        <v>-2</v>
      </c>
      <c r="M438">
        <f t="shared" si="25"/>
        <v>5.3990966513188063E-2</v>
      </c>
    </row>
    <row r="439" spans="4:13" x14ac:dyDescent="0.3">
      <c r="D439">
        <f t="shared" si="26"/>
        <v>435</v>
      </c>
      <c r="E439">
        <f t="shared" ca="1" si="24"/>
        <v>4</v>
      </c>
      <c r="I439">
        <v>-1</v>
      </c>
      <c r="M439">
        <f t="shared" si="25"/>
        <v>0.24197072451914337</v>
      </c>
    </row>
    <row r="440" spans="4:13" x14ac:dyDescent="0.3">
      <c r="D440">
        <f t="shared" si="26"/>
        <v>436</v>
      </c>
      <c r="E440">
        <f t="shared" ca="1" si="24"/>
        <v>1</v>
      </c>
      <c r="I440">
        <v>3</v>
      </c>
      <c r="M440">
        <f t="shared" si="25"/>
        <v>4.4318484119380075E-3</v>
      </c>
    </row>
    <row r="441" spans="4:13" x14ac:dyDescent="0.3">
      <c r="D441">
        <f t="shared" si="26"/>
        <v>437</v>
      </c>
      <c r="E441">
        <f t="shared" ca="1" si="24"/>
        <v>-1</v>
      </c>
      <c r="I441">
        <v>2</v>
      </c>
      <c r="M441">
        <f t="shared" si="25"/>
        <v>5.3990966513188063E-2</v>
      </c>
    </row>
    <row r="442" spans="4:13" x14ac:dyDescent="0.3">
      <c r="D442">
        <f t="shared" si="26"/>
        <v>438</v>
      </c>
      <c r="E442">
        <f t="shared" ca="1" si="24"/>
        <v>3</v>
      </c>
      <c r="I442">
        <v>-4</v>
      </c>
      <c r="M442">
        <f t="shared" si="25"/>
        <v>1.3383022576488537E-4</v>
      </c>
    </row>
    <row r="443" spans="4:13" x14ac:dyDescent="0.3">
      <c r="D443">
        <f t="shared" si="26"/>
        <v>439</v>
      </c>
      <c r="E443">
        <f t="shared" ca="1" si="24"/>
        <v>-2</v>
      </c>
      <c r="I443">
        <v>4</v>
      </c>
      <c r="M443">
        <f t="shared" si="25"/>
        <v>1.3383022576488537E-4</v>
      </c>
    </row>
    <row r="444" spans="4:13" x14ac:dyDescent="0.3">
      <c r="D444">
        <f t="shared" si="26"/>
        <v>440</v>
      </c>
      <c r="E444">
        <f t="shared" ca="1" si="24"/>
        <v>2</v>
      </c>
      <c r="I444">
        <v>-1</v>
      </c>
      <c r="M444">
        <f t="shared" si="25"/>
        <v>0.24197072451914337</v>
      </c>
    </row>
    <row r="445" spans="4:13" x14ac:dyDescent="0.3">
      <c r="D445">
        <f t="shared" si="26"/>
        <v>441</v>
      </c>
      <c r="E445">
        <f t="shared" ca="1" si="24"/>
        <v>2</v>
      </c>
      <c r="I445">
        <v>-4</v>
      </c>
      <c r="M445">
        <f t="shared" si="25"/>
        <v>1.3383022576488537E-4</v>
      </c>
    </row>
    <row r="446" spans="4:13" x14ac:dyDescent="0.3">
      <c r="D446">
        <f t="shared" si="26"/>
        <v>442</v>
      </c>
      <c r="E446">
        <f t="shared" ca="1" si="24"/>
        <v>3</v>
      </c>
      <c r="I446">
        <v>-1</v>
      </c>
      <c r="M446">
        <f t="shared" si="25"/>
        <v>0.24197072451914337</v>
      </c>
    </row>
    <row r="447" spans="4:13" x14ac:dyDescent="0.3">
      <c r="D447">
        <f t="shared" si="26"/>
        <v>443</v>
      </c>
      <c r="E447">
        <f t="shared" ca="1" si="24"/>
        <v>2</v>
      </c>
      <c r="I447">
        <v>4</v>
      </c>
      <c r="M447">
        <f t="shared" si="25"/>
        <v>1.3383022576488537E-4</v>
      </c>
    </row>
    <row r="448" spans="4:13" x14ac:dyDescent="0.3">
      <c r="D448">
        <f t="shared" si="26"/>
        <v>444</v>
      </c>
      <c r="E448">
        <f t="shared" ca="1" si="24"/>
        <v>1</v>
      </c>
      <c r="I448">
        <v>-4</v>
      </c>
      <c r="M448">
        <f t="shared" si="25"/>
        <v>1.3383022576488537E-4</v>
      </c>
    </row>
    <row r="449" spans="4:13" x14ac:dyDescent="0.3">
      <c r="D449">
        <f t="shared" si="26"/>
        <v>445</v>
      </c>
      <c r="E449">
        <f t="shared" ca="1" si="24"/>
        <v>-2</v>
      </c>
      <c r="I449">
        <v>3</v>
      </c>
      <c r="M449">
        <f t="shared" si="25"/>
        <v>4.4318484119380075E-3</v>
      </c>
    </row>
    <row r="450" spans="4:13" x14ac:dyDescent="0.3">
      <c r="D450">
        <f t="shared" si="26"/>
        <v>446</v>
      </c>
      <c r="E450">
        <f t="shared" ca="1" si="24"/>
        <v>-2</v>
      </c>
      <c r="I450">
        <v>4</v>
      </c>
      <c r="M450">
        <f t="shared" si="25"/>
        <v>1.3383022576488537E-4</v>
      </c>
    </row>
    <row r="451" spans="4:13" x14ac:dyDescent="0.3">
      <c r="D451">
        <f t="shared" si="26"/>
        <v>447</v>
      </c>
      <c r="E451">
        <f t="shared" ca="1" si="24"/>
        <v>2</v>
      </c>
      <c r="I451">
        <v>1</v>
      </c>
      <c r="M451">
        <f t="shared" si="25"/>
        <v>0.24197072451914337</v>
      </c>
    </row>
    <row r="452" spans="4:13" x14ac:dyDescent="0.3">
      <c r="D452">
        <f t="shared" si="26"/>
        <v>448</v>
      </c>
      <c r="E452">
        <f t="shared" ca="1" si="24"/>
        <v>3</v>
      </c>
      <c r="I452">
        <v>1</v>
      </c>
      <c r="M452">
        <f t="shared" si="25"/>
        <v>0.24197072451914337</v>
      </c>
    </row>
    <row r="453" spans="4:13" x14ac:dyDescent="0.3">
      <c r="D453">
        <f t="shared" si="26"/>
        <v>449</v>
      </c>
      <c r="E453">
        <f t="shared" ca="1" si="24"/>
        <v>4</v>
      </c>
      <c r="I453">
        <v>3</v>
      </c>
      <c r="M453">
        <f t="shared" si="25"/>
        <v>4.4318484119380075E-3</v>
      </c>
    </row>
    <row r="454" spans="4:13" x14ac:dyDescent="0.3">
      <c r="D454">
        <f t="shared" si="26"/>
        <v>450</v>
      </c>
      <c r="E454">
        <f t="shared" ref="E454:E517" ca="1" si="27">RANDBETWEEN(-4,4)</f>
        <v>-3</v>
      </c>
      <c r="I454">
        <v>4</v>
      </c>
      <c r="M454">
        <f t="shared" ref="M454:M517" si="28">_xlfn.NORM.DIST(I454,$B$3,$C$3,FALSE)</f>
        <v>1.3383022576488537E-4</v>
      </c>
    </row>
    <row r="455" spans="4:13" x14ac:dyDescent="0.3">
      <c r="D455">
        <f t="shared" ref="D455:D518" si="29">D454+1</f>
        <v>451</v>
      </c>
      <c r="E455">
        <f t="shared" ca="1" si="27"/>
        <v>-3</v>
      </c>
      <c r="I455">
        <v>0</v>
      </c>
      <c r="M455">
        <f t="shared" si="28"/>
        <v>0.3989422804014327</v>
      </c>
    </row>
    <row r="456" spans="4:13" x14ac:dyDescent="0.3">
      <c r="D456">
        <f t="shared" si="29"/>
        <v>452</v>
      </c>
      <c r="E456">
        <f t="shared" ca="1" si="27"/>
        <v>-4</v>
      </c>
      <c r="I456">
        <v>1</v>
      </c>
      <c r="M456">
        <f t="shared" si="28"/>
        <v>0.24197072451914337</v>
      </c>
    </row>
    <row r="457" spans="4:13" x14ac:dyDescent="0.3">
      <c r="D457">
        <f t="shared" si="29"/>
        <v>453</v>
      </c>
      <c r="E457">
        <f t="shared" ca="1" si="27"/>
        <v>0</v>
      </c>
      <c r="I457">
        <v>4</v>
      </c>
      <c r="M457">
        <f t="shared" si="28"/>
        <v>1.3383022576488537E-4</v>
      </c>
    </row>
    <row r="458" spans="4:13" x14ac:dyDescent="0.3">
      <c r="D458">
        <f t="shared" si="29"/>
        <v>454</v>
      </c>
      <c r="E458">
        <f t="shared" ca="1" si="27"/>
        <v>-2</v>
      </c>
      <c r="I458">
        <v>3</v>
      </c>
      <c r="M458">
        <f t="shared" si="28"/>
        <v>4.4318484119380075E-3</v>
      </c>
    </row>
    <row r="459" spans="4:13" x14ac:dyDescent="0.3">
      <c r="D459">
        <f t="shared" si="29"/>
        <v>455</v>
      </c>
      <c r="E459">
        <f t="shared" ca="1" si="27"/>
        <v>0</v>
      </c>
      <c r="I459">
        <v>4</v>
      </c>
      <c r="M459">
        <f t="shared" si="28"/>
        <v>1.3383022576488537E-4</v>
      </c>
    </row>
    <row r="460" spans="4:13" x14ac:dyDescent="0.3">
      <c r="D460">
        <f t="shared" si="29"/>
        <v>456</v>
      </c>
      <c r="E460">
        <f t="shared" ca="1" si="27"/>
        <v>0</v>
      </c>
      <c r="I460">
        <v>2</v>
      </c>
      <c r="M460">
        <f t="shared" si="28"/>
        <v>5.3990966513188063E-2</v>
      </c>
    </row>
    <row r="461" spans="4:13" x14ac:dyDescent="0.3">
      <c r="D461">
        <f t="shared" si="29"/>
        <v>457</v>
      </c>
      <c r="E461">
        <f t="shared" ca="1" si="27"/>
        <v>-2</v>
      </c>
      <c r="I461">
        <v>2</v>
      </c>
      <c r="M461">
        <f t="shared" si="28"/>
        <v>5.3990966513188063E-2</v>
      </c>
    </row>
    <row r="462" spans="4:13" x14ac:dyDescent="0.3">
      <c r="D462">
        <f t="shared" si="29"/>
        <v>458</v>
      </c>
      <c r="E462">
        <f t="shared" ca="1" si="27"/>
        <v>-1</v>
      </c>
      <c r="I462">
        <v>-2</v>
      </c>
      <c r="M462">
        <f t="shared" si="28"/>
        <v>5.3990966513188063E-2</v>
      </c>
    </row>
    <row r="463" spans="4:13" x14ac:dyDescent="0.3">
      <c r="D463">
        <f t="shared" si="29"/>
        <v>459</v>
      </c>
      <c r="E463">
        <f t="shared" ca="1" si="27"/>
        <v>1</v>
      </c>
      <c r="I463">
        <v>0</v>
      </c>
      <c r="M463">
        <f t="shared" si="28"/>
        <v>0.3989422804014327</v>
      </c>
    </row>
    <row r="464" spans="4:13" x14ac:dyDescent="0.3">
      <c r="D464">
        <f t="shared" si="29"/>
        <v>460</v>
      </c>
      <c r="E464">
        <f t="shared" ca="1" si="27"/>
        <v>3</v>
      </c>
      <c r="I464">
        <v>2</v>
      </c>
      <c r="M464">
        <f t="shared" si="28"/>
        <v>5.3990966513188063E-2</v>
      </c>
    </row>
    <row r="465" spans="4:13" x14ac:dyDescent="0.3">
      <c r="D465">
        <f t="shared" si="29"/>
        <v>461</v>
      </c>
      <c r="E465">
        <f t="shared" ca="1" si="27"/>
        <v>-3</v>
      </c>
      <c r="I465">
        <v>3</v>
      </c>
      <c r="M465">
        <f t="shared" si="28"/>
        <v>4.4318484119380075E-3</v>
      </c>
    </row>
    <row r="466" spans="4:13" x14ac:dyDescent="0.3">
      <c r="D466">
        <f t="shared" si="29"/>
        <v>462</v>
      </c>
      <c r="E466">
        <f t="shared" ca="1" si="27"/>
        <v>-2</v>
      </c>
      <c r="I466">
        <v>2</v>
      </c>
      <c r="M466">
        <f t="shared" si="28"/>
        <v>5.3990966513188063E-2</v>
      </c>
    </row>
    <row r="467" spans="4:13" x14ac:dyDescent="0.3">
      <c r="D467">
        <f t="shared" si="29"/>
        <v>463</v>
      </c>
      <c r="E467">
        <f t="shared" ca="1" si="27"/>
        <v>-4</v>
      </c>
      <c r="I467">
        <v>1</v>
      </c>
      <c r="M467">
        <f t="shared" si="28"/>
        <v>0.24197072451914337</v>
      </c>
    </row>
    <row r="468" spans="4:13" x14ac:dyDescent="0.3">
      <c r="D468">
        <f t="shared" si="29"/>
        <v>464</v>
      </c>
      <c r="E468">
        <f t="shared" ca="1" si="27"/>
        <v>-2</v>
      </c>
      <c r="I468">
        <v>-1</v>
      </c>
      <c r="M468">
        <f t="shared" si="28"/>
        <v>0.24197072451914337</v>
      </c>
    </row>
    <row r="469" spans="4:13" x14ac:dyDescent="0.3">
      <c r="D469">
        <f t="shared" si="29"/>
        <v>465</v>
      </c>
      <c r="E469">
        <f t="shared" ca="1" si="27"/>
        <v>-2</v>
      </c>
      <c r="I469">
        <v>-4</v>
      </c>
      <c r="M469">
        <f t="shared" si="28"/>
        <v>1.3383022576488537E-4</v>
      </c>
    </row>
    <row r="470" spans="4:13" x14ac:dyDescent="0.3">
      <c r="D470">
        <f t="shared" si="29"/>
        <v>466</v>
      </c>
      <c r="E470">
        <f t="shared" ca="1" si="27"/>
        <v>0</v>
      </c>
      <c r="I470">
        <v>1</v>
      </c>
      <c r="M470">
        <f t="shared" si="28"/>
        <v>0.24197072451914337</v>
      </c>
    </row>
    <row r="471" spans="4:13" x14ac:dyDescent="0.3">
      <c r="D471">
        <f t="shared" si="29"/>
        <v>467</v>
      </c>
      <c r="E471">
        <f t="shared" ca="1" si="27"/>
        <v>1</v>
      </c>
      <c r="I471">
        <v>2</v>
      </c>
      <c r="M471">
        <f t="shared" si="28"/>
        <v>5.3990966513188063E-2</v>
      </c>
    </row>
    <row r="472" spans="4:13" x14ac:dyDescent="0.3">
      <c r="D472">
        <f t="shared" si="29"/>
        <v>468</v>
      </c>
      <c r="E472">
        <f t="shared" ca="1" si="27"/>
        <v>3</v>
      </c>
      <c r="I472">
        <v>0</v>
      </c>
      <c r="M472">
        <f t="shared" si="28"/>
        <v>0.3989422804014327</v>
      </c>
    </row>
    <row r="473" spans="4:13" x14ac:dyDescent="0.3">
      <c r="D473">
        <f t="shared" si="29"/>
        <v>469</v>
      </c>
      <c r="E473">
        <f t="shared" ca="1" si="27"/>
        <v>-2</v>
      </c>
      <c r="I473">
        <v>-4</v>
      </c>
      <c r="M473">
        <f t="shared" si="28"/>
        <v>1.3383022576488537E-4</v>
      </c>
    </row>
    <row r="474" spans="4:13" x14ac:dyDescent="0.3">
      <c r="D474">
        <f t="shared" si="29"/>
        <v>470</v>
      </c>
      <c r="E474">
        <f t="shared" ca="1" si="27"/>
        <v>1</v>
      </c>
      <c r="I474">
        <v>3</v>
      </c>
      <c r="M474">
        <f t="shared" si="28"/>
        <v>4.4318484119380075E-3</v>
      </c>
    </row>
    <row r="475" spans="4:13" x14ac:dyDescent="0.3">
      <c r="D475">
        <f t="shared" si="29"/>
        <v>471</v>
      </c>
      <c r="E475">
        <f t="shared" ca="1" si="27"/>
        <v>-2</v>
      </c>
      <c r="I475">
        <v>2</v>
      </c>
      <c r="M475">
        <f t="shared" si="28"/>
        <v>5.3990966513188063E-2</v>
      </c>
    </row>
    <row r="476" spans="4:13" x14ac:dyDescent="0.3">
      <c r="D476">
        <f t="shared" si="29"/>
        <v>472</v>
      </c>
      <c r="E476">
        <f t="shared" ca="1" si="27"/>
        <v>-2</v>
      </c>
      <c r="I476">
        <v>-4</v>
      </c>
      <c r="M476">
        <f t="shared" si="28"/>
        <v>1.3383022576488537E-4</v>
      </c>
    </row>
    <row r="477" spans="4:13" x14ac:dyDescent="0.3">
      <c r="D477">
        <f t="shared" si="29"/>
        <v>473</v>
      </c>
      <c r="E477">
        <f t="shared" ca="1" si="27"/>
        <v>1</v>
      </c>
      <c r="I477">
        <v>2</v>
      </c>
      <c r="M477">
        <f t="shared" si="28"/>
        <v>5.3990966513188063E-2</v>
      </c>
    </row>
    <row r="478" spans="4:13" x14ac:dyDescent="0.3">
      <c r="D478">
        <f t="shared" si="29"/>
        <v>474</v>
      </c>
      <c r="E478">
        <f t="shared" ca="1" si="27"/>
        <v>-4</v>
      </c>
      <c r="I478">
        <v>-1</v>
      </c>
      <c r="M478">
        <f t="shared" si="28"/>
        <v>0.24197072451914337</v>
      </c>
    </row>
    <row r="479" spans="4:13" x14ac:dyDescent="0.3">
      <c r="D479">
        <f t="shared" si="29"/>
        <v>475</v>
      </c>
      <c r="E479">
        <f t="shared" ca="1" si="27"/>
        <v>3</v>
      </c>
      <c r="I479">
        <v>-1</v>
      </c>
      <c r="M479">
        <f t="shared" si="28"/>
        <v>0.24197072451914337</v>
      </c>
    </row>
    <row r="480" spans="4:13" x14ac:dyDescent="0.3">
      <c r="D480">
        <f t="shared" si="29"/>
        <v>476</v>
      </c>
      <c r="E480">
        <f t="shared" ca="1" si="27"/>
        <v>2</v>
      </c>
      <c r="I480">
        <v>-4</v>
      </c>
      <c r="M480">
        <f t="shared" si="28"/>
        <v>1.3383022576488537E-4</v>
      </c>
    </row>
    <row r="481" spans="4:13" x14ac:dyDescent="0.3">
      <c r="D481">
        <f t="shared" si="29"/>
        <v>477</v>
      </c>
      <c r="E481">
        <f t="shared" ca="1" si="27"/>
        <v>4</v>
      </c>
      <c r="I481">
        <v>-3</v>
      </c>
      <c r="M481">
        <f t="shared" si="28"/>
        <v>4.4318484119380075E-3</v>
      </c>
    </row>
    <row r="482" spans="4:13" x14ac:dyDescent="0.3">
      <c r="D482">
        <f t="shared" si="29"/>
        <v>478</v>
      </c>
      <c r="E482">
        <f t="shared" ca="1" si="27"/>
        <v>0</v>
      </c>
      <c r="I482">
        <v>0</v>
      </c>
      <c r="M482">
        <f t="shared" si="28"/>
        <v>0.3989422804014327</v>
      </c>
    </row>
    <row r="483" spans="4:13" x14ac:dyDescent="0.3">
      <c r="D483">
        <f t="shared" si="29"/>
        <v>479</v>
      </c>
      <c r="E483">
        <f t="shared" ca="1" si="27"/>
        <v>-2</v>
      </c>
      <c r="I483">
        <v>0</v>
      </c>
      <c r="M483">
        <f t="shared" si="28"/>
        <v>0.3989422804014327</v>
      </c>
    </row>
    <row r="484" spans="4:13" x14ac:dyDescent="0.3">
      <c r="D484">
        <f t="shared" si="29"/>
        <v>480</v>
      </c>
      <c r="E484">
        <f t="shared" ca="1" si="27"/>
        <v>3</v>
      </c>
      <c r="I484">
        <v>2</v>
      </c>
      <c r="M484">
        <f t="shared" si="28"/>
        <v>5.3990966513188063E-2</v>
      </c>
    </row>
    <row r="485" spans="4:13" x14ac:dyDescent="0.3">
      <c r="D485">
        <f t="shared" si="29"/>
        <v>481</v>
      </c>
      <c r="E485">
        <f t="shared" ca="1" si="27"/>
        <v>0</v>
      </c>
      <c r="I485">
        <v>-1</v>
      </c>
      <c r="M485">
        <f t="shared" si="28"/>
        <v>0.24197072451914337</v>
      </c>
    </row>
    <row r="486" spans="4:13" x14ac:dyDescent="0.3">
      <c r="D486">
        <f t="shared" si="29"/>
        <v>482</v>
      </c>
      <c r="E486">
        <f t="shared" ca="1" si="27"/>
        <v>-3</v>
      </c>
      <c r="I486">
        <v>-4</v>
      </c>
      <c r="M486">
        <f t="shared" si="28"/>
        <v>1.3383022576488537E-4</v>
      </c>
    </row>
    <row r="487" spans="4:13" x14ac:dyDescent="0.3">
      <c r="D487">
        <f t="shared" si="29"/>
        <v>483</v>
      </c>
      <c r="E487">
        <f t="shared" ca="1" si="27"/>
        <v>3</v>
      </c>
      <c r="I487">
        <v>0</v>
      </c>
      <c r="M487">
        <f t="shared" si="28"/>
        <v>0.3989422804014327</v>
      </c>
    </row>
    <row r="488" spans="4:13" x14ac:dyDescent="0.3">
      <c r="D488">
        <f t="shared" si="29"/>
        <v>484</v>
      </c>
      <c r="E488">
        <f t="shared" ca="1" si="27"/>
        <v>4</v>
      </c>
      <c r="I488">
        <v>-4</v>
      </c>
      <c r="M488">
        <f t="shared" si="28"/>
        <v>1.3383022576488537E-4</v>
      </c>
    </row>
    <row r="489" spans="4:13" x14ac:dyDescent="0.3">
      <c r="D489">
        <f t="shared" si="29"/>
        <v>485</v>
      </c>
      <c r="E489">
        <f t="shared" ca="1" si="27"/>
        <v>2</v>
      </c>
      <c r="I489">
        <v>1</v>
      </c>
      <c r="M489">
        <f t="shared" si="28"/>
        <v>0.24197072451914337</v>
      </c>
    </row>
    <row r="490" spans="4:13" x14ac:dyDescent="0.3">
      <c r="D490">
        <f t="shared" si="29"/>
        <v>486</v>
      </c>
      <c r="E490">
        <f t="shared" ca="1" si="27"/>
        <v>-1</v>
      </c>
      <c r="I490">
        <v>1</v>
      </c>
      <c r="M490">
        <f t="shared" si="28"/>
        <v>0.24197072451914337</v>
      </c>
    </row>
    <row r="491" spans="4:13" x14ac:dyDescent="0.3">
      <c r="D491">
        <f t="shared" si="29"/>
        <v>487</v>
      </c>
      <c r="E491">
        <f t="shared" ca="1" si="27"/>
        <v>-4</v>
      </c>
      <c r="I491">
        <v>3</v>
      </c>
      <c r="M491">
        <f t="shared" si="28"/>
        <v>4.4318484119380075E-3</v>
      </c>
    </row>
    <row r="492" spans="4:13" x14ac:dyDescent="0.3">
      <c r="D492">
        <f t="shared" si="29"/>
        <v>488</v>
      </c>
      <c r="E492">
        <f t="shared" ca="1" si="27"/>
        <v>-3</v>
      </c>
      <c r="I492">
        <v>-4</v>
      </c>
      <c r="M492">
        <f t="shared" si="28"/>
        <v>1.3383022576488537E-4</v>
      </c>
    </row>
    <row r="493" spans="4:13" x14ac:dyDescent="0.3">
      <c r="D493">
        <f t="shared" si="29"/>
        <v>489</v>
      </c>
      <c r="E493">
        <f t="shared" ca="1" si="27"/>
        <v>-3</v>
      </c>
      <c r="I493">
        <v>2</v>
      </c>
      <c r="M493">
        <f t="shared" si="28"/>
        <v>5.3990966513188063E-2</v>
      </c>
    </row>
    <row r="494" spans="4:13" x14ac:dyDescent="0.3">
      <c r="D494">
        <f t="shared" si="29"/>
        <v>490</v>
      </c>
      <c r="E494">
        <f t="shared" ca="1" si="27"/>
        <v>-4</v>
      </c>
      <c r="I494">
        <v>2</v>
      </c>
      <c r="M494">
        <f t="shared" si="28"/>
        <v>5.3990966513188063E-2</v>
      </c>
    </row>
    <row r="495" spans="4:13" x14ac:dyDescent="0.3">
      <c r="D495">
        <f t="shared" si="29"/>
        <v>491</v>
      </c>
      <c r="E495">
        <f t="shared" ca="1" si="27"/>
        <v>-3</v>
      </c>
      <c r="I495">
        <v>2</v>
      </c>
      <c r="M495">
        <f t="shared" si="28"/>
        <v>5.3990966513188063E-2</v>
      </c>
    </row>
    <row r="496" spans="4:13" x14ac:dyDescent="0.3">
      <c r="D496">
        <f t="shared" si="29"/>
        <v>492</v>
      </c>
      <c r="E496">
        <f t="shared" ca="1" si="27"/>
        <v>1</v>
      </c>
      <c r="I496">
        <v>0</v>
      </c>
      <c r="M496">
        <f t="shared" si="28"/>
        <v>0.3989422804014327</v>
      </c>
    </row>
    <row r="497" spans="4:13" x14ac:dyDescent="0.3">
      <c r="D497">
        <f t="shared" si="29"/>
        <v>493</v>
      </c>
      <c r="E497">
        <f t="shared" ca="1" si="27"/>
        <v>-4</v>
      </c>
      <c r="I497">
        <v>-4</v>
      </c>
      <c r="M497">
        <f t="shared" si="28"/>
        <v>1.3383022576488537E-4</v>
      </c>
    </row>
    <row r="498" spans="4:13" x14ac:dyDescent="0.3">
      <c r="D498">
        <f t="shared" si="29"/>
        <v>494</v>
      </c>
      <c r="E498">
        <f t="shared" ca="1" si="27"/>
        <v>-2</v>
      </c>
      <c r="I498">
        <v>3</v>
      </c>
      <c r="M498">
        <f t="shared" si="28"/>
        <v>4.4318484119380075E-3</v>
      </c>
    </row>
    <row r="499" spans="4:13" x14ac:dyDescent="0.3">
      <c r="D499">
        <f t="shared" si="29"/>
        <v>495</v>
      </c>
      <c r="E499">
        <f t="shared" ca="1" si="27"/>
        <v>-4</v>
      </c>
      <c r="I499">
        <v>0</v>
      </c>
      <c r="M499">
        <f t="shared" si="28"/>
        <v>0.3989422804014327</v>
      </c>
    </row>
    <row r="500" spans="4:13" x14ac:dyDescent="0.3">
      <c r="D500">
        <f t="shared" si="29"/>
        <v>496</v>
      </c>
      <c r="E500">
        <f t="shared" ca="1" si="27"/>
        <v>4</v>
      </c>
      <c r="I500">
        <v>-4</v>
      </c>
      <c r="M500">
        <f t="shared" si="28"/>
        <v>1.3383022576488537E-4</v>
      </c>
    </row>
    <row r="501" spans="4:13" x14ac:dyDescent="0.3">
      <c r="D501">
        <f t="shared" si="29"/>
        <v>497</v>
      </c>
      <c r="E501">
        <f t="shared" ca="1" si="27"/>
        <v>2</v>
      </c>
      <c r="I501">
        <v>3</v>
      </c>
      <c r="M501">
        <f t="shared" si="28"/>
        <v>4.4318484119380075E-3</v>
      </c>
    </row>
    <row r="502" spans="4:13" x14ac:dyDescent="0.3">
      <c r="D502">
        <f t="shared" si="29"/>
        <v>498</v>
      </c>
      <c r="E502">
        <f t="shared" ca="1" si="27"/>
        <v>0</v>
      </c>
      <c r="I502">
        <v>-3</v>
      </c>
      <c r="M502">
        <f t="shared" si="28"/>
        <v>4.4318484119380075E-3</v>
      </c>
    </row>
    <row r="503" spans="4:13" x14ac:dyDescent="0.3">
      <c r="D503">
        <f t="shared" si="29"/>
        <v>499</v>
      </c>
      <c r="E503">
        <f t="shared" ca="1" si="27"/>
        <v>2</v>
      </c>
      <c r="I503">
        <v>0</v>
      </c>
      <c r="M503">
        <f t="shared" si="28"/>
        <v>0.3989422804014327</v>
      </c>
    </row>
    <row r="504" spans="4:13" x14ac:dyDescent="0.3">
      <c r="D504">
        <f t="shared" si="29"/>
        <v>500</v>
      </c>
      <c r="E504">
        <f t="shared" ca="1" si="27"/>
        <v>0</v>
      </c>
      <c r="I504">
        <v>-1</v>
      </c>
      <c r="M504">
        <f t="shared" si="28"/>
        <v>0.24197072451914337</v>
      </c>
    </row>
    <row r="505" spans="4:13" x14ac:dyDescent="0.3">
      <c r="D505">
        <f t="shared" si="29"/>
        <v>501</v>
      </c>
      <c r="E505">
        <f t="shared" ca="1" si="27"/>
        <v>2</v>
      </c>
      <c r="I505">
        <v>0</v>
      </c>
      <c r="M505">
        <f t="shared" si="28"/>
        <v>0.3989422804014327</v>
      </c>
    </row>
    <row r="506" spans="4:13" x14ac:dyDescent="0.3">
      <c r="D506">
        <f t="shared" si="29"/>
        <v>502</v>
      </c>
      <c r="E506">
        <f t="shared" ca="1" si="27"/>
        <v>-3</v>
      </c>
      <c r="I506">
        <v>0</v>
      </c>
      <c r="M506">
        <f t="shared" si="28"/>
        <v>0.3989422804014327</v>
      </c>
    </row>
    <row r="507" spans="4:13" x14ac:dyDescent="0.3">
      <c r="D507">
        <f t="shared" si="29"/>
        <v>503</v>
      </c>
      <c r="E507">
        <f t="shared" ca="1" si="27"/>
        <v>-3</v>
      </c>
      <c r="I507">
        <v>2</v>
      </c>
      <c r="M507">
        <f t="shared" si="28"/>
        <v>5.3990966513188063E-2</v>
      </c>
    </row>
    <row r="508" spans="4:13" x14ac:dyDescent="0.3">
      <c r="D508">
        <f t="shared" si="29"/>
        <v>504</v>
      </c>
      <c r="E508">
        <f t="shared" ca="1" si="27"/>
        <v>-2</v>
      </c>
      <c r="I508">
        <v>-1</v>
      </c>
      <c r="M508">
        <f t="shared" si="28"/>
        <v>0.24197072451914337</v>
      </c>
    </row>
    <row r="509" spans="4:13" x14ac:dyDescent="0.3">
      <c r="D509">
        <f t="shared" si="29"/>
        <v>505</v>
      </c>
      <c r="E509">
        <f t="shared" ca="1" si="27"/>
        <v>2</v>
      </c>
      <c r="I509">
        <v>2</v>
      </c>
      <c r="M509">
        <f t="shared" si="28"/>
        <v>5.3990966513188063E-2</v>
      </c>
    </row>
    <row r="510" spans="4:13" x14ac:dyDescent="0.3">
      <c r="D510">
        <f t="shared" si="29"/>
        <v>506</v>
      </c>
      <c r="E510">
        <f t="shared" ca="1" si="27"/>
        <v>-2</v>
      </c>
      <c r="I510">
        <v>1</v>
      </c>
      <c r="M510">
        <f t="shared" si="28"/>
        <v>0.24197072451914337</v>
      </c>
    </row>
    <row r="511" spans="4:13" x14ac:dyDescent="0.3">
      <c r="D511">
        <f t="shared" si="29"/>
        <v>507</v>
      </c>
      <c r="E511">
        <f t="shared" ca="1" si="27"/>
        <v>0</v>
      </c>
      <c r="I511">
        <v>-1</v>
      </c>
      <c r="M511">
        <f t="shared" si="28"/>
        <v>0.24197072451914337</v>
      </c>
    </row>
    <row r="512" spans="4:13" x14ac:dyDescent="0.3">
      <c r="D512">
        <f t="shared" si="29"/>
        <v>508</v>
      </c>
      <c r="E512">
        <f t="shared" ca="1" si="27"/>
        <v>0</v>
      </c>
      <c r="I512">
        <v>2</v>
      </c>
      <c r="M512">
        <f t="shared" si="28"/>
        <v>5.3990966513188063E-2</v>
      </c>
    </row>
    <row r="513" spans="4:13" x14ac:dyDescent="0.3">
      <c r="D513">
        <f t="shared" si="29"/>
        <v>509</v>
      </c>
      <c r="E513">
        <f t="shared" ca="1" si="27"/>
        <v>2</v>
      </c>
      <c r="I513">
        <v>3</v>
      </c>
      <c r="M513">
        <f t="shared" si="28"/>
        <v>4.4318484119380075E-3</v>
      </c>
    </row>
    <row r="514" spans="4:13" x14ac:dyDescent="0.3">
      <c r="D514">
        <f t="shared" si="29"/>
        <v>510</v>
      </c>
      <c r="E514">
        <f t="shared" ca="1" si="27"/>
        <v>-4</v>
      </c>
      <c r="I514">
        <v>4</v>
      </c>
      <c r="M514">
        <f t="shared" si="28"/>
        <v>1.3383022576488537E-4</v>
      </c>
    </row>
    <row r="515" spans="4:13" x14ac:dyDescent="0.3">
      <c r="D515">
        <f t="shared" si="29"/>
        <v>511</v>
      </c>
      <c r="E515">
        <f t="shared" ca="1" si="27"/>
        <v>1</v>
      </c>
      <c r="I515">
        <v>-2</v>
      </c>
      <c r="M515">
        <f t="shared" si="28"/>
        <v>5.3990966513188063E-2</v>
      </c>
    </row>
    <row r="516" spans="4:13" x14ac:dyDescent="0.3">
      <c r="D516">
        <f t="shared" si="29"/>
        <v>512</v>
      </c>
      <c r="E516">
        <f t="shared" ca="1" si="27"/>
        <v>1</v>
      </c>
      <c r="I516">
        <v>-2</v>
      </c>
      <c r="M516">
        <f t="shared" si="28"/>
        <v>5.3990966513188063E-2</v>
      </c>
    </row>
    <row r="517" spans="4:13" x14ac:dyDescent="0.3">
      <c r="D517">
        <f t="shared" si="29"/>
        <v>513</v>
      </c>
      <c r="E517">
        <f t="shared" ca="1" si="27"/>
        <v>-4</v>
      </c>
      <c r="I517">
        <v>-4</v>
      </c>
      <c r="M517">
        <f t="shared" si="28"/>
        <v>1.3383022576488537E-4</v>
      </c>
    </row>
    <row r="518" spans="4:13" x14ac:dyDescent="0.3">
      <c r="D518">
        <f t="shared" si="29"/>
        <v>514</v>
      </c>
      <c r="E518">
        <f t="shared" ref="E518:E581" ca="1" si="30">RANDBETWEEN(-4,4)</f>
        <v>-1</v>
      </c>
      <c r="I518">
        <v>0</v>
      </c>
      <c r="M518">
        <f t="shared" ref="M518:M581" si="31">_xlfn.NORM.DIST(I518,$B$3,$C$3,FALSE)</f>
        <v>0.3989422804014327</v>
      </c>
    </row>
    <row r="519" spans="4:13" x14ac:dyDescent="0.3">
      <c r="D519">
        <f t="shared" ref="D519:D582" si="32">D518+1</f>
        <v>515</v>
      </c>
      <c r="E519">
        <f t="shared" ca="1" si="30"/>
        <v>-2</v>
      </c>
      <c r="I519">
        <v>3</v>
      </c>
      <c r="M519">
        <f t="shared" si="31"/>
        <v>4.4318484119380075E-3</v>
      </c>
    </row>
    <row r="520" spans="4:13" x14ac:dyDescent="0.3">
      <c r="D520">
        <f t="shared" si="32"/>
        <v>516</v>
      </c>
      <c r="E520">
        <f t="shared" ca="1" si="30"/>
        <v>0</v>
      </c>
      <c r="I520">
        <v>2</v>
      </c>
      <c r="M520">
        <f t="shared" si="31"/>
        <v>5.3990966513188063E-2</v>
      </c>
    </row>
    <row r="521" spans="4:13" x14ac:dyDescent="0.3">
      <c r="D521">
        <f t="shared" si="32"/>
        <v>517</v>
      </c>
      <c r="E521">
        <f t="shared" ca="1" si="30"/>
        <v>3</v>
      </c>
      <c r="I521">
        <v>3</v>
      </c>
      <c r="M521">
        <f t="shared" si="31"/>
        <v>4.4318484119380075E-3</v>
      </c>
    </row>
    <row r="522" spans="4:13" x14ac:dyDescent="0.3">
      <c r="D522">
        <f t="shared" si="32"/>
        <v>518</v>
      </c>
      <c r="E522">
        <f t="shared" ca="1" si="30"/>
        <v>-3</v>
      </c>
      <c r="I522">
        <v>-3</v>
      </c>
      <c r="M522">
        <f t="shared" si="31"/>
        <v>4.4318484119380075E-3</v>
      </c>
    </row>
    <row r="523" spans="4:13" x14ac:dyDescent="0.3">
      <c r="D523">
        <f t="shared" si="32"/>
        <v>519</v>
      </c>
      <c r="E523">
        <f t="shared" ca="1" si="30"/>
        <v>-1</v>
      </c>
      <c r="I523">
        <v>-3</v>
      </c>
      <c r="M523">
        <f t="shared" si="31"/>
        <v>4.4318484119380075E-3</v>
      </c>
    </row>
    <row r="524" spans="4:13" x14ac:dyDescent="0.3">
      <c r="D524">
        <f t="shared" si="32"/>
        <v>520</v>
      </c>
      <c r="E524">
        <f t="shared" ca="1" si="30"/>
        <v>2</v>
      </c>
      <c r="I524">
        <v>-2</v>
      </c>
      <c r="M524">
        <f t="shared" si="31"/>
        <v>5.3990966513188063E-2</v>
      </c>
    </row>
    <row r="525" spans="4:13" x14ac:dyDescent="0.3">
      <c r="D525">
        <f t="shared" si="32"/>
        <v>521</v>
      </c>
      <c r="E525">
        <f t="shared" ca="1" si="30"/>
        <v>-3</v>
      </c>
      <c r="I525">
        <v>1</v>
      </c>
      <c r="M525">
        <f t="shared" si="31"/>
        <v>0.24197072451914337</v>
      </c>
    </row>
    <row r="526" spans="4:13" x14ac:dyDescent="0.3">
      <c r="D526">
        <f t="shared" si="32"/>
        <v>522</v>
      </c>
      <c r="E526">
        <f t="shared" ca="1" si="30"/>
        <v>3</v>
      </c>
      <c r="I526">
        <v>-2</v>
      </c>
      <c r="M526">
        <f t="shared" si="31"/>
        <v>5.3990966513188063E-2</v>
      </c>
    </row>
    <row r="527" spans="4:13" x14ac:dyDescent="0.3">
      <c r="D527">
        <f t="shared" si="32"/>
        <v>523</v>
      </c>
      <c r="E527">
        <f t="shared" ca="1" si="30"/>
        <v>-4</v>
      </c>
      <c r="I527">
        <v>-2</v>
      </c>
      <c r="M527">
        <f t="shared" si="31"/>
        <v>5.3990966513188063E-2</v>
      </c>
    </row>
    <row r="528" spans="4:13" x14ac:dyDescent="0.3">
      <c r="D528">
        <f t="shared" si="32"/>
        <v>524</v>
      </c>
      <c r="E528">
        <f t="shared" ca="1" si="30"/>
        <v>0</v>
      </c>
      <c r="I528">
        <v>4</v>
      </c>
      <c r="M528">
        <f t="shared" si="31"/>
        <v>1.3383022576488537E-4</v>
      </c>
    </row>
    <row r="529" spans="4:13" x14ac:dyDescent="0.3">
      <c r="D529">
        <f t="shared" si="32"/>
        <v>525</v>
      </c>
      <c r="E529">
        <f t="shared" ca="1" si="30"/>
        <v>-1</v>
      </c>
      <c r="I529">
        <v>-3</v>
      </c>
      <c r="M529">
        <f t="shared" si="31"/>
        <v>4.4318484119380075E-3</v>
      </c>
    </row>
    <row r="530" spans="4:13" x14ac:dyDescent="0.3">
      <c r="D530">
        <f t="shared" si="32"/>
        <v>526</v>
      </c>
      <c r="E530">
        <f t="shared" ca="1" si="30"/>
        <v>0</v>
      </c>
      <c r="I530">
        <v>1</v>
      </c>
      <c r="M530">
        <f t="shared" si="31"/>
        <v>0.24197072451914337</v>
      </c>
    </row>
    <row r="531" spans="4:13" x14ac:dyDescent="0.3">
      <c r="D531">
        <f t="shared" si="32"/>
        <v>527</v>
      </c>
      <c r="E531">
        <f t="shared" ca="1" si="30"/>
        <v>-1</v>
      </c>
      <c r="I531">
        <v>-2</v>
      </c>
      <c r="M531">
        <f t="shared" si="31"/>
        <v>5.3990966513188063E-2</v>
      </c>
    </row>
    <row r="532" spans="4:13" x14ac:dyDescent="0.3">
      <c r="D532">
        <f t="shared" si="32"/>
        <v>528</v>
      </c>
      <c r="E532">
        <f t="shared" ca="1" si="30"/>
        <v>-2</v>
      </c>
      <c r="I532">
        <v>2</v>
      </c>
      <c r="M532">
        <f t="shared" si="31"/>
        <v>5.3990966513188063E-2</v>
      </c>
    </row>
    <row r="533" spans="4:13" x14ac:dyDescent="0.3">
      <c r="D533">
        <f t="shared" si="32"/>
        <v>529</v>
      </c>
      <c r="E533">
        <f t="shared" ca="1" si="30"/>
        <v>2</v>
      </c>
      <c r="I533">
        <v>0</v>
      </c>
      <c r="M533">
        <f t="shared" si="31"/>
        <v>0.3989422804014327</v>
      </c>
    </row>
    <row r="534" spans="4:13" x14ac:dyDescent="0.3">
      <c r="D534">
        <f t="shared" si="32"/>
        <v>530</v>
      </c>
      <c r="E534">
        <f t="shared" ca="1" si="30"/>
        <v>-4</v>
      </c>
      <c r="I534">
        <v>-4</v>
      </c>
      <c r="M534">
        <f t="shared" si="31"/>
        <v>1.3383022576488537E-4</v>
      </c>
    </row>
    <row r="535" spans="4:13" x14ac:dyDescent="0.3">
      <c r="D535">
        <f t="shared" si="32"/>
        <v>531</v>
      </c>
      <c r="E535">
        <f t="shared" ca="1" si="30"/>
        <v>2</v>
      </c>
      <c r="I535">
        <v>4</v>
      </c>
      <c r="M535">
        <f t="shared" si="31"/>
        <v>1.3383022576488537E-4</v>
      </c>
    </row>
    <row r="536" spans="4:13" x14ac:dyDescent="0.3">
      <c r="D536">
        <f t="shared" si="32"/>
        <v>532</v>
      </c>
      <c r="E536">
        <f t="shared" ca="1" si="30"/>
        <v>-3</v>
      </c>
      <c r="I536">
        <v>2</v>
      </c>
      <c r="M536">
        <f t="shared" si="31"/>
        <v>5.3990966513188063E-2</v>
      </c>
    </row>
    <row r="537" spans="4:13" x14ac:dyDescent="0.3">
      <c r="D537">
        <f t="shared" si="32"/>
        <v>533</v>
      </c>
      <c r="E537">
        <f t="shared" ca="1" si="30"/>
        <v>4</v>
      </c>
      <c r="I537">
        <v>3</v>
      </c>
      <c r="M537">
        <f t="shared" si="31"/>
        <v>4.4318484119380075E-3</v>
      </c>
    </row>
    <row r="538" spans="4:13" x14ac:dyDescent="0.3">
      <c r="D538">
        <f t="shared" si="32"/>
        <v>534</v>
      </c>
      <c r="E538">
        <f t="shared" ca="1" si="30"/>
        <v>1</v>
      </c>
      <c r="I538">
        <v>4</v>
      </c>
      <c r="M538">
        <f t="shared" si="31"/>
        <v>1.3383022576488537E-4</v>
      </c>
    </row>
    <row r="539" spans="4:13" x14ac:dyDescent="0.3">
      <c r="D539">
        <f t="shared" si="32"/>
        <v>535</v>
      </c>
      <c r="E539">
        <f t="shared" ca="1" si="30"/>
        <v>0</v>
      </c>
      <c r="I539">
        <v>0</v>
      </c>
      <c r="M539">
        <f t="shared" si="31"/>
        <v>0.3989422804014327</v>
      </c>
    </row>
    <row r="540" spans="4:13" x14ac:dyDescent="0.3">
      <c r="D540">
        <f t="shared" si="32"/>
        <v>536</v>
      </c>
      <c r="E540">
        <f t="shared" ca="1" si="30"/>
        <v>3</v>
      </c>
      <c r="I540">
        <v>0</v>
      </c>
      <c r="M540">
        <f t="shared" si="31"/>
        <v>0.3989422804014327</v>
      </c>
    </row>
    <row r="541" spans="4:13" x14ac:dyDescent="0.3">
      <c r="D541">
        <f t="shared" si="32"/>
        <v>537</v>
      </c>
      <c r="E541">
        <f t="shared" ca="1" si="30"/>
        <v>3</v>
      </c>
      <c r="I541">
        <v>1</v>
      </c>
      <c r="M541">
        <f t="shared" si="31"/>
        <v>0.24197072451914337</v>
      </c>
    </row>
    <row r="542" spans="4:13" x14ac:dyDescent="0.3">
      <c r="D542">
        <f t="shared" si="32"/>
        <v>538</v>
      </c>
      <c r="E542">
        <f t="shared" ca="1" si="30"/>
        <v>-2</v>
      </c>
      <c r="I542">
        <v>3</v>
      </c>
      <c r="M542">
        <f t="shared" si="31"/>
        <v>4.4318484119380075E-3</v>
      </c>
    </row>
    <row r="543" spans="4:13" x14ac:dyDescent="0.3">
      <c r="D543">
        <f t="shared" si="32"/>
        <v>539</v>
      </c>
      <c r="E543">
        <f t="shared" ca="1" si="30"/>
        <v>0</v>
      </c>
      <c r="I543">
        <v>2</v>
      </c>
      <c r="M543">
        <f t="shared" si="31"/>
        <v>5.3990966513188063E-2</v>
      </c>
    </row>
    <row r="544" spans="4:13" x14ac:dyDescent="0.3">
      <c r="D544">
        <f t="shared" si="32"/>
        <v>540</v>
      </c>
      <c r="E544">
        <f t="shared" ca="1" si="30"/>
        <v>-1</v>
      </c>
      <c r="I544">
        <v>4</v>
      </c>
      <c r="M544">
        <f t="shared" si="31"/>
        <v>1.3383022576488537E-4</v>
      </c>
    </row>
    <row r="545" spans="4:13" x14ac:dyDescent="0.3">
      <c r="D545">
        <f t="shared" si="32"/>
        <v>541</v>
      </c>
      <c r="E545">
        <f t="shared" ca="1" si="30"/>
        <v>-4</v>
      </c>
      <c r="I545">
        <v>2</v>
      </c>
      <c r="M545">
        <f t="shared" si="31"/>
        <v>5.3990966513188063E-2</v>
      </c>
    </row>
    <row r="546" spans="4:13" x14ac:dyDescent="0.3">
      <c r="D546">
        <f t="shared" si="32"/>
        <v>542</v>
      </c>
      <c r="E546">
        <f t="shared" ca="1" si="30"/>
        <v>-1</v>
      </c>
      <c r="I546">
        <v>3</v>
      </c>
      <c r="M546">
        <f t="shared" si="31"/>
        <v>4.4318484119380075E-3</v>
      </c>
    </row>
    <row r="547" spans="4:13" x14ac:dyDescent="0.3">
      <c r="D547">
        <f t="shared" si="32"/>
        <v>543</v>
      </c>
      <c r="E547">
        <f t="shared" ca="1" si="30"/>
        <v>-3</v>
      </c>
      <c r="I547">
        <v>-1</v>
      </c>
      <c r="M547">
        <f t="shared" si="31"/>
        <v>0.24197072451914337</v>
      </c>
    </row>
    <row r="548" spans="4:13" x14ac:dyDescent="0.3">
      <c r="D548">
        <f t="shared" si="32"/>
        <v>544</v>
      </c>
      <c r="E548">
        <f t="shared" ca="1" si="30"/>
        <v>3</v>
      </c>
      <c r="I548">
        <v>4</v>
      </c>
      <c r="M548">
        <f t="shared" si="31"/>
        <v>1.3383022576488537E-4</v>
      </c>
    </row>
    <row r="549" spans="4:13" x14ac:dyDescent="0.3">
      <c r="D549">
        <f t="shared" si="32"/>
        <v>545</v>
      </c>
      <c r="E549">
        <f t="shared" ca="1" si="30"/>
        <v>2</v>
      </c>
      <c r="I549">
        <v>-1</v>
      </c>
      <c r="M549">
        <f t="shared" si="31"/>
        <v>0.24197072451914337</v>
      </c>
    </row>
    <row r="550" spans="4:13" x14ac:dyDescent="0.3">
      <c r="D550">
        <f t="shared" si="32"/>
        <v>546</v>
      </c>
      <c r="E550">
        <f t="shared" ca="1" si="30"/>
        <v>-3</v>
      </c>
      <c r="I550">
        <v>1</v>
      </c>
      <c r="M550">
        <f t="shared" si="31"/>
        <v>0.24197072451914337</v>
      </c>
    </row>
    <row r="551" spans="4:13" x14ac:dyDescent="0.3">
      <c r="D551">
        <f t="shared" si="32"/>
        <v>547</v>
      </c>
      <c r="E551">
        <f t="shared" ca="1" si="30"/>
        <v>-4</v>
      </c>
      <c r="I551">
        <v>0</v>
      </c>
      <c r="M551">
        <f t="shared" si="31"/>
        <v>0.3989422804014327</v>
      </c>
    </row>
    <row r="552" spans="4:13" x14ac:dyDescent="0.3">
      <c r="D552">
        <f t="shared" si="32"/>
        <v>548</v>
      </c>
      <c r="E552">
        <f t="shared" ca="1" si="30"/>
        <v>-3</v>
      </c>
      <c r="I552">
        <v>-2</v>
      </c>
      <c r="M552">
        <f t="shared" si="31"/>
        <v>5.3990966513188063E-2</v>
      </c>
    </row>
    <row r="553" spans="4:13" x14ac:dyDescent="0.3">
      <c r="D553">
        <f t="shared" si="32"/>
        <v>549</v>
      </c>
      <c r="E553">
        <f t="shared" ca="1" si="30"/>
        <v>3</v>
      </c>
      <c r="I553">
        <v>-1</v>
      </c>
      <c r="M553">
        <f t="shared" si="31"/>
        <v>0.24197072451914337</v>
      </c>
    </row>
    <row r="554" spans="4:13" x14ac:dyDescent="0.3">
      <c r="D554">
        <f t="shared" si="32"/>
        <v>550</v>
      </c>
      <c r="E554">
        <f t="shared" ca="1" si="30"/>
        <v>0</v>
      </c>
      <c r="I554">
        <v>-3</v>
      </c>
      <c r="M554">
        <f t="shared" si="31"/>
        <v>4.4318484119380075E-3</v>
      </c>
    </row>
    <row r="555" spans="4:13" x14ac:dyDescent="0.3">
      <c r="D555">
        <f t="shared" si="32"/>
        <v>551</v>
      </c>
      <c r="E555">
        <f t="shared" ca="1" si="30"/>
        <v>1</v>
      </c>
      <c r="I555">
        <v>-1</v>
      </c>
      <c r="M555">
        <f t="shared" si="31"/>
        <v>0.24197072451914337</v>
      </c>
    </row>
    <row r="556" spans="4:13" x14ac:dyDescent="0.3">
      <c r="D556">
        <f t="shared" si="32"/>
        <v>552</v>
      </c>
      <c r="E556">
        <f t="shared" ca="1" si="30"/>
        <v>3</v>
      </c>
      <c r="I556">
        <v>4</v>
      </c>
      <c r="M556">
        <f t="shared" si="31"/>
        <v>1.3383022576488537E-4</v>
      </c>
    </row>
    <row r="557" spans="4:13" x14ac:dyDescent="0.3">
      <c r="D557">
        <f t="shared" si="32"/>
        <v>553</v>
      </c>
      <c r="E557">
        <f t="shared" ca="1" si="30"/>
        <v>3</v>
      </c>
      <c r="I557">
        <v>2</v>
      </c>
      <c r="M557">
        <f t="shared" si="31"/>
        <v>5.3990966513188063E-2</v>
      </c>
    </row>
    <row r="558" spans="4:13" x14ac:dyDescent="0.3">
      <c r="D558">
        <f t="shared" si="32"/>
        <v>554</v>
      </c>
      <c r="E558">
        <f t="shared" ca="1" si="30"/>
        <v>-2</v>
      </c>
      <c r="I558">
        <v>4</v>
      </c>
      <c r="M558">
        <f t="shared" si="31"/>
        <v>1.3383022576488537E-4</v>
      </c>
    </row>
    <row r="559" spans="4:13" x14ac:dyDescent="0.3">
      <c r="D559">
        <f t="shared" si="32"/>
        <v>555</v>
      </c>
      <c r="E559">
        <f t="shared" ca="1" si="30"/>
        <v>3</v>
      </c>
      <c r="I559">
        <v>-3</v>
      </c>
      <c r="M559">
        <f t="shared" si="31"/>
        <v>4.4318484119380075E-3</v>
      </c>
    </row>
    <row r="560" spans="4:13" x14ac:dyDescent="0.3">
      <c r="D560">
        <f t="shared" si="32"/>
        <v>556</v>
      </c>
      <c r="E560">
        <f t="shared" ca="1" si="30"/>
        <v>-2</v>
      </c>
      <c r="I560">
        <v>4</v>
      </c>
      <c r="M560">
        <f t="shared" si="31"/>
        <v>1.3383022576488537E-4</v>
      </c>
    </row>
    <row r="561" spans="4:13" x14ac:dyDescent="0.3">
      <c r="D561">
        <f t="shared" si="32"/>
        <v>557</v>
      </c>
      <c r="E561">
        <f t="shared" ca="1" si="30"/>
        <v>4</v>
      </c>
      <c r="I561">
        <v>-4</v>
      </c>
      <c r="M561">
        <f t="shared" si="31"/>
        <v>1.3383022576488537E-4</v>
      </c>
    </row>
    <row r="562" spans="4:13" x14ac:dyDescent="0.3">
      <c r="D562">
        <f t="shared" si="32"/>
        <v>558</v>
      </c>
      <c r="E562">
        <f t="shared" ca="1" si="30"/>
        <v>-2</v>
      </c>
      <c r="I562">
        <v>1</v>
      </c>
      <c r="M562">
        <f t="shared" si="31"/>
        <v>0.24197072451914337</v>
      </c>
    </row>
    <row r="563" spans="4:13" x14ac:dyDescent="0.3">
      <c r="D563">
        <f t="shared" si="32"/>
        <v>559</v>
      </c>
      <c r="E563">
        <f t="shared" ca="1" si="30"/>
        <v>-3</v>
      </c>
      <c r="I563">
        <v>-3</v>
      </c>
      <c r="M563">
        <f t="shared" si="31"/>
        <v>4.4318484119380075E-3</v>
      </c>
    </row>
    <row r="564" spans="4:13" x14ac:dyDescent="0.3">
      <c r="D564">
        <f t="shared" si="32"/>
        <v>560</v>
      </c>
      <c r="E564">
        <f t="shared" ca="1" si="30"/>
        <v>-3</v>
      </c>
      <c r="I564">
        <v>-4</v>
      </c>
      <c r="M564">
        <f t="shared" si="31"/>
        <v>1.3383022576488537E-4</v>
      </c>
    </row>
    <row r="565" spans="4:13" x14ac:dyDescent="0.3">
      <c r="D565">
        <f t="shared" si="32"/>
        <v>561</v>
      </c>
      <c r="E565">
        <f t="shared" ca="1" si="30"/>
        <v>-4</v>
      </c>
      <c r="I565">
        <v>1</v>
      </c>
      <c r="M565">
        <f t="shared" si="31"/>
        <v>0.24197072451914337</v>
      </c>
    </row>
    <row r="566" spans="4:13" x14ac:dyDescent="0.3">
      <c r="D566">
        <f t="shared" si="32"/>
        <v>562</v>
      </c>
      <c r="E566">
        <f t="shared" ca="1" si="30"/>
        <v>-1</v>
      </c>
      <c r="I566">
        <v>2</v>
      </c>
      <c r="M566">
        <f t="shared" si="31"/>
        <v>5.3990966513188063E-2</v>
      </c>
    </row>
    <row r="567" spans="4:13" x14ac:dyDescent="0.3">
      <c r="D567">
        <f t="shared" si="32"/>
        <v>563</v>
      </c>
      <c r="E567">
        <f t="shared" ca="1" si="30"/>
        <v>3</v>
      </c>
      <c r="I567">
        <v>0</v>
      </c>
      <c r="M567">
        <f t="shared" si="31"/>
        <v>0.3989422804014327</v>
      </c>
    </row>
    <row r="568" spans="4:13" x14ac:dyDescent="0.3">
      <c r="D568">
        <f t="shared" si="32"/>
        <v>564</v>
      </c>
      <c r="E568">
        <f t="shared" ca="1" si="30"/>
        <v>1</v>
      </c>
      <c r="I568">
        <v>3</v>
      </c>
      <c r="M568">
        <f t="shared" si="31"/>
        <v>4.4318484119380075E-3</v>
      </c>
    </row>
    <row r="569" spans="4:13" x14ac:dyDescent="0.3">
      <c r="D569">
        <f t="shared" si="32"/>
        <v>565</v>
      </c>
      <c r="E569">
        <f t="shared" ca="1" si="30"/>
        <v>4</v>
      </c>
      <c r="I569">
        <v>-1</v>
      </c>
      <c r="M569">
        <f t="shared" si="31"/>
        <v>0.24197072451914337</v>
      </c>
    </row>
    <row r="570" spans="4:13" x14ac:dyDescent="0.3">
      <c r="D570">
        <f t="shared" si="32"/>
        <v>566</v>
      </c>
      <c r="E570">
        <f t="shared" ca="1" si="30"/>
        <v>-3</v>
      </c>
      <c r="I570">
        <v>-4</v>
      </c>
      <c r="M570">
        <f t="shared" si="31"/>
        <v>1.3383022576488537E-4</v>
      </c>
    </row>
    <row r="571" spans="4:13" x14ac:dyDescent="0.3">
      <c r="D571">
        <f t="shared" si="32"/>
        <v>567</v>
      </c>
      <c r="E571">
        <f t="shared" ca="1" si="30"/>
        <v>1</v>
      </c>
      <c r="I571">
        <v>0</v>
      </c>
      <c r="M571">
        <f t="shared" si="31"/>
        <v>0.3989422804014327</v>
      </c>
    </row>
    <row r="572" spans="4:13" x14ac:dyDescent="0.3">
      <c r="D572">
        <f t="shared" si="32"/>
        <v>568</v>
      </c>
      <c r="E572">
        <f t="shared" ca="1" si="30"/>
        <v>-1</v>
      </c>
      <c r="I572">
        <v>4</v>
      </c>
      <c r="M572">
        <f t="shared" si="31"/>
        <v>1.3383022576488537E-4</v>
      </c>
    </row>
    <row r="573" spans="4:13" x14ac:dyDescent="0.3">
      <c r="D573">
        <f t="shared" si="32"/>
        <v>569</v>
      </c>
      <c r="E573">
        <f t="shared" ca="1" si="30"/>
        <v>-2</v>
      </c>
      <c r="I573">
        <v>-2</v>
      </c>
      <c r="M573">
        <f t="shared" si="31"/>
        <v>5.3990966513188063E-2</v>
      </c>
    </row>
    <row r="574" spans="4:13" x14ac:dyDescent="0.3">
      <c r="D574">
        <f t="shared" si="32"/>
        <v>570</v>
      </c>
      <c r="E574">
        <f t="shared" ca="1" si="30"/>
        <v>-1</v>
      </c>
      <c r="I574">
        <v>2</v>
      </c>
      <c r="M574">
        <f t="shared" si="31"/>
        <v>5.3990966513188063E-2</v>
      </c>
    </row>
    <row r="575" spans="4:13" x14ac:dyDescent="0.3">
      <c r="D575">
        <f t="shared" si="32"/>
        <v>571</v>
      </c>
      <c r="E575">
        <f t="shared" ca="1" si="30"/>
        <v>-3</v>
      </c>
      <c r="I575">
        <v>4</v>
      </c>
      <c r="M575">
        <f t="shared" si="31"/>
        <v>1.3383022576488537E-4</v>
      </c>
    </row>
    <row r="576" spans="4:13" x14ac:dyDescent="0.3">
      <c r="D576">
        <f t="shared" si="32"/>
        <v>572</v>
      </c>
      <c r="E576">
        <f t="shared" ca="1" si="30"/>
        <v>2</v>
      </c>
      <c r="I576">
        <v>1</v>
      </c>
      <c r="M576">
        <f t="shared" si="31"/>
        <v>0.24197072451914337</v>
      </c>
    </row>
    <row r="577" spans="4:13" x14ac:dyDescent="0.3">
      <c r="D577">
        <f t="shared" si="32"/>
        <v>573</v>
      </c>
      <c r="E577">
        <f t="shared" ca="1" si="30"/>
        <v>1</v>
      </c>
      <c r="I577">
        <v>0</v>
      </c>
      <c r="M577">
        <f t="shared" si="31"/>
        <v>0.3989422804014327</v>
      </c>
    </row>
    <row r="578" spans="4:13" x14ac:dyDescent="0.3">
      <c r="D578">
        <f t="shared" si="32"/>
        <v>574</v>
      </c>
      <c r="E578">
        <f t="shared" ca="1" si="30"/>
        <v>-2</v>
      </c>
      <c r="I578">
        <v>-1</v>
      </c>
      <c r="M578">
        <f t="shared" si="31"/>
        <v>0.24197072451914337</v>
      </c>
    </row>
    <row r="579" spans="4:13" x14ac:dyDescent="0.3">
      <c r="D579">
        <f t="shared" si="32"/>
        <v>575</v>
      </c>
      <c r="E579">
        <f t="shared" ca="1" si="30"/>
        <v>3</v>
      </c>
      <c r="I579">
        <v>3</v>
      </c>
      <c r="M579">
        <f t="shared" si="31"/>
        <v>4.4318484119380075E-3</v>
      </c>
    </row>
    <row r="580" spans="4:13" x14ac:dyDescent="0.3">
      <c r="D580">
        <f t="shared" si="32"/>
        <v>576</v>
      </c>
      <c r="E580">
        <f t="shared" ca="1" si="30"/>
        <v>-2</v>
      </c>
      <c r="I580">
        <v>-1</v>
      </c>
      <c r="M580">
        <f t="shared" si="31"/>
        <v>0.24197072451914337</v>
      </c>
    </row>
    <row r="581" spans="4:13" x14ac:dyDescent="0.3">
      <c r="D581">
        <f t="shared" si="32"/>
        <v>577</v>
      </c>
      <c r="E581">
        <f t="shared" ca="1" si="30"/>
        <v>-2</v>
      </c>
      <c r="I581">
        <v>4</v>
      </c>
      <c r="M581">
        <f t="shared" si="31"/>
        <v>1.3383022576488537E-4</v>
      </c>
    </row>
    <row r="582" spans="4:13" x14ac:dyDescent="0.3">
      <c r="D582">
        <f t="shared" si="32"/>
        <v>578</v>
      </c>
      <c r="E582">
        <f t="shared" ref="E582:E645" ca="1" si="33">RANDBETWEEN(-4,4)</f>
        <v>0</v>
      </c>
      <c r="I582">
        <v>2</v>
      </c>
      <c r="M582">
        <f t="shared" ref="M582:M645" si="34">_xlfn.NORM.DIST(I582,$B$3,$C$3,FALSE)</f>
        <v>5.3990966513188063E-2</v>
      </c>
    </row>
    <row r="583" spans="4:13" x14ac:dyDescent="0.3">
      <c r="D583">
        <f t="shared" ref="D583:D646" si="35">D582+1</f>
        <v>579</v>
      </c>
      <c r="E583">
        <f t="shared" ca="1" si="33"/>
        <v>4</v>
      </c>
      <c r="I583">
        <v>3</v>
      </c>
      <c r="M583">
        <f t="shared" si="34"/>
        <v>4.4318484119380075E-3</v>
      </c>
    </row>
    <row r="584" spans="4:13" x14ac:dyDescent="0.3">
      <c r="D584">
        <f t="shared" si="35"/>
        <v>580</v>
      </c>
      <c r="E584">
        <f t="shared" ca="1" si="33"/>
        <v>4</v>
      </c>
      <c r="I584">
        <v>-3</v>
      </c>
      <c r="M584">
        <f t="shared" si="34"/>
        <v>4.4318484119380075E-3</v>
      </c>
    </row>
    <row r="585" spans="4:13" x14ac:dyDescent="0.3">
      <c r="D585">
        <f t="shared" si="35"/>
        <v>581</v>
      </c>
      <c r="E585">
        <f t="shared" ca="1" si="33"/>
        <v>-3</v>
      </c>
      <c r="I585">
        <v>4</v>
      </c>
      <c r="M585">
        <f t="shared" si="34"/>
        <v>1.3383022576488537E-4</v>
      </c>
    </row>
    <row r="586" spans="4:13" x14ac:dyDescent="0.3">
      <c r="D586">
        <f t="shared" si="35"/>
        <v>582</v>
      </c>
      <c r="E586">
        <f t="shared" ca="1" si="33"/>
        <v>0</v>
      </c>
      <c r="I586">
        <v>3</v>
      </c>
      <c r="M586">
        <f t="shared" si="34"/>
        <v>4.4318484119380075E-3</v>
      </c>
    </row>
    <row r="587" spans="4:13" x14ac:dyDescent="0.3">
      <c r="D587">
        <f t="shared" si="35"/>
        <v>583</v>
      </c>
      <c r="E587">
        <f t="shared" ca="1" si="33"/>
        <v>-2</v>
      </c>
      <c r="I587">
        <v>-2</v>
      </c>
      <c r="M587">
        <f t="shared" si="34"/>
        <v>5.3990966513188063E-2</v>
      </c>
    </row>
    <row r="588" spans="4:13" x14ac:dyDescent="0.3">
      <c r="D588">
        <f t="shared" si="35"/>
        <v>584</v>
      </c>
      <c r="E588">
        <f t="shared" ca="1" si="33"/>
        <v>-1</v>
      </c>
      <c r="I588">
        <v>2</v>
      </c>
      <c r="M588">
        <f t="shared" si="34"/>
        <v>5.3990966513188063E-2</v>
      </c>
    </row>
    <row r="589" spans="4:13" x14ac:dyDescent="0.3">
      <c r="D589">
        <f t="shared" si="35"/>
        <v>585</v>
      </c>
      <c r="E589">
        <f t="shared" ca="1" si="33"/>
        <v>-2</v>
      </c>
      <c r="I589">
        <v>4</v>
      </c>
      <c r="M589">
        <f t="shared" si="34"/>
        <v>1.3383022576488537E-4</v>
      </c>
    </row>
    <row r="590" spans="4:13" x14ac:dyDescent="0.3">
      <c r="D590">
        <f t="shared" si="35"/>
        <v>586</v>
      </c>
      <c r="E590">
        <f t="shared" ca="1" si="33"/>
        <v>-2</v>
      </c>
      <c r="I590">
        <v>2</v>
      </c>
      <c r="M590">
        <f t="shared" si="34"/>
        <v>5.3990966513188063E-2</v>
      </c>
    </row>
    <row r="591" spans="4:13" x14ac:dyDescent="0.3">
      <c r="D591">
        <f t="shared" si="35"/>
        <v>587</v>
      </c>
      <c r="E591">
        <f t="shared" ca="1" si="33"/>
        <v>4</v>
      </c>
      <c r="I591">
        <v>-4</v>
      </c>
      <c r="M591">
        <f t="shared" si="34"/>
        <v>1.3383022576488537E-4</v>
      </c>
    </row>
    <row r="592" spans="4:13" x14ac:dyDescent="0.3">
      <c r="D592">
        <f t="shared" si="35"/>
        <v>588</v>
      </c>
      <c r="E592">
        <f t="shared" ca="1" si="33"/>
        <v>-1</v>
      </c>
      <c r="I592">
        <v>4</v>
      </c>
      <c r="M592">
        <f t="shared" si="34"/>
        <v>1.3383022576488537E-4</v>
      </c>
    </row>
    <row r="593" spans="4:13" x14ac:dyDescent="0.3">
      <c r="D593">
        <f t="shared" si="35"/>
        <v>589</v>
      </c>
      <c r="E593">
        <f t="shared" ca="1" si="33"/>
        <v>-3</v>
      </c>
      <c r="I593">
        <v>3</v>
      </c>
      <c r="M593">
        <f t="shared" si="34"/>
        <v>4.4318484119380075E-3</v>
      </c>
    </row>
    <row r="594" spans="4:13" x14ac:dyDescent="0.3">
      <c r="D594">
        <f t="shared" si="35"/>
        <v>590</v>
      </c>
      <c r="E594">
        <f t="shared" ca="1" si="33"/>
        <v>2</v>
      </c>
      <c r="I594">
        <v>1</v>
      </c>
      <c r="M594">
        <f t="shared" si="34"/>
        <v>0.24197072451914337</v>
      </c>
    </row>
    <row r="595" spans="4:13" x14ac:dyDescent="0.3">
      <c r="D595">
        <f t="shared" si="35"/>
        <v>591</v>
      </c>
      <c r="E595">
        <f t="shared" ca="1" si="33"/>
        <v>-1</v>
      </c>
      <c r="I595">
        <v>0</v>
      </c>
      <c r="M595">
        <f t="shared" si="34"/>
        <v>0.3989422804014327</v>
      </c>
    </row>
    <row r="596" spans="4:13" x14ac:dyDescent="0.3">
      <c r="D596">
        <f t="shared" si="35"/>
        <v>592</v>
      </c>
      <c r="E596">
        <f t="shared" ca="1" si="33"/>
        <v>4</v>
      </c>
      <c r="I596">
        <v>0</v>
      </c>
      <c r="M596">
        <f t="shared" si="34"/>
        <v>0.3989422804014327</v>
      </c>
    </row>
    <row r="597" spans="4:13" x14ac:dyDescent="0.3">
      <c r="D597">
        <f t="shared" si="35"/>
        <v>593</v>
      </c>
      <c r="E597">
        <f t="shared" ca="1" si="33"/>
        <v>1</v>
      </c>
      <c r="I597">
        <v>0</v>
      </c>
      <c r="M597">
        <f t="shared" si="34"/>
        <v>0.3989422804014327</v>
      </c>
    </row>
    <row r="598" spans="4:13" x14ac:dyDescent="0.3">
      <c r="D598">
        <f t="shared" si="35"/>
        <v>594</v>
      </c>
      <c r="E598">
        <f t="shared" ca="1" si="33"/>
        <v>4</v>
      </c>
      <c r="I598">
        <v>0</v>
      </c>
      <c r="M598">
        <f t="shared" si="34"/>
        <v>0.3989422804014327</v>
      </c>
    </row>
    <row r="599" spans="4:13" x14ac:dyDescent="0.3">
      <c r="D599">
        <f t="shared" si="35"/>
        <v>595</v>
      </c>
      <c r="E599">
        <f t="shared" ca="1" si="33"/>
        <v>2</v>
      </c>
      <c r="I599">
        <v>0</v>
      </c>
      <c r="M599">
        <f t="shared" si="34"/>
        <v>0.3989422804014327</v>
      </c>
    </row>
    <row r="600" spans="4:13" x14ac:dyDescent="0.3">
      <c r="D600">
        <f t="shared" si="35"/>
        <v>596</v>
      </c>
      <c r="E600">
        <f t="shared" ca="1" si="33"/>
        <v>4</v>
      </c>
      <c r="I600">
        <v>-4</v>
      </c>
      <c r="M600">
        <f t="shared" si="34"/>
        <v>1.3383022576488537E-4</v>
      </c>
    </row>
    <row r="601" spans="4:13" x14ac:dyDescent="0.3">
      <c r="D601">
        <f t="shared" si="35"/>
        <v>597</v>
      </c>
      <c r="E601">
        <f t="shared" ca="1" si="33"/>
        <v>-1</v>
      </c>
      <c r="I601">
        <v>-2</v>
      </c>
      <c r="M601">
        <f t="shared" si="34"/>
        <v>5.3990966513188063E-2</v>
      </c>
    </row>
    <row r="602" spans="4:13" x14ac:dyDescent="0.3">
      <c r="D602">
        <f t="shared" si="35"/>
        <v>598</v>
      </c>
      <c r="E602">
        <f t="shared" ca="1" si="33"/>
        <v>-4</v>
      </c>
      <c r="I602">
        <v>-2</v>
      </c>
      <c r="M602">
        <f t="shared" si="34"/>
        <v>5.3990966513188063E-2</v>
      </c>
    </row>
    <row r="603" spans="4:13" x14ac:dyDescent="0.3">
      <c r="D603">
        <f t="shared" si="35"/>
        <v>599</v>
      </c>
      <c r="E603">
        <f t="shared" ca="1" si="33"/>
        <v>-4</v>
      </c>
      <c r="I603">
        <v>1</v>
      </c>
      <c r="M603">
        <f t="shared" si="34"/>
        <v>0.24197072451914337</v>
      </c>
    </row>
    <row r="604" spans="4:13" x14ac:dyDescent="0.3">
      <c r="D604">
        <f t="shared" si="35"/>
        <v>600</v>
      </c>
      <c r="E604">
        <f t="shared" ca="1" si="33"/>
        <v>0</v>
      </c>
      <c r="I604">
        <v>-4</v>
      </c>
      <c r="M604">
        <f t="shared" si="34"/>
        <v>1.3383022576488537E-4</v>
      </c>
    </row>
    <row r="605" spans="4:13" x14ac:dyDescent="0.3">
      <c r="D605">
        <f t="shared" si="35"/>
        <v>601</v>
      </c>
      <c r="E605">
        <f t="shared" ca="1" si="33"/>
        <v>-1</v>
      </c>
      <c r="I605">
        <v>1</v>
      </c>
      <c r="M605">
        <f t="shared" si="34"/>
        <v>0.24197072451914337</v>
      </c>
    </row>
    <row r="606" spans="4:13" x14ac:dyDescent="0.3">
      <c r="D606">
        <f t="shared" si="35"/>
        <v>602</v>
      </c>
      <c r="E606">
        <f t="shared" ca="1" si="33"/>
        <v>-1</v>
      </c>
      <c r="I606">
        <v>-3</v>
      </c>
      <c r="M606">
        <f t="shared" si="34"/>
        <v>4.4318484119380075E-3</v>
      </c>
    </row>
    <row r="607" spans="4:13" x14ac:dyDescent="0.3">
      <c r="D607">
        <f t="shared" si="35"/>
        <v>603</v>
      </c>
      <c r="E607">
        <f t="shared" ca="1" si="33"/>
        <v>1</v>
      </c>
      <c r="I607">
        <v>1</v>
      </c>
      <c r="M607">
        <f t="shared" si="34"/>
        <v>0.24197072451914337</v>
      </c>
    </row>
    <row r="608" spans="4:13" x14ac:dyDescent="0.3">
      <c r="D608">
        <f t="shared" si="35"/>
        <v>604</v>
      </c>
      <c r="E608">
        <f t="shared" ca="1" si="33"/>
        <v>2</v>
      </c>
      <c r="I608">
        <v>1</v>
      </c>
      <c r="M608">
        <f t="shared" si="34"/>
        <v>0.24197072451914337</v>
      </c>
    </row>
    <row r="609" spans="4:13" x14ac:dyDescent="0.3">
      <c r="D609">
        <f t="shared" si="35"/>
        <v>605</v>
      </c>
      <c r="E609">
        <f t="shared" ca="1" si="33"/>
        <v>2</v>
      </c>
      <c r="I609">
        <v>-2</v>
      </c>
      <c r="M609">
        <f t="shared" si="34"/>
        <v>5.3990966513188063E-2</v>
      </c>
    </row>
    <row r="610" spans="4:13" x14ac:dyDescent="0.3">
      <c r="D610">
        <f t="shared" si="35"/>
        <v>606</v>
      </c>
      <c r="E610">
        <f t="shared" ca="1" si="33"/>
        <v>0</v>
      </c>
      <c r="I610">
        <v>-3</v>
      </c>
      <c r="M610">
        <f t="shared" si="34"/>
        <v>4.4318484119380075E-3</v>
      </c>
    </row>
    <row r="611" spans="4:13" x14ac:dyDescent="0.3">
      <c r="D611">
        <f t="shared" si="35"/>
        <v>607</v>
      </c>
      <c r="E611">
        <f t="shared" ca="1" si="33"/>
        <v>-3</v>
      </c>
      <c r="I611">
        <v>-1</v>
      </c>
      <c r="M611">
        <f t="shared" si="34"/>
        <v>0.24197072451914337</v>
      </c>
    </row>
    <row r="612" spans="4:13" x14ac:dyDescent="0.3">
      <c r="D612">
        <f t="shared" si="35"/>
        <v>608</v>
      </c>
      <c r="E612">
        <f t="shared" ca="1" si="33"/>
        <v>0</v>
      </c>
      <c r="I612">
        <v>4</v>
      </c>
      <c r="M612">
        <f t="shared" si="34"/>
        <v>1.3383022576488537E-4</v>
      </c>
    </row>
    <row r="613" spans="4:13" x14ac:dyDescent="0.3">
      <c r="D613">
        <f t="shared" si="35"/>
        <v>609</v>
      </c>
      <c r="E613">
        <f t="shared" ca="1" si="33"/>
        <v>1</v>
      </c>
      <c r="I613">
        <v>1</v>
      </c>
      <c r="M613">
        <f t="shared" si="34"/>
        <v>0.24197072451914337</v>
      </c>
    </row>
    <row r="614" spans="4:13" x14ac:dyDescent="0.3">
      <c r="D614">
        <f t="shared" si="35"/>
        <v>610</v>
      </c>
      <c r="E614">
        <f t="shared" ca="1" si="33"/>
        <v>-4</v>
      </c>
      <c r="I614">
        <v>-4</v>
      </c>
      <c r="M614">
        <f t="shared" si="34"/>
        <v>1.3383022576488537E-4</v>
      </c>
    </row>
    <row r="615" spans="4:13" x14ac:dyDescent="0.3">
      <c r="D615">
        <f t="shared" si="35"/>
        <v>611</v>
      </c>
      <c r="E615">
        <f t="shared" ca="1" si="33"/>
        <v>3</v>
      </c>
      <c r="I615">
        <v>1</v>
      </c>
      <c r="M615">
        <f t="shared" si="34"/>
        <v>0.24197072451914337</v>
      </c>
    </row>
    <row r="616" spans="4:13" x14ac:dyDescent="0.3">
      <c r="D616">
        <f t="shared" si="35"/>
        <v>612</v>
      </c>
      <c r="E616">
        <f t="shared" ca="1" si="33"/>
        <v>-1</v>
      </c>
      <c r="I616">
        <v>-3</v>
      </c>
      <c r="M616">
        <f t="shared" si="34"/>
        <v>4.4318484119380075E-3</v>
      </c>
    </row>
    <row r="617" spans="4:13" x14ac:dyDescent="0.3">
      <c r="D617">
        <f t="shared" si="35"/>
        <v>613</v>
      </c>
      <c r="E617">
        <f t="shared" ca="1" si="33"/>
        <v>3</v>
      </c>
      <c r="I617">
        <v>-1</v>
      </c>
      <c r="M617">
        <f t="shared" si="34"/>
        <v>0.24197072451914337</v>
      </c>
    </row>
    <row r="618" spans="4:13" x14ac:dyDescent="0.3">
      <c r="D618">
        <f t="shared" si="35"/>
        <v>614</v>
      </c>
      <c r="E618">
        <f t="shared" ca="1" si="33"/>
        <v>-2</v>
      </c>
      <c r="I618">
        <v>-4</v>
      </c>
      <c r="M618">
        <f t="shared" si="34"/>
        <v>1.3383022576488537E-4</v>
      </c>
    </row>
    <row r="619" spans="4:13" x14ac:dyDescent="0.3">
      <c r="D619">
        <f t="shared" si="35"/>
        <v>615</v>
      </c>
      <c r="E619">
        <f t="shared" ca="1" si="33"/>
        <v>1</v>
      </c>
      <c r="I619">
        <v>3</v>
      </c>
      <c r="M619">
        <f t="shared" si="34"/>
        <v>4.4318484119380075E-3</v>
      </c>
    </row>
    <row r="620" spans="4:13" x14ac:dyDescent="0.3">
      <c r="D620">
        <f t="shared" si="35"/>
        <v>616</v>
      </c>
      <c r="E620">
        <f t="shared" ca="1" si="33"/>
        <v>-3</v>
      </c>
      <c r="I620">
        <v>-4</v>
      </c>
      <c r="M620">
        <f t="shared" si="34"/>
        <v>1.3383022576488537E-4</v>
      </c>
    </row>
    <row r="621" spans="4:13" x14ac:dyDescent="0.3">
      <c r="D621">
        <f t="shared" si="35"/>
        <v>617</v>
      </c>
      <c r="E621">
        <f t="shared" ca="1" si="33"/>
        <v>1</v>
      </c>
      <c r="I621">
        <v>1</v>
      </c>
      <c r="M621">
        <f t="shared" si="34"/>
        <v>0.24197072451914337</v>
      </c>
    </row>
    <row r="622" spans="4:13" x14ac:dyDescent="0.3">
      <c r="D622">
        <f t="shared" si="35"/>
        <v>618</v>
      </c>
      <c r="E622">
        <f t="shared" ca="1" si="33"/>
        <v>1</v>
      </c>
      <c r="I622">
        <v>1</v>
      </c>
      <c r="M622">
        <f t="shared" si="34"/>
        <v>0.24197072451914337</v>
      </c>
    </row>
    <row r="623" spans="4:13" x14ac:dyDescent="0.3">
      <c r="D623">
        <f t="shared" si="35"/>
        <v>619</v>
      </c>
      <c r="E623">
        <f t="shared" ca="1" si="33"/>
        <v>-2</v>
      </c>
      <c r="I623">
        <v>-1</v>
      </c>
      <c r="M623">
        <f t="shared" si="34"/>
        <v>0.24197072451914337</v>
      </c>
    </row>
    <row r="624" spans="4:13" x14ac:dyDescent="0.3">
      <c r="D624">
        <f t="shared" si="35"/>
        <v>620</v>
      </c>
      <c r="E624">
        <f t="shared" ca="1" si="33"/>
        <v>1</v>
      </c>
      <c r="I624">
        <v>-3</v>
      </c>
      <c r="M624">
        <f t="shared" si="34"/>
        <v>4.4318484119380075E-3</v>
      </c>
    </row>
    <row r="625" spans="4:13" x14ac:dyDescent="0.3">
      <c r="D625">
        <f t="shared" si="35"/>
        <v>621</v>
      </c>
      <c r="E625">
        <f t="shared" ca="1" si="33"/>
        <v>0</v>
      </c>
      <c r="I625">
        <v>2</v>
      </c>
      <c r="M625">
        <f t="shared" si="34"/>
        <v>5.3990966513188063E-2</v>
      </c>
    </row>
    <row r="626" spans="4:13" x14ac:dyDescent="0.3">
      <c r="D626">
        <f t="shared" si="35"/>
        <v>622</v>
      </c>
      <c r="E626">
        <f t="shared" ca="1" si="33"/>
        <v>1</v>
      </c>
      <c r="I626">
        <v>-4</v>
      </c>
      <c r="M626">
        <f t="shared" si="34"/>
        <v>1.3383022576488537E-4</v>
      </c>
    </row>
    <row r="627" spans="4:13" x14ac:dyDescent="0.3">
      <c r="D627">
        <f t="shared" si="35"/>
        <v>623</v>
      </c>
      <c r="E627">
        <f t="shared" ca="1" si="33"/>
        <v>3</v>
      </c>
      <c r="I627">
        <v>1</v>
      </c>
      <c r="M627">
        <f t="shared" si="34"/>
        <v>0.24197072451914337</v>
      </c>
    </row>
    <row r="628" spans="4:13" x14ac:dyDescent="0.3">
      <c r="D628">
        <f t="shared" si="35"/>
        <v>624</v>
      </c>
      <c r="E628">
        <f t="shared" ca="1" si="33"/>
        <v>0</v>
      </c>
      <c r="I628">
        <v>-3</v>
      </c>
      <c r="M628">
        <f t="shared" si="34"/>
        <v>4.4318484119380075E-3</v>
      </c>
    </row>
    <row r="629" spans="4:13" x14ac:dyDescent="0.3">
      <c r="D629">
        <f t="shared" si="35"/>
        <v>625</v>
      </c>
      <c r="E629">
        <f t="shared" ca="1" si="33"/>
        <v>-2</v>
      </c>
      <c r="I629">
        <v>-2</v>
      </c>
      <c r="M629">
        <f t="shared" si="34"/>
        <v>5.3990966513188063E-2</v>
      </c>
    </row>
    <row r="630" spans="4:13" x14ac:dyDescent="0.3">
      <c r="D630">
        <f t="shared" si="35"/>
        <v>626</v>
      </c>
      <c r="E630">
        <f t="shared" ca="1" si="33"/>
        <v>-3</v>
      </c>
      <c r="I630">
        <v>2</v>
      </c>
      <c r="M630">
        <f t="shared" si="34"/>
        <v>5.3990966513188063E-2</v>
      </c>
    </row>
    <row r="631" spans="4:13" x14ac:dyDescent="0.3">
      <c r="D631">
        <f t="shared" si="35"/>
        <v>627</v>
      </c>
      <c r="E631">
        <f t="shared" ca="1" si="33"/>
        <v>1</v>
      </c>
      <c r="I631">
        <v>-2</v>
      </c>
      <c r="M631">
        <f t="shared" si="34"/>
        <v>5.3990966513188063E-2</v>
      </c>
    </row>
    <row r="632" spans="4:13" x14ac:dyDescent="0.3">
      <c r="D632">
        <f t="shared" si="35"/>
        <v>628</v>
      </c>
      <c r="E632">
        <f t="shared" ca="1" si="33"/>
        <v>-3</v>
      </c>
      <c r="I632">
        <v>4</v>
      </c>
      <c r="M632">
        <f t="shared" si="34"/>
        <v>1.3383022576488537E-4</v>
      </c>
    </row>
    <row r="633" spans="4:13" x14ac:dyDescent="0.3">
      <c r="D633">
        <f t="shared" si="35"/>
        <v>629</v>
      </c>
      <c r="E633">
        <f t="shared" ca="1" si="33"/>
        <v>3</v>
      </c>
      <c r="I633">
        <v>3</v>
      </c>
      <c r="M633">
        <f t="shared" si="34"/>
        <v>4.4318484119380075E-3</v>
      </c>
    </row>
    <row r="634" spans="4:13" x14ac:dyDescent="0.3">
      <c r="D634">
        <f t="shared" si="35"/>
        <v>630</v>
      </c>
      <c r="E634">
        <f t="shared" ca="1" si="33"/>
        <v>0</v>
      </c>
      <c r="I634">
        <v>-3</v>
      </c>
      <c r="M634">
        <f t="shared" si="34"/>
        <v>4.4318484119380075E-3</v>
      </c>
    </row>
    <row r="635" spans="4:13" x14ac:dyDescent="0.3">
      <c r="D635">
        <f t="shared" si="35"/>
        <v>631</v>
      </c>
      <c r="E635">
        <f t="shared" ca="1" si="33"/>
        <v>-3</v>
      </c>
      <c r="I635">
        <v>-2</v>
      </c>
      <c r="M635">
        <f t="shared" si="34"/>
        <v>5.3990966513188063E-2</v>
      </c>
    </row>
    <row r="636" spans="4:13" x14ac:dyDescent="0.3">
      <c r="D636">
        <f t="shared" si="35"/>
        <v>632</v>
      </c>
      <c r="E636">
        <f t="shared" ca="1" si="33"/>
        <v>-1</v>
      </c>
      <c r="I636">
        <v>-4</v>
      </c>
      <c r="M636">
        <f t="shared" si="34"/>
        <v>1.3383022576488537E-4</v>
      </c>
    </row>
    <row r="637" spans="4:13" x14ac:dyDescent="0.3">
      <c r="D637">
        <f t="shared" si="35"/>
        <v>633</v>
      </c>
      <c r="E637">
        <f t="shared" ca="1" si="33"/>
        <v>-3</v>
      </c>
      <c r="I637">
        <v>3</v>
      </c>
      <c r="M637">
        <f t="shared" si="34"/>
        <v>4.4318484119380075E-3</v>
      </c>
    </row>
    <row r="638" spans="4:13" x14ac:dyDescent="0.3">
      <c r="D638">
        <f t="shared" si="35"/>
        <v>634</v>
      </c>
      <c r="E638">
        <f t="shared" ca="1" si="33"/>
        <v>2</v>
      </c>
      <c r="I638">
        <v>4</v>
      </c>
      <c r="M638">
        <f t="shared" si="34"/>
        <v>1.3383022576488537E-4</v>
      </c>
    </row>
    <row r="639" spans="4:13" x14ac:dyDescent="0.3">
      <c r="D639">
        <f t="shared" si="35"/>
        <v>635</v>
      </c>
      <c r="E639">
        <f t="shared" ca="1" si="33"/>
        <v>2</v>
      </c>
      <c r="I639">
        <v>-3</v>
      </c>
      <c r="M639">
        <f t="shared" si="34"/>
        <v>4.4318484119380075E-3</v>
      </c>
    </row>
    <row r="640" spans="4:13" x14ac:dyDescent="0.3">
      <c r="D640">
        <f t="shared" si="35"/>
        <v>636</v>
      </c>
      <c r="E640">
        <f t="shared" ca="1" si="33"/>
        <v>0</v>
      </c>
      <c r="I640">
        <v>4</v>
      </c>
      <c r="M640">
        <f t="shared" si="34"/>
        <v>1.3383022576488537E-4</v>
      </c>
    </row>
    <row r="641" spans="4:13" x14ac:dyDescent="0.3">
      <c r="D641">
        <f t="shared" si="35"/>
        <v>637</v>
      </c>
      <c r="E641">
        <f t="shared" ca="1" si="33"/>
        <v>3</v>
      </c>
      <c r="I641">
        <v>0</v>
      </c>
      <c r="M641">
        <f t="shared" si="34"/>
        <v>0.3989422804014327</v>
      </c>
    </row>
    <row r="642" spans="4:13" x14ac:dyDescent="0.3">
      <c r="D642">
        <f t="shared" si="35"/>
        <v>638</v>
      </c>
      <c r="E642">
        <f t="shared" ca="1" si="33"/>
        <v>3</v>
      </c>
      <c r="I642">
        <v>-3</v>
      </c>
      <c r="M642">
        <f t="shared" si="34"/>
        <v>4.4318484119380075E-3</v>
      </c>
    </row>
    <row r="643" spans="4:13" x14ac:dyDescent="0.3">
      <c r="D643">
        <f t="shared" si="35"/>
        <v>639</v>
      </c>
      <c r="E643">
        <f t="shared" ca="1" si="33"/>
        <v>-4</v>
      </c>
      <c r="I643">
        <v>3</v>
      </c>
      <c r="M643">
        <f t="shared" si="34"/>
        <v>4.4318484119380075E-3</v>
      </c>
    </row>
    <row r="644" spans="4:13" x14ac:dyDescent="0.3">
      <c r="D644">
        <f t="shared" si="35"/>
        <v>640</v>
      </c>
      <c r="E644">
        <f t="shared" ca="1" si="33"/>
        <v>3</v>
      </c>
      <c r="I644">
        <v>-1</v>
      </c>
      <c r="M644">
        <f t="shared" si="34"/>
        <v>0.24197072451914337</v>
      </c>
    </row>
    <row r="645" spans="4:13" x14ac:dyDescent="0.3">
      <c r="D645">
        <f t="shared" si="35"/>
        <v>641</v>
      </c>
      <c r="E645">
        <f t="shared" ca="1" si="33"/>
        <v>2</v>
      </c>
      <c r="I645">
        <v>-4</v>
      </c>
      <c r="M645">
        <f t="shared" si="34"/>
        <v>1.3383022576488537E-4</v>
      </c>
    </row>
    <row r="646" spans="4:13" x14ac:dyDescent="0.3">
      <c r="D646">
        <f t="shared" si="35"/>
        <v>642</v>
      </c>
      <c r="E646">
        <f t="shared" ref="E646:E709" ca="1" si="36">RANDBETWEEN(-4,4)</f>
        <v>0</v>
      </c>
      <c r="I646">
        <v>2</v>
      </c>
      <c r="M646">
        <f t="shared" ref="M646:M709" si="37">_xlfn.NORM.DIST(I646,$B$3,$C$3,FALSE)</f>
        <v>5.3990966513188063E-2</v>
      </c>
    </row>
    <row r="647" spans="4:13" x14ac:dyDescent="0.3">
      <c r="D647">
        <f t="shared" ref="D647:D710" si="38">D646+1</f>
        <v>643</v>
      </c>
      <c r="E647">
        <f t="shared" ca="1" si="36"/>
        <v>-3</v>
      </c>
      <c r="I647">
        <v>2</v>
      </c>
      <c r="M647">
        <f t="shared" si="37"/>
        <v>5.3990966513188063E-2</v>
      </c>
    </row>
    <row r="648" spans="4:13" x14ac:dyDescent="0.3">
      <c r="D648">
        <f t="shared" si="38"/>
        <v>644</v>
      </c>
      <c r="E648">
        <f t="shared" ca="1" si="36"/>
        <v>-1</v>
      </c>
      <c r="I648">
        <v>-3</v>
      </c>
      <c r="M648">
        <f t="shared" si="37"/>
        <v>4.4318484119380075E-3</v>
      </c>
    </row>
    <row r="649" spans="4:13" x14ac:dyDescent="0.3">
      <c r="D649">
        <f t="shared" si="38"/>
        <v>645</v>
      </c>
      <c r="E649">
        <f t="shared" ca="1" si="36"/>
        <v>-3</v>
      </c>
      <c r="I649">
        <v>-3</v>
      </c>
      <c r="M649">
        <f t="shared" si="37"/>
        <v>4.4318484119380075E-3</v>
      </c>
    </row>
    <row r="650" spans="4:13" x14ac:dyDescent="0.3">
      <c r="D650">
        <f t="shared" si="38"/>
        <v>646</v>
      </c>
      <c r="E650">
        <f t="shared" ca="1" si="36"/>
        <v>1</v>
      </c>
      <c r="I650">
        <v>3</v>
      </c>
      <c r="M650">
        <f t="shared" si="37"/>
        <v>4.4318484119380075E-3</v>
      </c>
    </row>
    <row r="651" spans="4:13" x14ac:dyDescent="0.3">
      <c r="D651">
        <f t="shared" si="38"/>
        <v>647</v>
      </c>
      <c r="E651">
        <f t="shared" ca="1" si="36"/>
        <v>0</v>
      </c>
      <c r="I651">
        <v>4</v>
      </c>
      <c r="M651">
        <f t="shared" si="37"/>
        <v>1.3383022576488537E-4</v>
      </c>
    </row>
    <row r="652" spans="4:13" x14ac:dyDescent="0.3">
      <c r="D652">
        <f t="shared" si="38"/>
        <v>648</v>
      </c>
      <c r="E652">
        <f t="shared" ca="1" si="36"/>
        <v>3</v>
      </c>
      <c r="I652">
        <v>-3</v>
      </c>
      <c r="M652">
        <f t="shared" si="37"/>
        <v>4.4318484119380075E-3</v>
      </c>
    </row>
    <row r="653" spans="4:13" x14ac:dyDescent="0.3">
      <c r="D653">
        <f t="shared" si="38"/>
        <v>649</v>
      </c>
      <c r="E653">
        <f t="shared" ca="1" si="36"/>
        <v>3</v>
      </c>
      <c r="I653">
        <v>2</v>
      </c>
      <c r="M653">
        <f t="shared" si="37"/>
        <v>5.3990966513188063E-2</v>
      </c>
    </row>
    <row r="654" spans="4:13" x14ac:dyDescent="0.3">
      <c r="D654">
        <f t="shared" si="38"/>
        <v>650</v>
      </c>
      <c r="E654">
        <f t="shared" ca="1" si="36"/>
        <v>4</v>
      </c>
      <c r="I654">
        <v>-3</v>
      </c>
      <c r="M654">
        <f t="shared" si="37"/>
        <v>4.4318484119380075E-3</v>
      </c>
    </row>
    <row r="655" spans="4:13" x14ac:dyDescent="0.3">
      <c r="D655">
        <f t="shared" si="38"/>
        <v>651</v>
      </c>
      <c r="E655">
        <f t="shared" ca="1" si="36"/>
        <v>0</v>
      </c>
      <c r="I655">
        <v>-2</v>
      </c>
      <c r="M655">
        <f t="shared" si="37"/>
        <v>5.3990966513188063E-2</v>
      </c>
    </row>
    <row r="656" spans="4:13" x14ac:dyDescent="0.3">
      <c r="D656">
        <f t="shared" si="38"/>
        <v>652</v>
      </c>
      <c r="E656">
        <f t="shared" ca="1" si="36"/>
        <v>1</v>
      </c>
      <c r="I656">
        <v>-1</v>
      </c>
      <c r="M656">
        <f t="shared" si="37"/>
        <v>0.24197072451914337</v>
      </c>
    </row>
    <row r="657" spans="4:13" x14ac:dyDescent="0.3">
      <c r="D657">
        <f t="shared" si="38"/>
        <v>653</v>
      </c>
      <c r="E657">
        <f t="shared" ca="1" si="36"/>
        <v>-4</v>
      </c>
      <c r="I657">
        <v>-2</v>
      </c>
      <c r="M657">
        <f t="shared" si="37"/>
        <v>5.3990966513188063E-2</v>
      </c>
    </row>
    <row r="658" spans="4:13" x14ac:dyDescent="0.3">
      <c r="D658">
        <f t="shared" si="38"/>
        <v>654</v>
      </c>
      <c r="E658">
        <f t="shared" ca="1" si="36"/>
        <v>-1</v>
      </c>
      <c r="I658">
        <v>2</v>
      </c>
      <c r="M658">
        <f t="shared" si="37"/>
        <v>5.3990966513188063E-2</v>
      </c>
    </row>
    <row r="659" spans="4:13" x14ac:dyDescent="0.3">
      <c r="D659">
        <f t="shared" si="38"/>
        <v>655</v>
      </c>
      <c r="E659">
        <f t="shared" ca="1" si="36"/>
        <v>-4</v>
      </c>
      <c r="I659">
        <v>-1</v>
      </c>
      <c r="M659">
        <f t="shared" si="37"/>
        <v>0.24197072451914337</v>
      </c>
    </row>
    <row r="660" spans="4:13" x14ac:dyDescent="0.3">
      <c r="D660">
        <f t="shared" si="38"/>
        <v>656</v>
      </c>
      <c r="E660">
        <f t="shared" ca="1" si="36"/>
        <v>3</v>
      </c>
      <c r="I660">
        <v>2</v>
      </c>
      <c r="M660">
        <f t="shared" si="37"/>
        <v>5.3990966513188063E-2</v>
      </c>
    </row>
    <row r="661" spans="4:13" x14ac:dyDescent="0.3">
      <c r="D661">
        <f t="shared" si="38"/>
        <v>657</v>
      </c>
      <c r="E661">
        <f t="shared" ca="1" si="36"/>
        <v>4</v>
      </c>
      <c r="I661">
        <v>-4</v>
      </c>
      <c r="M661">
        <f t="shared" si="37"/>
        <v>1.3383022576488537E-4</v>
      </c>
    </row>
    <row r="662" spans="4:13" x14ac:dyDescent="0.3">
      <c r="D662">
        <f t="shared" si="38"/>
        <v>658</v>
      </c>
      <c r="E662">
        <f t="shared" ca="1" si="36"/>
        <v>2</v>
      </c>
      <c r="I662">
        <v>0</v>
      </c>
      <c r="M662">
        <f t="shared" si="37"/>
        <v>0.3989422804014327</v>
      </c>
    </row>
    <row r="663" spans="4:13" x14ac:dyDescent="0.3">
      <c r="D663">
        <f t="shared" si="38"/>
        <v>659</v>
      </c>
      <c r="E663">
        <f t="shared" ca="1" si="36"/>
        <v>1</v>
      </c>
      <c r="I663">
        <v>0</v>
      </c>
      <c r="M663">
        <f t="shared" si="37"/>
        <v>0.3989422804014327</v>
      </c>
    </row>
    <row r="664" spans="4:13" x14ac:dyDescent="0.3">
      <c r="D664">
        <f t="shared" si="38"/>
        <v>660</v>
      </c>
      <c r="E664">
        <f t="shared" ca="1" si="36"/>
        <v>-4</v>
      </c>
      <c r="I664">
        <v>4</v>
      </c>
      <c r="M664">
        <f t="shared" si="37"/>
        <v>1.3383022576488537E-4</v>
      </c>
    </row>
    <row r="665" spans="4:13" x14ac:dyDescent="0.3">
      <c r="D665">
        <f t="shared" si="38"/>
        <v>661</v>
      </c>
      <c r="E665">
        <f t="shared" ca="1" si="36"/>
        <v>3</v>
      </c>
      <c r="I665">
        <v>4</v>
      </c>
      <c r="M665">
        <f t="shared" si="37"/>
        <v>1.3383022576488537E-4</v>
      </c>
    </row>
    <row r="666" spans="4:13" x14ac:dyDescent="0.3">
      <c r="D666">
        <f t="shared" si="38"/>
        <v>662</v>
      </c>
      <c r="E666">
        <f t="shared" ca="1" si="36"/>
        <v>-4</v>
      </c>
      <c r="I666">
        <v>2</v>
      </c>
      <c r="M666">
        <f t="shared" si="37"/>
        <v>5.3990966513188063E-2</v>
      </c>
    </row>
    <row r="667" spans="4:13" x14ac:dyDescent="0.3">
      <c r="D667">
        <f t="shared" si="38"/>
        <v>663</v>
      </c>
      <c r="E667">
        <f t="shared" ca="1" si="36"/>
        <v>-4</v>
      </c>
      <c r="I667">
        <v>3</v>
      </c>
      <c r="M667">
        <f t="shared" si="37"/>
        <v>4.4318484119380075E-3</v>
      </c>
    </row>
    <row r="668" spans="4:13" x14ac:dyDescent="0.3">
      <c r="D668">
        <f t="shared" si="38"/>
        <v>664</v>
      </c>
      <c r="E668">
        <f t="shared" ca="1" si="36"/>
        <v>4</v>
      </c>
      <c r="I668">
        <v>2</v>
      </c>
      <c r="M668">
        <f t="shared" si="37"/>
        <v>5.3990966513188063E-2</v>
      </c>
    </row>
    <row r="669" spans="4:13" x14ac:dyDescent="0.3">
      <c r="D669">
        <f t="shared" si="38"/>
        <v>665</v>
      </c>
      <c r="E669">
        <f t="shared" ca="1" si="36"/>
        <v>-1</v>
      </c>
      <c r="I669">
        <v>-1</v>
      </c>
      <c r="M669">
        <f t="shared" si="37"/>
        <v>0.24197072451914337</v>
      </c>
    </row>
    <row r="670" spans="4:13" x14ac:dyDescent="0.3">
      <c r="D670">
        <f t="shared" si="38"/>
        <v>666</v>
      </c>
      <c r="E670">
        <f t="shared" ca="1" si="36"/>
        <v>-3</v>
      </c>
      <c r="I670">
        <v>3</v>
      </c>
      <c r="M670">
        <f t="shared" si="37"/>
        <v>4.4318484119380075E-3</v>
      </c>
    </row>
    <row r="671" spans="4:13" x14ac:dyDescent="0.3">
      <c r="D671">
        <f t="shared" si="38"/>
        <v>667</v>
      </c>
      <c r="E671">
        <f t="shared" ca="1" si="36"/>
        <v>1</v>
      </c>
      <c r="I671">
        <v>0</v>
      </c>
      <c r="M671">
        <f t="shared" si="37"/>
        <v>0.3989422804014327</v>
      </c>
    </row>
    <row r="672" spans="4:13" x14ac:dyDescent="0.3">
      <c r="D672">
        <f t="shared" si="38"/>
        <v>668</v>
      </c>
      <c r="E672">
        <f t="shared" ca="1" si="36"/>
        <v>-2</v>
      </c>
      <c r="I672">
        <v>-1</v>
      </c>
      <c r="M672">
        <f t="shared" si="37"/>
        <v>0.24197072451914337</v>
      </c>
    </row>
    <row r="673" spans="4:13" x14ac:dyDescent="0.3">
      <c r="D673">
        <f t="shared" si="38"/>
        <v>669</v>
      </c>
      <c r="E673">
        <f t="shared" ca="1" si="36"/>
        <v>0</v>
      </c>
      <c r="I673">
        <v>-4</v>
      </c>
      <c r="M673">
        <f t="shared" si="37"/>
        <v>1.3383022576488537E-4</v>
      </c>
    </row>
    <row r="674" spans="4:13" x14ac:dyDescent="0.3">
      <c r="D674">
        <f t="shared" si="38"/>
        <v>670</v>
      </c>
      <c r="E674">
        <f t="shared" ca="1" si="36"/>
        <v>2</v>
      </c>
      <c r="I674">
        <v>-4</v>
      </c>
      <c r="M674">
        <f t="shared" si="37"/>
        <v>1.3383022576488537E-4</v>
      </c>
    </row>
    <row r="675" spans="4:13" x14ac:dyDescent="0.3">
      <c r="D675">
        <f t="shared" si="38"/>
        <v>671</v>
      </c>
      <c r="E675">
        <f t="shared" ca="1" si="36"/>
        <v>-3</v>
      </c>
      <c r="I675">
        <v>-2</v>
      </c>
      <c r="M675">
        <f t="shared" si="37"/>
        <v>5.3990966513188063E-2</v>
      </c>
    </row>
    <row r="676" spans="4:13" x14ac:dyDescent="0.3">
      <c r="D676">
        <f t="shared" si="38"/>
        <v>672</v>
      </c>
      <c r="E676">
        <f t="shared" ca="1" si="36"/>
        <v>4</v>
      </c>
      <c r="I676">
        <v>0</v>
      </c>
      <c r="M676">
        <f t="shared" si="37"/>
        <v>0.3989422804014327</v>
      </c>
    </row>
    <row r="677" spans="4:13" x14ac:dyDescent="0.3">
      <c r="D677">
        <f t="shared" si="38"/>
        <v>673</v>
      </c>
      <c r="E677">
        <f t="shared" ca="1" si="36"/>
        <v>3</v>
      </c>
      <c r="I677">
        <v>3</v>
      </c>
      <c r="M677">
        <f t="shared" si="37"/>
        <v>4.4318484119380075E-3</v>
      </c>
    </row>
    <row r="678" spans="4:13" x14ac:dyDescent="0.3">
      <c r="D678">
        <f t="shared" si="38"/>
        <v>674</v>
      </c>
      <c r="E678">
        <f t="shared" ca="1" si="36"/>
        <v>4</v>
      </c>
      <c r="I678">
        <v>-3</v>
      </c>
      <c r="M678">
        <f t="shared" si="37"/>
        <v>4.4318484119380075E-3</v>
      </c>
    </row>
    <row r="679" spans="4:13" x14ac:dyDescent="0.3">
      <c r="D679">
        <f t="shared" si="38"/>
        <v>675</v>
      </c>
      <c r="E679">
        <f t="shared" ca="1" si="36"/>
        <v>2</v>
      </c>
      <c r="I679">
        <v>3</v>
      </c>
      <c r="M679">
        <f t="shared" si="37"/>
        <v>4.4318484119380075E-3</v>
      </c>
    </row>
    <row r="680" spans="4:13" x14ac:dyDescent="0.3">
      <c r="D680">
        <f t="shared" si="38"/>
        <v>676</v>
      </c>
      <c r="E680">
        <f t="shared" ca="1" si="36"/>
        <v>4</v>
      </c>
      <c r="I680">
        <v>1</v>
      </c>
      <c r="M680">
        <f t="shared" si="37"/>
        <v>0.24197072451914337</v>
      </c>
    </row>
    <row r="681" spans="4:13" x14ac:dyDescent="0.3">
      <c r="D681">
        <f t="shared" si="38"/>
        <v>677</v>
      </c>
      <c r="E681">
        <f t="shared" ca="1" si="36"/>
        <v>-2</v>
      </c>
      <c r="I681">
        <v>4</v>
      </c>
      <c r="M681">
        <f t="shared" si="37"/>
        <v>1.3383022576488537E-4</v>
      </c>
    </row>
    <row r="682" spans="4:13" x14ac:dyDescent="0.3">
      <c r="D682">
        <f t="shared" si="38"/>
        <v>678</v>
      </c>
      <c r="E682">
        <f t="shared" ca="1" si="36"/>
        <v>3</v>
      </c>
      <c r="I682">
        <v>-2</v>
      </c>
      <c r="M682">
        <f t="shared" si="37"/>
        <v>5.3990966513188063E-2</v>
      </c>
    </row>
    <row r="683" spans="4:13" x14ac:dyDescent="0.3">
      <c r="D683">
        <f t="shared" si="38"/>
        <v>679</v>
      </c>
      <c r="E683">
        <f t="shared" ca="1" si="36"/>
        <v>-2</v>
      </c>
      <c r="I683">
        <v>-4</v>
      </c>
      <c r="M683">
        <f t="shared" si="37"/>
        <v>1.3383022576488537E-4</v>
      </c>
    </row>
    <row r="684" spans="4:13" x14ac:dyDescent="0.3">
      <c r="D684">
        <f t="shared" si="38"/>
        <v>680</v>
      </c>
      <c r="E684">
        <f t="shared" ca="1" si="36"/>
        <v>-1</v>
      </c>
      <c r="I684">
        <v>0</v>
      </c>
      <c r="M684">
        <f t="shared" si="37"/>
        <v>0.3989422804014327</v>
      </c>
    </row>
    <row r="685" spans="4:13" x14ac:dyDescent="0.3">
      <c r="D685">
        <f t="shared" si="38"/>
        <v>681</v>
      </c>
      <c r="E685">
        <f t="shared" ca="1" si="36"/>
        <v>0</v>
      </c>
      <c r="I685">
        <v>-1</v>
      </c>
      <c r="M685">
        <f t="shared" si="37"/>
        <v>0.24197072451914337</v>
      </c>
    </row>
    <row r="686" spans="4:13" x14ac:dyDescent="0.3">
      <c r="D686">
        <f t="shared" si="38"/>
        <v>682</v>
      </c>
      <c r="E686">
        <f t="shared" ca="1" si="36"/>
        <v>-3</v>
      </c>
      <c r="I686">
        <v>0</v>
      </c>
      <c r="M686">
        <f t="shared" si="37"/>
        <v>0.3989422804014327</v>
      </c>
    </row>
    <row r="687" spans="4:13" x14ac:dyDescent="0.3">
      <c r="D687">
        <f t="shared" si="38"/>
        <v>683</v>
      </c>
      <c r="E687">
        <f t="shared" ca="1" si="36"/>
        <v>-4</v>
      </c>
      <c r="I687">
        <v>4</v>
      </c>
      <c r="M687">
        <f t="shared" si="37"/>
        <v>1.3383022576488537E-4</v>
      </c>
    </row>
    <row r="688" spans="4:13" x14ac:dyDescent="0.3">
      <c r="D688">
        <f t="shared" si="38"/>
        <v>684</v>
      </c>
      <c r="E688">
        <f t="shared" ca="1" si="36"/>
        <v>2</v>
      </c>
      <c r="I688">
        <v>3</v>
      </c>
      <c r="M688">
        <f t="shared" si="37"/>
        <v>4.4318484119380075E-3</v>
      </c>
    </row>
    <row r="689" spans="4:13" x14ac:dyDescent="0.3">
      <c r="D689">
        <f t="shared" si="38"/>
        <v>685</v>
      </c>
      <c r="E689">
        <f t="shared" ca="1" si="36"/>
        <v>3</v>
      </c>
      <c r="I689">
        <v>2</v>
      </c>
      <c r="M689">
        <f t="shared" si="37"/>
        <v>5.3990966513188063E-2</v>
      </c>
    </row>
    <row r="690" spans="4:13" x14ac:dyDescent="0.3">
      <c r="D690">
        <f t="shared" si="38"/>
        <v>686</v>
      </c>
      <c r="E690">
        <f t="shared" ca="1" si="36"/>
        <v>4</v>
      </c>
      <c r="I690">
        <v>-3</v>
      </c>
      <c r="M690">
        <f t="shared" si="37"/>
        <v>4.4318484119380075E-3</v>
      </c>
    </row>
    <row r="691" spans="4:13" x14ac:dyDescent="0.3">
      <c r="D691">
        <f t="shared" si="38"/>
        <v>687</v>
      </c>
      <c r="E691">
        <f t="shared" ca="1" si="36"/>
        <v>3</v>
      </c>
      <c r="I691">
        <v>-4</v>
      </c>
      <c r="M691">
        <f t="shared" si="37"/>
        <v>1.3383022576488537E-4</v>
      </c>
    </row>
    <row r="692" spans="4:13" x14ac:dyDescent="0.3">
      <c r="D692">
        <f t="shared" si="38"/>
        <v>688</v>
      </c>
      <c r="E692">
        <f t="shared" ca="1" si="36"/>
        <v>-2</v>
      </c>
      <c r="I692">
        <v>3</v>
      </c>
      <c r="M692">
        <f t="shared" si="37"/>
        <v>4.4318484119380075E-3</v>
      </c>
    </row>
    <row r="693" spans="4:13" x14ac:dyDescent="0.3">
      <c r="D693">
        <f t="shared" si="38"/>
        <v>689</v>
      </c>
      <c r="E693">
        <f t="shared" ca="1" si="36"/>
        <v>-1</v>
      </c>
      <c r="I693">
        <v>4</v>
      </c>
      <c r="M693">
        <f t="shared" si="37"/>
        <v>1.3383022576488537E-4</v>
      </c>
    </row>
    <row r="694" spans="4:13" x14ac:dyDescent="0.3">
      <c r="D694">
        <f t="shared" si="38"/>
        <v>690</v>
      </c>
      <c r="E694">
        <f t="shared" ca="1" si="36"/>
        <v>-3</v>
      </c>
      <c r="I694">
        <v>3</v>
      </c>
      <c r="M694">
        <f t="shared" si="37"/>
        <v>4.4318484119380075E-3</v>
      </c>
    </row>
    <row r="695" spans="4:13" x14ac:dyDescent="0.3">
      <c r="D695">
        <f t="shared" si="38"/>
        <v>691</v>
      </c>
      <c r="E695">
        <f t="shared" ca="1" si="36"/>
        <v>2</v>
      </c>
      <c r="I695">
        <v>2</v>
      </c>
      <c r="M695">
        <f t="shared" si="37"/>
        <v>5.3990966513188063E-2</v>
      </c>
    </row>
    <row r="696" spans="4:13" x14ac:dyDescent="0.3">
      <c r="D696">
        <f t="shared" si="38"/>
        <v>692</v>
      </c>
      <c r="E696">
        <f t="shared" ca="1" si="36"/>
        <v>-3</v>
      </c>
      <c r="I696">
        <v>3</v>
      </c>
      <c r="M696">
        <f t="shared" si="37"/>
        <v>4.4318484119380075E-3</v>
      </c>
    </row>
    <row r="697" spans="4:13" x14ac:dyDescent="0.3">
      <c r="D697">
        <f t="shared" si="38"/>
        <v>693</v>
      </c>
      <c r="E697">
        <f t="shared" ca="1" si="36"/>
        <v>-2</v>
      </c>
      <c r="I697">
        <v>1</v>
      </c>
      <c r="M697">
        <f t="shared" si="37"/>
        <v>0.24197072451914337</v>
      </c>
    </row>
    <row r="698" spans="4:13" x14ac:dyDescent="0.3">
      <c r="D698">
        <f t="shared" si="38"/>
        <v>694</v>
      </c>
      <c r="E698">
        <f t="shared" ca="1" si="36"/>
        <v>-2</v>
      </c>
      <c r="I698">
        <v>1</v>
      </c>
      <c r="M698">
        <f t="shared" si="37"/>
        <v>0.24197072451914337</v>
      </c>
    </row>
    <row r="699" spans="4:13" x14ac:dyDescent="0.3">
      <c r="D699">
        <f t="shared" si="38"/>
        <v>695</v>
      </c>
      <c r="E699">
        <f t="shared" ca="1" si="36"/>
        <v>3</v>
      </c>
      <c r="I699">
        <v>1</v>
      </c>
      <c r="M699">
        <f t="shared" si="37"/>
        <v>0.24197072451914337</v>
      </c>
    </row>
    <row r="700" spans="4:13" x14ac:dyDescent="0.3">
      <c r="D700">
        <f t="shared" si="38"/>
        <v>696</v>
      </c>
      <c r="E700">
        <f t="shared" ca="1" si="36"/>
        <v>-3</v>
      </c>
      <c r="I700">
        <v>3</v>
      </c>
      <c r="M700">
        <f t="shared" si="37"/>
        <v>4.4318484119380075E-3</v>
      </c>
    </row>
    <row r="701" spans="4:13" x14ac:dyDescent="0.3">
      <c r="D701">
        <f t="shared" si="38"/>
        <v>697</v>
      </c>
      <c r="E701">
        <f t="shared" ca="1" si="36"/>
        <v>1</v>
      </c>
      <c r="I701">
        <v>4</v>
      </c>
      <c r="M701">
        <f t="shared" si="37"/>
        <v>1.3383022576488537E-4</v>
      </c>
    </row>
    <row r="702" spans="4:13" x14ac:dyDescent="0.3">
      <c r="D702">
        <f t="shared" si="38"/>
        <v>698</v>
      </c>
      <c r="E702">
        <f t="shared" ca="1" si="36"/>
        <v>2</v>
      </c>
      <c r="I702">
        <v>2</v>
      </c>
      <c r="M702">
        <f t="shared" si="37"/>
        <v>5.3990966513188063E-2</v>
      </c>
    </row>
    <row r="703" spans="4:13" x14ac:dyDescent="0.3">
      <c r="D703">
        <f t="shared" si="38"/>
        <v>699</v>
      </c>
      <c r="E703">
        <f t="shared" ca="1" si="36"/>
        <v>0</v>
      </c>
      <c r="I703">
        <v>-1</v>
      </c>
      <c r="M703">
        <f t="shared" si="37"/>
        <v>0.24197072451914337</v>
      </c>
    </row>
    <row r="704" spans="4:13" x14ac:dyDescent="0.3">
      <c r="D704">
        <f t="shared" si="38"/>
        <v>700</v>
      </c>
      <c r="E704">
        <f t="shared" ca="1" si="36"/>
        <v>3</v>
      </c>
      <c r="I704">
        <v>-4</v>
      </c>
      <c r="M704">
        <f t="shared" si="37"/>
        <v>1.3383022576488537E-4</v>
      </c>
    </row>
    <row r="705" spans="4:13" x14ac:dyDescent="0.3">
      <c r="D705">
        <f t="shared" si="38"/>
        <v>701</v>
      </c>
      <c r="E705">
        <f t="shared" ca="1" si="36"/>
        <v>2</v>
      </c>
      <c r="I705">
        <v>-2</v>
      </c>
      <c r="M705">
        <f t="shared" si="37"/>
        <v>5.3990966513188063E-2</v>
      </c>
    </row>
    <row r="706" spans="4:13" x14ac:dyDescent="0.3">
      <c r="D706">
        <f t="shared" si="38"/>
        <v>702</v>
      </c>
      <c r="E706">
        <f t="shared" ca="1" si="36"/>
        <v>-2</v>
      </c>
      <c r="I706">
        <v>4</v>
      </c>
      <c r="M706">
        <f t="shared" si="37"/>
        <v>1.3383022576488537E-4</v>
      </c>
    </row>
    <row r="707" spans="4:13" x14ac:dyDescent="0.3">
      <c r="D707">
        <f t="shared" si="38"/>
        <v>703</v>
      </c>
      <c r="E707">
        <f t="shared" ca="1" si="36"/>
        <v>-3</v>
      </c>
      <c r="I707">
        <v>1</v>
      </c>
      <c r="M707">
        <f t="shared" si="37"/>
        <v>0.24197072451914337</v>
      </c>
    </row>
    <row r="708" spans="4:13" x14ac:dyDescent="0.3">
      <c r="D708">
        <f t="shared" si="38"/>
        <v>704</v>
      </c>
      <c r="E708">
        <f t="shared" ca="1" si="36"/>
        <v>-4</v>
      </c>
      <c r="I708">
        <v>-1</v>
      </c>
      <c r="M708">
        <f t="shared" si="37"/>
        <v>0.24197072451914337</v>
      </c>
    </row>
    <row r="709" spans="4:13" x14ac:dyDescent="0.3">
      <c r="D709">
        <f t="shared" si="38"/>
        <v>705</v>
      </c>
      <c r="E709">
        <f t="shared" ca="1" si="36"/>
        <v>-4</v>
      </c>
      <c r="I709">
        <v>-1</v>
      </c>
      <c r="M709">
        <f t="shared" si="37"/>
        <v>0.24197072451914337</v>
      </c>
    </row>
    <row r="710" spans="4:13" x14ac:dyDescent="0.3">
      <c r="D710">
        <f t="shared" si="38"/>
        <v>706</v>
      </c>
      <c r="E710">
        <f t="shared" ref="E710:E773" ca="1" si="39">RANDBETWEEN(-4,4)</f>
        <v>-4</v>
      </c>
      <c r="I710">
        <v>-1</v>
      </c>
      <c r="M710">
        <f t="shared" ref="M710:M773" si="40">_xlfn.NORM.DIST(I710,$B$3,$C$3,FALSE)</f>
        <v>0.24197072451914337</v>
      </c>
    </row>
    <row r="711" spans="4:13" x14ac:dyDescent="0.3">
      <c r="D711">
        <f t="shared" ref="D711:D774" si="41">D710+1</f>
        <v>707</v>
      </c>
      <c r="E711">
        <f t="shared" ca="1" si="39"/>
        <v>-3</v>
      </c>
      <c r="I711">
        <v>0</v>
      </c>
      <c r="M711">
        <f t="shared" si="40"/>
        <v>0.3989422804014327</v>
      </c>
    </row>
    <row r="712" spans="4:13" x14ac:dyDescent="0.3">
      <c r="D712">
        <f t="shared" si="41"/>
        <v>708</v>
      </c>
      <c r="E712">
        <f t="shared" ca="1" si="39"/>
        <v>1</v>
      </c>
      <c r="I712">
        <v>4</v>
      </c>
      <c r="M712">
        <f t="shared" si="40"/>
        <v>1.3383022576488537E-4</v>
      </c>
    </row>
    <row r="713" spans="4:13" x14ac:dyDescent="0.3">
      <c r="D713">
        <f t="shared" si="41"/>
        <v>709</v>
      </c>
      <c r="E713">
        <f t="shared" ca="1" si="39"/>
        <v>4</v>
      </c>
      <c r="I713">
        <v>-1</v>
      </c>
      <c r="M713">
        <f t="shared" si="40"/>
        <v>0.24197072451914337</v>
      </c>
    </row>
    <row r="714" spans="4:13" x14ac:dyDescent="0.3">
      <c r="D714">
        <f t="shared" si="41"/>
        <v>710</v>
      </c>
      <c r="E714">
        <f t="shared" ca="1" si="39"/>
        <v>3</v>
      </c>
      <c r="I714">
        <v>-3</v>
      </c>
      <c r="M714">
        <f t="shared" si="40"/>
        <v>4.4318484119380075E-3</v>
      </c>
    </row>
    <row r="715" spans="4:13" x14ac:dyDescent="0.3">
      <c r="D715">
        <f t="shared" si="41"/>
        <v>711</v>
      </c>
      <c r="E715">
        <f t="shared" ca="1" si="39"/>
        <v>-3</v>
      </c>
      <c r="I715">
        <v>-2</v>
      </c>
      <c r="M715">
        <f t="shared" si="40"/>
        <v>5.3990966513188063E-2</v>
      </c>
    </row>
    <row r="716" spans="4:13" x14ac:dyDescent="0.3">
      <c r="D716">
        <f t="shared" si="41"/>
        <v>712</v>
      </c>
      <c r="E716">
        <f t="shared" ca="1" si="39"/>
        <v>-1</v>
      </c>
      <c r="I716">
        <v>4</v>
      </c>
      <c r="M716">
        <f t="shared" si="40"/>
        <v>1.3383022576488537E-4</v>
      </c>
    </row>
    <row r="717" spans="4:13" x14ac:dyDescent="0.3">
      <c r="D717">
        <f t="shared" si="41"/>
        <v>713</v>
      </c>
      <c r="E717">
        <f t="shared" ca="1" si="39"/>
        <v>-3</v>
      </c>
      <c r="I717">
        <v>3</v>
      </c>
      <c r="M717">
        <f t="shared" si="40"/>
        <v>4.4318484119380075E-3</v>
      </c>
    </row>
    <row r="718" spans="4:13" x14ac:dyDescent="0.3">
      <c r="D718">
        <f t="shared" si="41"/>
        <v>714</v>
      </c>
      <c r="E718">
        <f t="shared" ca="1" si="39"/>
        <v>-2</v>
      </c>
      <c r="I718">
        <v>1</v>
      </c>
      <c r="M718">
        <f t="shared" si="40"/>
        <v>0.24197072451914337</v>
      </c>
    </row>
    <row r="719" spans="4:13" x14ac:dyDescent="0.3">
      <c r="D719">
        <f t="shared" si="41"/>
        <v>715</v>
      </c>
      <c r="E719">
        <f t="shared" ca="1" si="39"/>
        <v>-3</v>
      </c>
      <c r="I719">
        <v>2</v>
      </c>
      <c r="M719">
        <f t="shared" si="40"/>
        <v>5.3990966513188063E-2</v>
      </c>
    </row>
    <row r="720" spans="4:13" x14ac:dyDescent="0.3">
      <c r="D720">
        <f t="shared" si="41"/>
        <v>716</v>
      </c>
      <c r="E720">
        <f t="shared" ca="1" si="39"/>
        <v>-2</v>
      </c>
      <c r="I720">
        <v>3</v>
      </c>
      <c r="M720">
        <f t="shared" si="40"/>
        <v>4.4318484119380075E-3</v>
      </c>
    </row>
    <row r="721" spans="4:13" x14ac:dyDescent="0.3">
      <c r="D721">
        <f t="shared" si="41"/>
        <v>717</v>
      </c>
      <c r="E721">
        <f t="shared" ca="1" si="39"/>
        <v>4</v>
      </c>
      <c r="I721">
        <v>1</v>
      </c>
      <c r="M721">
        <f t="shared" si="40"/>
        <v>0.24197072451914337</v>
      </c>
    </row>
    <row r="722" spans="4:13" x14ac:dyDescent="0.3">
      <c r="D722">
        <f t="shared" si="41"/>
        <v>718</v>
      </c>
      <c r="E722">
        <f t="shared" ca="1" si="39"/>
        <v>1</v>
      </c>
      <c r="I722">
        <v>-3</v>
      </c>
      <c r="M722">
        <f t="shared" si="40"/>
        <v>4.4318484119380075E-3</v>
      </c>
    </row>
    <row r="723" spans="4:13" x14ac:dyDescent="0.3">
      <c r="D723">
        <f t="shared" si="41"/>
        <v>719</v>
      </c>
      <c r="E723">
        <f t="shared" ca="1" si="39"/>
        <v>4</v>
      </c>
      <c r="I723">
        <v>0</v>
      </c>
      <c r="M723">
        <f t="shared" si="40"/>
        <v>0.3989422804014327</v>
      </c>
    </row>
    <row r="724" spans="4:13" x14ac:dyDescent="0.3">
      <c r="D724">
        <f t="shared" si="41"/>
        <v>720</v>
      </c>
      <c r="E724">
        <f t="shared" ca="1" si="39"/>
        <v>0</v>
      </c>
      <c r="I724">
        <v>2</v>
      </c>
      <c r="M724">
        <f t="shared" si="40"/>
        <v>5.3990966513188063E-2</v>
      </c>
    </row>
    <row r="725" spans="4:13" x14ac:dyDescent="0.3">
      <c r="D725">
        <f t="shared" si="41"/>
        <v>721</v>
      </c>
      <c r="E725">
        <f t="shared" ca="1" si="39"/>
        <v>3</v>
      </c>
      <c r="I725">
        <v>-2</v>
      </c>
      <c r="M725">
        <f t="shared" si="40"/>
        <v>5.3990966513188063E-2</v>
      </c>
    </row>
    <row r="726" spans="4:13" x14ac:dyDescent="0.3">
      <c r="D726">
        <f t="shared" si="41"/>
        <v>722</v>
      </c>
      <c r="E726">
        <f t="shared" ca="1" si="39"/>
        <v>0</v>
      </c>
      <c r="I726">
        <v>-1</v>
      </c>
      <c r="M726">
        <f t="shared" si="40"/>
        <v>0.24197072451914337</v>
      </c>
    </row>
    <row r="727" spans="4:13" x14ac:dyDescent="0.3">
      <c r="D727">
        <f t="shared" si="41"/>
        <v>723</v>
      </c>
      <c r="E727">
        <f t="shared" ca="1" si="39"/>
        <v>-1</v>
      </c>
      <c r="I727">
        <v>1</v>
      </c>
      <c r="M727">
        <f t="shared" si="40"/>
        <v>0.24197072451914337</v>
      </c>
    </row>
    <row r="728" spans="4:13" x14ac:dyDescent="0.3">
      <c r="D728">
        <f t="shared" si="41"/>
        <v>724</v>
      </c>
      <c r="E728">
        <f t="shared" ca="1" si="39"/>
        <v>4</v>
      </c>
      <c r="I728">
        <v>-4</v>
      </c>
      <c r="M728">
        <f t="shared" si="40"/>
        <v>1.3383022576488537E-4</v>
      </c>
    </row>
    <row r="729" spans="4:13" x14ac:dyDescent="0.3">
      <c r="D729">
        <f t="shared" si="41"/>
        <v>725</v>
      </c>
      <c r="E729">
        <f t="shared" ca="1" si="39"/>
        <v>4</v>
      </c>
      <c r="I729">
        <v>4</v>
      </c>
      <c r="M729">
        <f t="shared" si="40"/>
        <v>1.3383022576488537E-4</v>
      </c>
    </row>
    <row r="730" spans="4:13" x14ac:dyDescent="0.3">
      <c r="D730">
        <f t="shared" si="41"/>
        <v>726</v>
      </c>
      <c r="E730">
        <f t="shared" ca="1" si="39"/>
        <v>1</v>
      </c>
      <c r="I730">
        <v>0</v>
      </c>
      <c r="M730">
        <f t="shared" si="40"/>
        <v>0.3989422804014327</v>
      </c>
    </row>
    <row r="731" spans="4:13" x14ac:dyDescent="0.3">
      <c r="D731">
        <f t="shared" si="41"/>
        <v>727</v>
      </c>
      <c r="E731">
        <f t="shared" ca="1" si="39"/>
        <v>-3</v>
      </c>
      <c r="I731">
        <v>3</v>
      </c>
      <c r="M731">
        <f t="shared" si="40"/>
        <v>4.4318484119380075E-3</v>
      </c>
    </row>
    <row r="732" spans="4:13" x14ac:dyDescent="0.3">
      <c r="D732">
        <f t="shared" si="41"/>
        <v>728</v>
      </c>
      <c r="E732">
        <f t="shared" ca="1" si="39"/>
        <v>3</v>
      </c>
      <c r="I732">
        <v>1</v>
      </c>
      <c r="M732">
        <f t="shared" si="40"/>
        <v>0.24197072451914337</v>
      </c>
    </row>
    <row r="733" spans="4:13" x14ac:dyDescent="0.3">
      <c r="D733">
        <f t="shared" si="41"/>
        <v>729</v>
      </c>
      <c r="E733">
        <f t="shared" ca="1" si="39"/>
        <v>-1</v>
      </c>
      <c r="I733">
        <v>-1</v>
      </c>
      <c r="M733">
        <f t="shared" si="40"/>
        <v>0.24197072451914337</v>
      </c>
    </row>
    <row r="734" spans="4:13" x14ac:dyDescent="0.3">
      <c r="D734">
        <f t="shared" si="41"/>
        <v>730</v>
      </c>
      <c r="E734">
        <f t="shared" ca="1" si="39"/>
        <v>-1</v>
      </c>
      <c r="I734">
        <v>-3</v>
      </c>
      <c r="M734">
        <f t="shared" si="40"/>
        <v>4.4318484119380075E-3</v>
      </c>
    </row>
    <row r="735" spans="4:13" x14ac:dyDescent="0.3">
      <c r="D735">
        <f t="shared" si="41"/>
        <v>731</v>
      </c>
      <c r="E735">
        <f t="shared" ca="1" si="39"/>
        <v>-4</v>
      </c>
      <c r="I735">
        <v>4</v>
      </c>
      <c r="M735">
        <f t="shared" si="40"/>
        <v>1.3383022576488537E-4</v>
      </c>
    </row>
    <row r="736" spans="4:13" x14ac:dyDescent="0.3">
      <c r="D736">
        <f t="shared" si="41"/>
        <v>732</v>
      </c>
      <c r="E736">
        <f t="shared" ca="1" si="39"/>
        <v>2</v>
      </c>
      <c r="I736">
        <v>-2</v>
      </c>
      <c r="M736">
        <f t="shared" si="40"/>
        <v>5.3990966513188063E-2</v>
      </c>
    </row>
    <row r="737" spans="4:13" x14ac:dyDescent="0.3">
      <c r="D737">
        <f t="shared" si="41"/>
        <v>733</v>
      </c>
      <c r="E737">
        <f t="shared" ca="1" si="39"/>
        <v>-2</v>
      </c>
      <c r="I737">
        <v>-1</v>
      </c>
      <c r="M737">
        <f t="shared" si="40"/>
        <v>0.24197072451914337</v>
      </c>
    </row>
    <row r="738" spans="4:13" x14ac:dyDescent="0.3">
      <c r="D738">
        <f t="shared" si="41"/>
        <v>734</v>
      </c>
      <c r="E738">
        <f t="shared" ca="1" si="39"/>
        <v>1</v>
      </c>
      <c r="I738">
        <v>1</v>
      </c>
      <c r="M738">
        <f t="shared" si="40"/>
        <v>0.24197072451914337</v>
      </c>
    </row>
    <row r="739" spans="4:13" x14ac:dyDescent="0.3">
      <c r="D739">
        <f t="shared" si="41"/>
        <v>735</v>
      </c>
      <c r="E739">
        <f t="shared" ca="1" si="39"/>
        <v>2</v>
      </c>
      <c r="I739">
        <v>1</v>
      </c>
      <c r="M739">
        <f t="shared" si="40"/>
        <v>0.24197072451914337</v>
      </c>
    </row>
    <row r="740" spans="4:13" x14ac:dyDescent="0.3">
      <c r="D740">
        <f t="shared" si="41"/>
        <v>736</v>
      </c>
      <c r="E740">
        <f t="shared" ca="1" si="39"/>
        <v>3</v>
      </c>
      <c r="I740">
        <v>0</v>
      </c>
      <c r="M740">
        <f t="shared" si="40"/>
        <v>0.3989422804014327</v>
      </c>
    </row>
    <row r="741" spans="4:13" x14ac:dyDescent="0.3">
      <c r="D741">
        <f t="shared" si="41"/>
        <v>737</v>
      </c>
      <c r="E741">
        <f t="shared" ca="1" si="39"/>
        <v>-2</v>
      </c>
      <c r="I741">
        <v>4</v>
      </c>
      <c r="M741">
        <f t="shared" si="40"/>
        <v>1.3383022576488537E-4</v>
      </c>
    </row>
    <row r="742" spans="4:13" x14ac:dyDescent="0.3">
      <c r="D742">
        <f t="shared" si="41"/>
        <v>738</v>
      </c>
      <c r="E742">
        <f t="shared" ca="1" si="39"/>
        <v>3</v>
      </c>
      <c r="I742">
        <v>3</v>
      </c>
      <c r="M742">
        <f t="shared" si="40"/>
        <v>4.4318484119380075E-3</v>
      </c>
    </row>
    <row r="743" spans="4:13" x14ac:dyDescent="0.3">
      <c r="D743">
        <f t="shared" si="41"/>
        <v>739</v>
      </c>
      <c r="E743">
        <f t="shared" ca="1" si="39"/>
        <v>2</v>
      </c>
      <c r="I743">
        <v>4</v>
      </c>
      <c r="M743">
        <f t="shared" si="40"/>
        <v>1.3383022576488537E-4</v>
      </c>
    </row>
    <row r="744" spans="4:13" x14ac:dyDescent="0.3">
      <c r="D744">
        <f t="shared" si="41"/>
        <v>740</v>
      </c>
      <c r="E744">
        <f t="shared" ca="1" si="39"/>
        <v>-2</v>
      </c>
      <c r="I744">
        <v>2</v>
      </c>
      <c r="M744">
        <f t="shared" si="40"/>
        <v>5.3990966513188063E-2</v>
      </c>
    </row>
    <row r="745" spans="4:13" x14ac:dyDescent="0.3">
      <c r="D745">
        <f t="shared" si="41"/>
        <v>741</v>
      </c>
      <c r="E745">
        <f t="shared" ca="1" si="39"/>
        <v>-2</v>
      </c>
      <c r="I745">
        <v>-2</v>
      </c>
      <c r="M745">
        <f t="shared" si="40"/>
        <v>5.3990966513188063E-2</v>
      </c>
    </row>
    <row r="746" spans="4:13" x14ac:dyDescent="0.3">
      <c r="D746">
        <f t="shared" si="41"/>
        <v>742</v>
      </c>
      <c r="E746">
        <f t="shared" ca="1" si="39"/>
        <v>0</v>
      </c>
      <c r="I746">
        <v>1</v>
      </c>
      <c r="M746">
        <f t="shared" si="40"/>
        <v>0.24197072451914337</v>
      </c>
    </row>
    <row r="747" spans="4:13" x14ac:dyDescent="0.3">
      <c r="D747">
        <f t="shared" si="41"/>
        <v>743</v>
      </c>
      <c r="E747">
        <f t="shared" ca="1" si="39"/>
        <v>-1</v>
      </c>
      <c r="I747">
        <v>3</v>
      </c>
      <c r="M747">
        <f t="shared" si="40"/>
        <v>4.4318484119380075E-3</v>
      </c>
    </row>
    <row r="748" spans="4:13" x14ac:dyDescent="0.3">
      <c r="D748">
        <f t="shared" si="41"/>
        <v>744</v>
      </c>
      <c r="E748">
        <f t="shared" ca="1" si="39"/>
        <v>2</v>
      </c>
      <c r="I748">
        <v>1</v>
      </c>
      <c r="M748">
        <f t="shared" si="40"/>
        <v>0.24197072451914337</v>
      </c>
    </row>
    <row r="749" spans="4:13" x14ac:dyDescent="0.3">
      <c r="D749">
        <f t="shared" si="41"/>
        <v>745</v>
      </c>
      <c r="E749">
        <f t="shared" ca="1" si="39"/>
        <v>-2</v>
      </c>
      <c r="I749">
        <v>-1</v>
      </c>
      <c r="M749">
        <f t="shared" si="40"/>
        <v>0.24197072451914337</v>
      </c>
    </row>
    <row r="750" spans="4:13" x14ac:dyDescent="0.3">
      <c r="D750">
        <f t="shared" si="41"/>
        <v>746</v>
      </c>
      <c r="E750">
        <f t="shared" ca="1" si="39"/>
        <v>3</v>
      </c>
      <c r="I750">
        <v>-1</v>
      </c>
      <c r="M750">
        <f t="shared" si="40"/>
        <v>0.24197072451914337</v>
      </c>
    </row>
    <row r="751" spans="4:13" x14ac:dyDescent="0.3">
      <c r="D751">
        <f t="shared" si="41"/>
        <v>747</v>
      </c>
      <c r="E751">
        <f t="shared" ca="1" si="39"/>
        <v>-1</v>
      </c>
      <c r="I751">
        <v>-4</v>
      </c>
      <c r="M751">
        <f t="shared" si="40"/>
        <v>1.3383022576488537E-4</v>
      </c>
    </row>
    <row r="752" spans="4:13" x14ac:dyDescent="0.3">
      <c r="D752">
        <f t="shared" si="41"/>
        <v>748</v>
      </c>
      <c r="E752">
        <f t="shared" ca="1" si="39"/>
        <v>-3</v>
      </c>
      <c r="I752">
        <v>0</v>
      </c>
      <c r="M752">
        <f t="shared" si="40"/>
        <v>0.3989422804014327</v>
      </c>
    </row>
    <row r="753" spans="4:13" x14ac:dyDescent="0.3">
      <c r="D753">
        <f t="shared" si="41"/>
        <v>749</v>
      </c>
      <c r="E753">
        <f t="shared" ca="1" si="39"/>
        <v>-3</v>
      </c>
      <c r="I753">
        <v>2</v>
      </c>
      <c r="M753">
        <f t="shared" si="40"/>
        <v>5.3990966513188063E-2</v>
      </c>
    </row>
    <row r="754" spans="4:13" x14ac:dyDescent="0.3">
      <c r="D754">
        <f t="shared" si="41"/>
        <v>750</v>
      </c>
      <c r="E754">
        <f t="shared" ca="1" si="39"/>
        <v>-1</v>
      </c>
      <c r="I754">
        <v>1</v>
      </c>
      <c r="M754">
        <f t="shared" si="40"/>
        <v>0.24197072451914337</v>
      </c>
    </row>
    <row r="755" spans="4:13" x14ac:dyDescent="0.3">
      <c r="D755">
        <f t="shared" si="41"/>
        <v>751</v>
      </c>
      <c r="E755">
        <f t="shared" ca="1" si="39"/>
        <v>-3</v>
      </c>
      <c r="I755">
        <v>3</v>
      </c>
      <c r="M755">
        <f t="shared" si="40"/>
        <v>4.4318484119380075E-3</v>
      </c>
    </row>
    <row r="756" spans="4:13" x14ac:dyDescent="0.3">
      <c r="D756">
        <f t="shared" si="41"/>
        <v>752</v>
      </c>
      <c r="E756">
        <f t="shared" ca="1" si="39"/>
        <v>-4</v>
      </c>
      <c r="I756">
        <v>-2</v>
      </c>
      <c r="M756">
        <f t="shared" si="40"/>
        <v>5.3990966513188063E-2</v>
      </c>
    </row>
    <row r="757" spans="4:13" x14ac:dyDescent="0.3">
      <c r="D757">
        <f t="shared" si="41"/>
        <v>753</v>
      </c>
      <c r="E757">
        <f t="shared" ca="1" si="39"/>
        <v>2</v>
      </c>
      <c r="I757">
        <v>-3</v>
      </c>
      <c r="M757">
        <f t="shared" si="40"/>
        <v>4.4318484119380075E-3</v>
      </c>
    </row>
    <row r="758" spans="4:13" x14ac:dyDescent="0.3">
      <c r="D758">
        <f t="shared" si="41"/>
        <v>754</v>
      </c>
      <c r="E758">
        <f t="shared" ca="1" si="39"/>
        <v>3</v>
      </c>
      <c r="I758">
        <v>-3</v>
      </c>
      <c r="M758">
        <f t="shared" si="40"/>
        <v>4.4318484119380075E-3</v>
      </c>
    </row>
    <row r="759" spans="4:13" x14ac:dyDescent="0.3">
      <c r="D759">
        <f t="shared" si="41"/>
        <v>755</v>
      </c>
      <c r="E759">
        <f t="shared" ca="1" si="39"/>
        <v>4</v>
      </c>
      <c r="I759">
        <v>0</v>
      </c>
      <c r="M759">
        <f t="shared" si="40"/>
        <v>0.3989422804014327</v>
      </c>
    </row>
    <row r="760" spans="4:13" x14ac:dyDescent="0.3">
      <c r="D760">
        <f t="shared" si="41"/>
        <v>756</v>
      </c>
      <c r="E760">
        <f t="shared" ca="1" si="39"/>
        <v>-1</v>
      </c>
      <c r="I760">
        <v>3</v>
      </c>
      <c r="M760">
        <f t="shared" si="40"/>
        <v>4.4318484119380075E-3</v>
      </c>
    </row>
    <row r="761" spans="4:13" x14ac:dyDescent="0.3">
      <c r="D761">
        <f t="shared" si="41"/>
        <v>757</v>
      </c>
      <c r="E761">
        <f t="shared" ca="1" si="39"/>
        <v>-2</v>
      </c>
      <c r="I761">
        <v>-2</v>
      </c>
      <c r="M761">
        <f t="shared" si="40"/>
        <v>5.3990966513188063E-2</v>
      </c>
    </row>
    <row r="762" spans="4:13" x14ac:dyDescent="0.3">
      <c r="D762">
        <f t="shared" si="41"/>
        <v>758</v>
      </c>
      <c r="E762">
        <f t="shared" ca="1" si="39"/>
        <v>-4</v>
      </c>
      <c r="I762">
        <v>0</v>
      </c>
      <c r="M762">
        <f t="shared" si="40"/>
        <v>0.3989422804014327</v>
      </c>
    </row>
    <row r="763" spans="4:13" x14ac:dyDescent="0.3">
      <c r="D763">
        <f t="shared" si="41"/>
        <v>759</v>
      </c>
      <c r="E763">
        <f t="shared" ca="1" si="39"/>
        <v>-1</v>
      </c>
      <c r="I763">
        <v>2</v>
      </c>
      <c r="M763">
        <f t="shared" si="40"/>
        <v>5.3990966513188063E-2</v>
      </c>
    </row>
    <row r="764" spans="4:13" x14ac:dyDescent="0.3">
      <c r="D764">
        <f t="shared" si="41"/>
        <v>760</v>
      </c>
      <c r="E764">
        <f t="shared" ca="1" si="39"/>
        <v>2</v>
      </c>
      <c r="I764">
        <v>0</v>
      </c>
      <c r="M764">
        <f t="shared" si="40"/>
        <v>0.3989422804014327</v>
      </c>
    </row>
    <row r="765" spans="4:13" x14ac:dyDescent="0.3">
      <c r="D765">
        <f t="shared" si="41"/>
        <v>761</v>
      </c>
      <c r="E765">
        <f t="shared" ca="1" si="39"/>
        <v>4</v>
      </c>
      <c r="I765">
        <v>4</v>
      </c>
      <c r="M765">
        <f t="shared" si="40"/>
        <v>1.3383022576488537E-4</v>
      </c>
    </row>
    <row r="766" spans="4:13" x14ac:dyDescent="0.3">
      <c r="D766">
        <f t="shared" si="41"/>
        <v>762</v>
      </c>
      <c r="E766">
        <f t="shared" ca="1" si="39"/>
        <v>-2</v>
      </c>
      <c r="I766">
        <v>0</v>
      </c>
      <c r="M766">
        <f t="shared" si="40"/>
        <v>0.3989422804014327</v>
      </c>
    </row>
    <row r="767" spans="4:13" x14ac:dyDescent="0.3">
      <c r="D767">
        <f t="shared" si="41"/>
        <v>763</v>
      </c>
      <c r="E767">
        <f t="shared" ca="1" si="39"/>
        <v>-4</v>
      </c>
      <c r="I767">
        <v>0</v>
      </c>
      <c r="M767">
        <f t="shared" si="40"/>
        <v>0.3989422804014327</v>
      </c>
    </row>
    <row r="768" spans="4:13" x14ac:dyDescent="0.3">
      <c r="D768">
        <f t="shared" si="41"/>
        <v>764</v>
      </c>
      <c r="E768">
        <f t="shared" ca="1" si="39"/>
        <v>3</v>
      </c>
      <c r="I768">
        <v>2</v>
      </c>
      <c r="M768">
        <f t="shared" si="40"/>
        <v>5.3990966513188063E-2</v>
      </c>
    </row>
    <row r="769" spans="4:13" x14ac:dyDescent="0.3">
      <c r="D769">
        <f t="shared" si="41"/>
        <v>765</v>
      </c>
      <c r="E769">
        <f t="shared" ca="1" si="39"/>
        <v>4</v>
      </c>
      <c r="I769">
        <v>4</v>
      </c>
      <c r="M769">
        <f t="shared" si="40"/>
        <v>1.3383022576488537E-4</v>
      </c>
    </row>
    <row r="770" spans="4:13" x14ac:dyDescent="0.3">
      <c r="D770">
        <f t="shared" si="41"/>
        <v>766</v>
      </c>
      <c r="E770">
        <f t="shared" ca="1" si="39"/>
        <v>2</v>
      </c>
      <c r="I770">
        <v>2</v>
      </c>
      <c r="M770">
        <f t="shared" si="40"/>
        <v>5.3990966513188063E-2</v>
      </c>
    </row>
    <row r="771" spans="4:13" x14ac:dyDescent="0.3">
      <c r="D771">
        <f t="shared" si="41"/>
        <v>767</v>
      </c>
      <c r="E771">
        <f t="shared" ca="1" si="39"/>
        <v>-2</v>
      </c>
      <c r="I771">
        <v>-4</v>
      </c>
      <c r="M771">
        <f t="shared" si="40"/>
        <v>1.3383022576488537E-4</v>
      </c>
    </row>
    <row r="772" spans="4:13" x14ac:dyDescent="0.3">
      <c r="D772">
        <f t="shared" si="41"/>
        <v>768</v>
      </c>
      <c r="E772">
        <f t="shared" ca="1" si="39"/>
        <v>4</v>
      </c>
      <c r="I772">
        <v>1</v>
      </c>
      <c r="M772">
        <f t="shared" si="40"/>
        <v>0.24197072451914337</v>
      </c>
    </row>
    <row r="773" spans="4:13" x14ac:dyDescent="0.3">
      <c r="D773">
        <f t="shared" si="41"/>
        <v>769</v>
      </c>
      <c r="E773">
        <f t="shared" ca="1" si="39"/>
        <v>2</v>
      </c>
      <c r="I773">
        <v>-2</v>
      </c>
      <c r="M773">
        <f t="shared" si="40"/>
        <v>5.3990966513188063E-2</v>
      </c>
    </row>
    <row r="774" spans="4:13" x14ac:dyDescent="0.3">
      <c r="D774">
        <f t="shared" si="41"/>
        <v>770</v>
      </c>
      <c r="E774">
        <f t="shared" ref="E774:E837" ca="1" si="42">RANDBETWEEN(-4,4)</f>
        <v>2</v>
      </c>
      <c r="I774">
        <v>-3</v>
      </c>
      <c r="M774">
        <f t="shared" ref="M774:M837" si="43">_xlfn.NORM.DIST(I774,$B$3,$C$3,FALSE)</f>
        <v>4.4318484119380075E-3</v>
      </c>
    </row>
    <row r="775" spans="4:13" x14ac:dyDescent="0.3">
      <c r="D775">
        <f t="shared" ref="D775:D838" si="44">D774+1</f>
        <v>771</v>
      </c>
      <c r="E775">
        <f t="shared" ca="1" si="42"/>
        <v>-3</v>
      </c>
      <c r="I775">
        <v>-2</v>
      </c>
      <c r="M775">
        <f t="shared" si="43"/>
        <v>5.3990966513188063E-2</v>
      </c>
    </row>
    <row r="776" spans="4:13" x14ac:dyDescent="0.3">
      <c r="D776">
        <f t="shared" si="44"/>
        <v>772</v>
      </c>
      <c r="E776">
        <f t="shared" ca="1" si="42"/>
        <v>3</v>
      </c>
      <c r="I776">
        <v>1</v>
      </c>
      <c r="M776">
        <f t="shared" si="43"/>
        <v>0.24197072451914337</v>
      </c>
    </row>
    <row r="777" spans="4:13" x14ac:dyDescent="0.3">
      <c r="D777">
        <f t="shared" si="44"/>
        <v>773</v>
      </c>
      <c r="E777">
        <f t="shared" ca="1" si="42"/>
        <v>-4</v>
      </c>
      <c r="I777">
        <v>-1</v>
      </c>
      <c r="M777">
        <f t="shared" si="43"/>
        <v>0.24197072451914337</v>
      </c>
    </row>
    <row r="778" spans="4:13" x14ac:dyDescent="0.3">
      <c r="D778">
        <f t="shared" si="44"/>
        <v>774</v>
      </c>
      <c r="E778">
        <f t="shared" ca="1" si="42"/>
        <v>3</v>
      </c>
      <c r="I778">
        <v>1</v>
      </c>
      <c r="M778">
        <f t="shared" si="43"/>
        <v>0.24197072451914337</v>
      </c>
    </row>
    <row r="779" spans="4:13" x14ac:dyDescent="0.3">
      <c r="D779">
        <f t="shared" si="44"/>
        <v>775</v>
      </c>
      <c r="E779">
        <f t="shared" ca="1" si="42"/>
        <v>-3</v>
      </c>
      <c r="I779">
        <v>-1</v>
      </c>
      <c r="M779">
        <f t="shared" si="43"/>
        <v>0.24197072451914337</v>
      </c>
    </row>
    <row r="780" spans="4:13" x14ac:dyDescent="0.3">
      <c r="D780">
        <f t="shared" si="44"/>
        <v>776</v>
      </c>
      <c r="E780">
        <f t="shared" ca="1" si="42"/>
        <v>0</v>
      </c>
      <c r="I780">
        <v>2</v>
      </c>
      <c r="M780">
        <f t="shared" si="43"/>
        <v>5.3990966513188063E-2</v>
      </c>
    </row>
    <row r="781" spans="4:13" x14ac:dyDescent="0.3">
      <c r="D781">
        <f t="shared" si="44"/>
        <v>777</v>
      </c>
      <c r="E781">
        <f t="shared" ca="1" si="42"/>
        <v>4</v>
      </c>
      <c r="I781">
        <v>-3</v>
      </c>
      <c r="M781">
        <f t="shared" si="43"/>
        <v>4.4318484119380075E-3</v>
      </c>
    </row>
    <row r="782" spans="4:13" x14ac:dyDescent="0.3">
      <c r="D782">
        <f t="shared" si="44"/>
        <v>778</v>
      </c>
      <c r="E782">
        <f t="shared" ca="1" si="42"/>
        <v>2</v>
      </c>
      <c r="I782">
        <v>3</v>
      </c>
      <c r="M782">
        <f t="shared" si="43"/>
        <v>4.4318484119380075E-3</v>
      </c>
    </row>
    <row r="783" spans="4:13" x14ac:dyDescent="0.3">
      <c r="D783">
        <f t="shared" si="44"/>
        <v>779</v>
      </c>
      <c r="E783">
        <f t="shared" ca="1" si="42"/>
        <v>1</v>
      </c>
      <c r="I783">
        <v>0</v>
      </c>
      <c r="M783">
        <f t="shared" si="43"/>
        <v>0.3989422804014327</v>
      </c>
    </row>
    <row r="784" spans="4:13" x14ac:dyDescent="0.3">
      <c r="D784">
        <f t="shared" si="44"/>
        <v>780</v>
      </c>
      <c r="E784">
        <f t="shared" ca="1" si="42"/>
        <v>0</v>
      </c>
      <c r="I784">
        <v>0</v>
      </c>
      <c r="M784">
        <f t="shared" si="43"/>
        <v>0.3989422804014327</v>
      </c>
    </row>
    <row r="785" spans="4:13" x14ac:dyDescent="0.3">
      <c r="D785">
        <f t="shared" si="44"/>
        <v>781</v>
      </c>
      <c r="E785">
        <f t="shared" ca="1" si="42"/>
        <v>2</v>
      </c>
      <c r="I785">
        <v>-1</v>
      </c>
      <c r="M785">
        <f t="shared" si="43"/>
        <v>0.24197072451914337</v>
      </c>
    </row>
    <row r="786" spans="4:13" x14ac:dyDescent="0.3">
      <c r="D786">
        <f t="shared" si="44"/>
        <v>782</v>
      </c>
      <c r="E786">
        <f t="shared" ca="1" si="42"/>
        <v>4</v>
      </c>
      <c r="I786">
        <v>-1</v>
      </c>
      <c r="M786">
        <f t="shared" si="43"/>
        <v>0.24197072451914337</v>
      </c>
    </row>
    <row r="787" spans="4:13" x14ac:dyDescent="0.3">
      <c r="D787">
        <f t="shared" si="44"/>
        <v>783</v>
      </c>
      <c r="E787">
        <f t="shared" ca="1" si="42"/>
        <v>-4</v>
      </c>
      <c r="I787">
        <v>-3</v>
      </c>
      <c r="M787">
        <f t="shared" si="43"/>
        <v>4.4318484119380075E-3</v>
      </c>
    </row>
    <row r="788" spans="4:13" x14ac:dyDescent="0.3">
      <c r="D788">
        <f t="shared" si="44"/>
        <v>784</v>
      </c>
      <c r="E788">
        <f t="shared" ca="1" si="42"/>
        <v>-3</v>
      </c>
      <c r="I788">
        <v>2</v>
      </c>
      <c r="M788">
        <f t="shared" si="43"/>
        <v>5.3990966513188063E-2</v>
      </c>
    </row>
    <row r="789" spans="4:13" x14ac:dyDescent="0.3">
      <c r="D789">
        <f t="shared" si="44"/>
        <v>785</v>
      </c>
      <c r="E789">
        <f t="shared" ca="1" si="42"/>
        <v>1</v>
      </c>
      <c r="I789">
        <v>-3</v>
      </c>
      <c r="M789">
        <f t="shared" si="43"/>
        <v>4.4318484119380075E-3</v>
      </c>
    </row>
    <row r="790" spans="4:13" x14ac:dyDescent="0.3">
      <c r="D790">
        <f t="shared" si="44"/>
        <v>786</v>
      </c>
      <c r="E790">
        <f t="shared" ca="1" si="42"/>
        <v>-3</v>
      </c>
      <c r="I790">
        <v>1</v>
      </c>
      <c r="M790">
        <f t="shared" si="43"/>
        <v>0.24197072451914337</v>
      </c>
    </row>
    <row r="791" spans="4:13" x14ac:dyDescent="0.3">
      <c r="D791">
        <f t="shared" si="44"/>
        <v>787</v>
      </c>
      <c r="E791">
        <f t="shared" ca="1" si="42"/>
        <v>0</v>
      </c>
      <c r="I791">
        <v>2</v>
      </c>
      <c r="M791">
        <f t="shared" si="43"/>
        <v>5.3990966513188063E-2</v>
      </c>
    </row>
    <row r="792" spans="4:13" x14ac:dyDescent="0.3">
      <c r="D792">
        <f t="shared" si="44"/>
        <v>788</v>
      </c>
      <c r="E792">
        <f t="shared" ca="1" si="42"/>
        <v>0</v>
      </c>
      <c r="I792">
        <v>-1</v>
      </c>
      <c r="M792">
        <f t="shared" si="43"/>
        <v>0.24197072451914337</v>
      </c>
    </row>
    <row r="793" spans="4:13" x14ac:dyDescent="0.3">
      <c r="D793">
        <f t="shared" si="44"/>
        <v>789</v>
      </c>
      <c r="E793">
        <f t="shared" ca="1" si="42"/>
        <v>4</v>
      </c>
      <c r="I793">
        <v>-2</v>
      </c>
      <c r="M793">
        <f t="shared" si="43"/>
        <v>5.3990966513188063E-2</v>
      </c>
    </row>
    <row r="794" spans="4:13" x14ac:dyDescent="0.3">
      <c r="D794">
        <f t="shared" si="44"/>
        <v>790</v>
      </c>
      <c r="E794">
        <f t="shared" ca="1" si="42"/>
        <v>-4</v>
      </c>
      <c r="I794">
        <v>0</v>
      </c>
      <c r="M794">
        <f t="shared" si="43"/>
        <v>0.3989422804014327</v>
      </c>
    </row>
    <row r="795" spans="4:13" x14ac:dyDescent="0.3">
      <c r="D795">
        <f t="shared" si="44"/>
        <v>791</v>
      </c>
      <c r="E795">
        <f t="shared" ca="1" si="42"/>
        <v>4</v>
      </c>
      <c r="I795">
        <v>-2</v>
      </c>
      <c r="M795">
        <f t="shared" si="43"/>
        <v>5.3990966513188063E-2</v>
      </c>
    </row>
    <row r="796" spans="4:13" x14ac:dyDescent="0.3">
      <c r="D796">
        <f t="shared" si="44"/>
        <v>792</v>
      </c>
      <c r="E796">
        <f t="shared" ca="1" si="42"/>
        <v>0</v>
      </c>
      <c r="I796">
        <v>0</v>
      </c>
      <c r="M796">
        <f t="shared" si="43"/>
        <v>0.3989422804014327</v>
      </c>
    </row>
    <row r="797" spans="4:13" x14ac:dyDescent="0.3">
      <c r="D797">
        <f t="shared" si="44"/>
        <v>793</v>
      </c>
      <c r="E797">
        <f t="shared" ca="1" si="42"/>
        <v>2</v>
      </c>
      <c r="I797">
        <v>2</v>
      </c>
      <c r="M797">
        <f t="shared" si="43"/>
        <v>5.3990966513188063E-2</v>
      </c>
    </row>
    <row r="798" spans="4:13" x14ac:dyDescent="0.3">
      <c r="D798">
        <f t="shared" si="44"/>
        <v>794</v>
      </c>
      <c r="E798">
        <f t="shared" ca="1" si="42"/>
        <v>-3</v>
      </c>
      <c r="I798">
        <v>1</v>
      </c>
      <c r="M798">
        <f t="shared" si="43"/>
        <v>0.24197072451914337</v>
      </c>
    </row>
    <row r="799" spans="4:13" x14ac:dyDescent="0.3">
      <c r="D799">
        <f t="shared" si="44"/>
        <v>795</v>
      </c>
      <c r="E799">
        <f t="shared" ca="1" si="42"/>
        <v>1</v>
      </c>
      <c r="I799">
        <v>-3</v>
      </c>
      <c r="M799">
        <f t="shared" si="43"/>
        <v>4.4318484119380075E-3</v>
      </c>
    </row>
    <row r="800" spans="4:13" x14ac:dyDescent="0.3">
      <c r="D800">
        <f t="shared" si="44"/>
        <v>796</v>
      </c>
      <c r="E800">
        <f t="shared" ca="1" si="42"/>
        <v>3</v>
      </c>
      <c r="I800">
        <v>-3</v>
      </c>
      <c r="M800">
        <f t="shared" si="43"/>
        <v>4.4318484119380075E-3</v>
      </c>
    </row>
    <row r="801" spans="4:13" x14ac:dyDescent="0.3">
      <c r="D801">
        <f t="shared" si="44"/>
        <v>797</v>
      </c>
      <c r="E801">
        <f t="shared" ca="1" si="42"/>
        <v>-2</v>
      </c>
      <c r="I801">
        <v>1</v>
      </c>
      <c r="M801">
        <f t="shared" si="43"/>
        <v>0.24197072451914337</v>
      </c>
    </row>
    <row r="802" spans="4:13" x14ac:dyDescent="0.3">
      <c r="D802">
        <f t="shared" si="44"/>
        <v>798</v>
      </c>
      <c r="E802">
        <f t="shared" ca="1" si="42"/>
        <v>-2</v>
      </c>
      <c r="I802">
        <v>-4</v>
      </c>
      <c r="M802">
        <f t="shared" si="43"/>
        <v>1.3383022576488537E-4</v>
      </c>
    </row>
    <row r="803" spans="4:13" x14ac:dyDescent="0.3">
      <c r="D803">
        <f t="shared" si="44"/>
        <v>799</v>
      </c>
      <c r="E803">
        <f t="shared" ca="1" si="42"/>
        <v>4</v>
      </c>
      <c r="I803">
        <v>4</v>
      </c>
      <c r="M803">
        <f t="shared" si="43"/>
        <v>1.3383022576488537E-4</v>
      </c>
    </row>
    <row r="804" spans="4:13" x14ac:dyDescent="0.3">
      <c r="D804">
        <f t="shared" si="44"/>
        <v>800</v>
      </c>
      <c r="E804">
        <f t="shared" ca="1" si="42"/>
        <v>3</v>
      </c>
      <c r="I804">
        <v>-1</v>
      </c>
      <c r="M804">
        <f t="shared" si="43"/>
        <v>0.24197072451914337</v>
      </c>
    </row>
    <row r="805" spans="4:13" x14ac:dyDescent="0.3">
      <c r="D805">
        <f t="shared" si="44"/>
        <v>801</v>
      </c>
      <c r="E805">
        <f t="shared" ca="1" si="42"/>
        <v>1</v>
      </c>
      <c r="I805">
        <v>-3</v>
      </c>
      <c r="M805">
        <f t="shared" si="43"/>
        <v>4.4318484119380075E-3</v>
      </c>
    </row>
    <row r="806" spans="4:13" x14ac:dyDescent="0.3">
      <c r="D806">
        <f t="shared" si="44"/>
        <v>802</v>
      </c>
      <c r="E806">
        <f t="shared" ca="1" si="42"/>
        <v>0</v>
      </c>
      <c r="I806">
        <v>0</v>
      </c>
      <c r="M806">
        <f t="shared" si="43"/>
        <v>0.3989422804014327</v>
      </c>
    </row>
    <row r="807" spans="4:13" x14ac:dyDescent="0.3">
      <c r="D807">
        <f t="shared" si="44"/>
        <v>803</v>
      </c>
      <c r="E807">
        <f t="shared" ca="1" si="42"/>
        <v>-1</v>
      </c>
      <c r="I807">
        <v>3</v>
      </c>
      <c r="M807">
        <f t="shared" si="43"/>
        <v>4.4318484119380075E-3</v>
      </c>
    </row>
    <row r="808" spans="4:13" x14ac:dyDescent="0.3">
      <c r="D808">
        <f t="shared" si="44"/>
        <v>804</v>
      </c>
      <c r="E808">
        <f t="shared" ca="1" si="42"/>
        <v>0</v>
      </c>
      <c r="I808">
        <v>-1</v>
      </c>
      <c r="M808">
        <f t="shared" si="43"/>
        <v>0.24197072451914337</v>
      </c>
    </row>
    <row r="809" spans="4:13" x14ac:dyDescent="0.3">
      <c r="D809">
        <f t="shared" si="44"/>
        <v>805</v>
      </c>
      <c r="E809">
        <f t="shared" ca="1" si="42"/>
        <v>-1</v>
      </c>
      <c r="I809">
        <v>-1</v>
      </c>
      <c r="M809">
        <f t="shared" si="43"/>
        <v>0.24197072451914337</v>
      </c>
    </row>
    <row r="810" spans="4:13" x14ac:dyDescent="0.3">
      <c r="D810">
        <f t="shared" si="44"/>
        <v>806</v>
      </c>
      <c r="E810">
        <f t="shared" ca="1" si="42"/>
        <v>0</v>
      </c>
      <c r="I810">
        <v>-3</v>
      </c>
      <c r="M810">
        <f t="shared" si="43"/>
        <v>4.4318484119380075E-3</v>
      </c>
    </row>
    <row r="811" spans="4:13" x14ac:dyDescent="0.3">
      <c r="D811">
        <f t="shared" si="44"/>
        <v>807</v>
      </c>
      <c r="E811">
        <f t="shared" ca="1" si="42"/>
        <v>2</v>
      </c>
      <c r="I811">
        <v>3</v>
      </c>
      <c r="M811">
        <f t="shared" si="43"/>
        <v>4.4318484119380075E-3</v>
      </c>
    </row>
    <row r="812" spans="4:13" x14ac:dyDescent="0.3">
      <c r="D812">
        <f t="shared" si="44"/>
        <v>808</v>
      </c>
      <c r="E812">
        <f t="shared" ca="1" si="42"/>
        <v>3</v>
      </c>
      <c r="I812">
        <v>0</v>
      </c>
      <c r="M812">
        <f t="shared" si="43"/>
        <v>0.3989422804014327</v>
      </c>
    </row>
    <row r="813" spans="4:13" x14ac:dyDescent="0.3">
      <c r="D813">
        <f t="shared" si="44"/>
        <v>809</v>
      </c>
      <c r="E813">
        <f t="shared" ca="1" si="42"/>
        <v>4</v>
      </c>
      <c r="I813">
        <v>4</v>
      </c>
      <c r="M813">
        <f t="shared" si="43"/>
        <v>1.3383022576488537E-4</v>
      </c>
    </row>
    <row r="814" spans="4:13" x14ac:dyDescent="0.3">
      <c r="D814">
        <f t="shared" si="44"/>
        <v>810</v>
      </c>
      <c r="E814">
        <f t="shared" ca="1" si="42"/>
        <v>-3</v>
      </c>
      <c r="I814">
        <v>-1</v>
      </c>
      <c r="M814">
        <f t="shared" si="43"/>
        <v>0.24197072451914337</v>
      </c>
    </row>
    <row r="815" spans="4:13" x14ac:dyDescent="0.3">
      <c r="D815">
        <f t="shared" si="44"/>
        <v>811</v>
      </c>
      <c r="E815">
        <f t="shared" ca="1" si="42"/>
        <v>2</v>
      </c>
      <c r="I815">
        <v>4</v>
      </c>
      <c r="M815">
        <f t="shared" si="43"/>
        <v>1.3383022576488537E-4</v>
      </c>
    </row>
    <row r="816" spans="4:13" x14ac:dyDescent="0.3">
      <c r="D816">
        <f t="shared" si="44"/>
        <v>812</v>
      </c>
      <c r="E816">
        <f t="shared" ca="1" si="42"/>
        <v>-1</v>
      </c>
      <c r="I816">
        <v>4</v>
      </c>
      <c r="M816">
        <f t="shared" si="43"/>
        <v>1.3383022576488537E-4</v>
      </c>
    </row>
    <row r="817" spans="4:13" x14ac:dyDescent="0.3">
      <c r="D817">
        <f t="shared" si="44"/>
        <v>813</v>
      </c>
      <c r="E817">
        <f t="shared" ca="1" si="42"/>
        <v>-3</v>
      </c>
      <c r="I817">
        <v>-4</v>
      </c>
      <c r="M817">
        <f t="shared" si="43"/>
        <v>1.3383022576488537E-4</v>
      </c>
    </row>
    <row r="818" spans="4:13" x14ac:dyDescent="0.3">
      <c r="D818">
        <f t="shared" si="44"/>
        <v>814</v>
      </c>
      <c r="E818">
        <f t="shared" ca="1" si="42"/>
        <v>3</v>
      </c>
      <c r="I818">
        <v>-4</v>
      </c>
      <c r="M818">
        <f t="shared" si="43"/>
        <v>1.3383022576488537E-4</v>
      </c>
    </row>
    <row r="819" spans="4:13" x14ac:dyDescent="0.3">
      <c r="D819">
        <f t="shared" si="44"/>
        <v>815</v>
      </c>
      <c r="E819">
        <f t="shared" ca="1" si="42"/>
        <v>1</v>
      </c>
      <c r="I819">
        <v>3</v>
      </c>
      <c r="M819">
        <f t="shared" si="43"/>
        <v>4.4318484119380075E-3</v>
      </c>
    </row>
    <row r="820" spans="4:13" x14ac:dyDescent="0.3">
      <c r="D820">
        <f t="shared" si="44"/>
        <v>816</v>
      </c>
      <c r="E820">
        <f t="shared" ca="1" si="42"/>
        <v>-1</v>
      </c>
      <c r="I820">
        <v>-2</v>
      </c>
      <c r="M820">
        <f t="shared" si="43"/>
        <v>5.3990966513188063E-2</v>
      </c>
    </row>
    <row r="821" spans="4:13" x14ac:dyDescent="0.3">
      <c r="D821">
        <f t="shared" si="44"/>
        <v>817</v>
      </c>
      <c r="E821">
        <f t="shared" ca="1" si="42"/>
        <v>4</v>
      </c>
      <c r="I821">
        <v>-3</v>
      </c>
      <c r="M821">
        <f t="shared" si="43"/>
        <v>4.4318484119380075E-3</v>
      </c>
    </row>
    <row r="822" spans="4:13" x14ac:dyDescent="0.3">
      <c r="D822">
        <f t="shared" si="44"/>
        <v>818</v>
      </c>
      <c r="E822">
        <f t="shared" ca="1" si="42"/>
        <v>3</v>
      </c>
      <c r="I822">
        <v>2</v>
      </c>
      <c r="M822">
        <f t="shared" si="43"/>
        <v>5.3990966513188063E-2</v>
      </c>
    </row>
    <row r="823" spans="4:13" x14ac:dyDescent="0.3">
      <c r="D823">
        <f t="shared" si="44"/>
        <v>819</v>
      </c>
      <c r="E823">
        <f t="shared" ca="1" si="42"/>
        <v>-1</v>
      </c>
      <c r="I823">
        <v>-4</v>
      </c>
      <c r="M823">
        <f t="shared" si="43"/>
        <v>1.3383022576488537E-4</v>
      </c>
    </row>
    <row r="824" spans="4:13" x14ac:dyDescent="0.3">
      <c r="D824">
        <f t="shared" si="44"/>
        <v>820</v>
      </c>
      <c r="E824">
        <f t="shared" ca="1" si="42"/>
        <v>-3</v>
      </c>
      <c r="I824">
        <v>-2</v>
      </c>
      <c r="M824">
        <f t="shared" si="43"/>
        <v>5.3990966513188063E-2</v>
      </c>
    </row>
    <row r="825" spans="4:13" x14ac:dyDescent="0.3">
      <c r="D825">
        <f t="shared" si="44"/>
        <v>821</v>
      </c>
      <c r="E825">
        <f t="shared" ca="1" si="42"/>
        <v>1</v>
      </c>
      <c r="I825">
        <v>2</v>
      </c>
      <c r="M825">
        <f t="shared" si="43"/>
        <v>5.3990966513188063E-2</v>
      </c>
    </row>
    <row r="826" spans="4:13" x14ac:dyDescent="0.3">
      <c r="D826">
        <f t="shared" si="44"/>
        <v>822</v>
      </c>
      <c r="E826">
        <f t="shared" ca="1" si="42"/>
        <v>-3</v>
      </c>
      <c r="I826">
        <v>-4</v>
      </c>
      <c r="M826">
        <f t="shared" si="43"/>
        <v>1.3383022576488537E-4</v>
      </c>
    </row>
    <row r="827" spans="4:13" x14ac:dyDescent="0.3">
      <c r="D827">
        <f t="shared" si="44"/>
        <v>823</v>
      </c>
      <c r="E827">
        <f t="shared" ca="1" si="42"/>
        <v>-1</v>
      </c>
      <c r="I827">
        <v>-1</v>
      </c>
      <c r="M827">
        <f t="shared" si="43"/>
        <v>0.24197072451914337</v>
      </c>
    </row>
    <row r="828" spans="4:13" x14ac:dyDescent="0.3">
      <c r="D828">
        <f t="shared" si="44"/>
        <v>824</v>
      </c>
      <c r="E828">
        <f t="shared" ca="1" si="42"/>
        <v>-2</v>
      </c>
      <c r="I828">
        <v>1</v>
      </c>
      <c r="M828">
        <f t="shared" si="43"/>
        <v>0.24197072451914337</v>
      </c>
    </row>
    <row r="829" spans="4:13" x14ac:dyDescent="0.3">
      <c r="D829">
        <f t="shared" si="44"/>
        <v>825</v>
      </c>
      <c r="E829">
        <f t="shared" ca="1" si="42"/>
        <v>-3</v>
      </c>
      <c r="I829">
        <v>-2</v>
      </c>
      <c r="M829">
        <f t="shared" si="43"/>
        <v>5.3990966513188063E-2</v>
      </c>
    </row>
    <row r="830" spans="4:13" x14ac:dyDescent="0.3">
      <c r="D830">
        <f t="shared" si="44"/>
        <v>826</v>
      </c>
      <c r="E830">
        <f t="shared" ca="1" si="42"/>
        <v>1</v>
      </c>
      <c r="I830">
        <v>-4</v>
      </c>
      <c r="M830">
        <f t="shared" si="43"/>
        <v>1.3383022576488537E-4</v>
      </c>
    </row>
    <row r="831" spans="4:13" x14ac:dyDescent="0.3">
      <c r="D831">
        <f t="shared" si="44"/>
        <v>827</v>
      </c>
      <c r="E831">
        <f t="shared" ca="1" si="42"/>
        <v>3</v>
      </c>
      <c r="I831">
        <v>1</v>
      </c>
      <c r="M831">
        <f t="shared" si="43"/>
        <v>0.24197072451914337</v>
      </c>
    </row>
    <row r="832" spans="4:13" x14ac:dyDescent="0.3">
      <c r="D832">
        <f t="shared" si="44"/>
        <v>828</v>
      </c>
      <c r="E832">
        <f t="shared" ca="1" si="42"/>
        <v>0</v>
      </c>
      <c r="I832">
        <v>-1</v>
      </c>
      <c r="M832">
        <f t="shared" si="43"/>
        <v>0.24197072451914337</v>
      </c>
    </row>
    <row r="833" spans="4:13" x14ac:dyDescent="0.3">
      <c r="D833">
        <f t="shared" si="44"/>
        <v>829</v>
      </c>
      <c r="E833">
        <f t="shared" ca="1" si="42"/>
        <v>-4</v>
      </c>
      <c r="I833">
        <v>1</v>
      </c>
      <c r="M833">
        <f t="shared" si="43"/>
        <v>0.24197072451914337</v>
      </c>
    </row>
    <row r="834" spans="4:13" x14ac:dyDescent="0.3">
      <c r="D834">
        <f t="shared" si="44"/>
        <v>830</v>
      </c>
      <c r="E834">
        <f t="shared" ca="1" si="42"/>
        <v>-2</v>
      </c>
      <c r="I834">
        <v>1</v>
      </c>
      <c r="M834">
        <f t="shared" si="43"/>
        <v>0.24197072451914337</v>
      </c>
    </row>
    <row r="835" spans="4:13" x14ac:dyDescent="0.3">
      <c r="D835">
        <f t="shared" si="44"/>
        <v>831</v>
      </c>
      <c r="E835">
        <f t="shared" ca="1" si="42"/>
        <v>3</v>
      </c>
      <c r="I835">
        <v>-1</v>
      </c>
      <c r="M835">
        <f t="shared" si="43"/>
        <v>0.24197072451914337</v>
      </c>
    </row>
    <row r="836" spans="4:13" x14ac:dyDescent="0.3">
      <c r="D836">
        <f t="shared" si="44"/>
        <v>832</v>
      </c>
      <c r="E836">
        <f t="shared" ca="1" si="42"/>
        <v>-2</v>
      </c>
      <c r="I836">
        <v>2</v>
      </c>
      <c r="M836">
        <f t="shared" si="43"/>
        <v>5.3990966513188063E-2</v>
      </c>
    </row>
    <row r="837" spans="4:13" x14ac:dyDescent="0.3">
      <c r="D837">
        <f t="shared" si="44"/>
        <v>833</v>
      </c>
      <c r="E837">
        <f t="shared" ca="1" si="42"/>
        <v>-4</v>
      </c>
      <c r="I837">
        <v>2</v>
      </c>
      <c r="M837">
        <f t="shared" si="43"/>
        <v>5.3990966513188063E-2</v>
      </c>
    </row>
    <row r="838" spans="4:13" x14ac:dyDescent="0.3">
      <c r="D838">
        <f t="shared" si="44"/>
        <v>834</v>
      </c>
      <c r="E838">
        <f t="shared" ref="E838:E901" ca="1" si="45">RANDBETWEEN(-4,4)</f>
        <v>1</v>
      </c>
      <c r="I838">
        <v>3</v>
      </c>
      <c r="M838">
        <f t="shared" ref="M838:M901" si="46">_xlfn.NORM.DIST(I838,$B$3,$C$3,FALSE)</f>
        <v>4.4318484119380075E-3</v>
      </c>
    </row>
    <row r="839" spans="4:13" x14ac:dyDescent="0.3">
      <c r="D839">
        <f t="shared" ref="D839:D902" si="47">D838+1</f>
        <v>835</v>
      </c>
      <c r="E839">
        <f t="shared" ca="1" si="45"/>
        <v>-4</v>
      </c>
      <c r="I839">
        <v>-4</v>
      </c>
      <c r="M839">
        <f t="shared" si="46"/>
        <v>1.3383022576488537E-4</v>
      </c>
    </row>
    <row r="840" spans="4:13" x14ac:dyDescent="0.3">
      <c r="D840">
        <f t="shared" si="47"/>
        <v>836</v>
      </c>
      <c r="E840">
        <f t="shared" ca="1" si="45"/>
        <v>0</v>
      </c>
      <c r="I840">
        <v>4</v>
      </c>
      <c r="M840">
        <f t="shared" si="46"/>
        <v>1.3383022576488537E-4</v>
      </c>
    </row>
    <row r="841" spans="4:13" x14ac:dyDescent="0.3">
      <c r="D841">
        <f t="shared" si="47"/>
        <v>837</v>
      </c>
      <c r="E841">
        <f t="shared" ca="1" si="45"/>
        <v>3</v>
      </c>
      <c r="I841">
        <v>-3</v>
      </c>
      <c r="M841">
        <f t="shared" si="46"/>
        <v>4.4318484119380075E-3</v>
      </c>
    </row>
    <row r="842" spans="4:13" x14ac:dyDescent="0.3">
      <c r="D842">
        <f t="shared" si="47"/>
        <v>838</v>
      </c>
      <c r="E842">
        <f t="shared" ca="1" si="45"/>
        <v>-2</v>
      </c>
      <c r="I842">
        <v>2</v>
      </c>
      <c r="M842">
        <f t="shared" si="46"/>
        <v>5.3990966513188063E-2</v>
      </c>
    </row>
    <row r="843" spans="4:13" x14ac:dyDescent="0.3">
      <c r="D843">
        <f t="shared" si="47"/>
        <v>839</v>
      </c>
      <c r="E843">
        <f t="shared" ca="1" si="45"/>
        <v>-1</v>
      </c>
      <c r="I843">
        <v>0</v>
      </c>
      <c r="M843">
        <f t="shared" si="46"/>
        <v>0.3989422804014327</v>
      </c>
    </row>
    <row r="844" spans="4:13" x14ac:dyDescent="0.3">
      <c r="D844">
        <f t="shared" si="47"/>
        <v>840</v>
      </c>
      <c r="E844">
        <f t="shared" ca="1" si="45"/>
        <v>3</v>
      </c>
      <c r="I844">
        <v>1</v>
      </c>
      <c r="M844">
        <f t="shared" si="46"/>
        <v>0.24197072451914337</v>
      </c>
    </row>
    <row r="845" spans="4:13" x14ac:dyDescent="0.3">
      <c r="D845">
        <f t="shared" si="47"/>
        <v>841</v>
      </c>
      <c r="E845">
        <f t="shared" ca="1" si="45"/>
        <v>2</v>
      </c>
      <c r="I845">
        <v>1</v>
      </c>
      <c r="M845">
        <f t="shared" si="46"/>
        <v>0.24197072451914337</v>
      </c>
    </row>
    <row r="846" spans="4:13" x14ac:dyDescent="0.3">
      <c r="D846">
        <f t="shared" si="47"/>
        <v>842</v>
      </c>
      <c r="E846">
        <f t="shared" ca="1" si="45"/>
        <v>0</v>
      </c>
      <c r="I846">
        <v>4</v>
      </c>
      <c r="M846">
        <f t="shared" si="46"/>
        <v>1.3383022576488537E-4</v>
      </c>
    </row>
    <row r="847" spans="4:13" x14ac:dyDescent="0.3">
      <c r="D847">
        <f t="shared" si="47"/>
        <v>843</v>
      </c>
      <c r="E847">
        <f t="shared" ca="1" si="45"/>
        <v>0</v>
      </c>
      <c r="I847">
        <v>3</v>
      </c>
      <c r="M847">
        <f t="shared" si="46"/>
        <v>4.4318484119380075E-3</v>
      </c>
    </row>
    <row r="848" spans="4:13" x14ac:dyDescent="0.3">
      <c r="D848">
        <f t="shared" si="47"/>
        <v>844</v>
      </c>
      <c r="E848">
        <f t="shared" ca="1" si="45"/>
        <v>-3</v>
      </c>
      <c r="I848">
        <v>1</v>
      </c>
      <c r="M848">
        <f t="shared" si="46"/>
        <v>0.24197072451914337</v>
      </c>
    </row>
    <row r="849" spans="4:13" x14ac:dyDescent="0.3">
      <c r="D849">
        <f t="shared" si="47"/>
        <v>845</v>
      </c>
      <c r="E849">
        <f t="shared" ca="1" si="45"/>
        <v>1</v>
      </c>
      <c r="I849">
        <v>-2</v>
      </c>
      <c r="M849">
        <f t="shared" si="46"/>
        <v>5.3990966513188063E-2</v>
      </c>
    </row>
    <row r="850" spans="4:13" x14ac:dyDescent="0.3">
      <c r="D850">
        <f t="shared" si="47"/>
        <v>846</v>
      </c>
      <c r="E850">
        <f t="shared" ca="1" si="45"/>
        <v>1</v>
      </c>
      <c r="I850">
        <v>-1</v>
      </c>
      <c r="M850">
        <f t="shared" si="46"/>
        <v>0.24197072451914337</v>
      </c>
    </row>
    <row r="851" spans="4:13" x14ac:dyDescent="0.3">
      <c r="D851">
        <f t="shared" si="47"/>
        <v>847</v>
      </c>
      <c r="E851">
        <f t="shared" ca="1" si="45"/>
        <v>3</v>
      </c>
      <c r="I851">
        <v>-3</v>
      </c>
      <c r="M851">
        <f t="shared" si="46"/>
        <v>4.4318484119380075E-3</v>
      </c>
    </row>
    <row r="852" spans="4:13" x14ac:dyDescent="0.3">
      <c r="D852">
        <f t="shared" si="47"/>
        <v>848</v>
      </c>
      <c r="E852">
        <f t="shared" ca="1" si="45"/>
        <v>-1</v>
      </c>
      <c r="I852">
        <v>-1</v>
      </c>
      <c r="M852">
        <f t="shared" si="46"/>
        <v>0.24197072451914337</v>
      </c>
    </row>
    <row r="853" spans="4:13" x14ac:dyDescent="0.3">
      <c r="D853">
        <f t="shared" si="47"/>
        <v>849</v>
      </c>
      <c r="E853">
        <f t="shared" ca="1" si="45"/>
        <v>-1</v>
      </c>
      <c r="I853">
        <v>0</v>
      </c>
      <c r="M853">
        <f t="shared" si="46"/>
        <v>0.3989422804014327</v>
      </c>
    </row>
    <row r="854" spans="4:13" x14ac:dyDescent="0.3">
      <c r="D854">
        <f t="shared" si="47"/>
        <v>850</v>
      </c>
      <c r="E854">
        <f t="shared" ca="1" si="45"/>
        <v>-4</v>
      </c>
      <c r="I854">
        <v>3</v>
      </c>
      <c r="M854">
        <f t="shared" si="46"/>
        <v>4.4318484119380075E-3</v>
      </c>
    </row>
    <row r="855" spans="4:13" x14ac:dyDescent="0.3">
      <c r="D855">
        <f t="shared" si="47"/>
        <v>851</v>
      </c>
      <c r="E855">
        <f t="shared" ca="1" si="45"/>
        <v>0</v>
      </c>
      <c r="I855">
        <v>-3</v>
      </c>
      <c r="M855">
        <f t="shared" si="46"/>
        <v>4.4318484119380075E-3</v>
      </c>
    </row>
    <row r="856" spans="4:13" x14ac:dyDescent="0.3">
      <c r="D856">
        <f t="shared" si="47"/>
        <v>852</v>
      </c>
      <c r="E856">
        <f t="shared" ca="1" si="45"/>
        <v>1</v>
      </c>
      <c r="I856">
        <v>2</v>
      </c>
      <c r="M856">
        <f t="shared" si="46"/>
        <v>5.3990966513188063E-2</v>
      </c>
    </row>
    <row r="857" spans="4:13" x14ac:dyDescent="0.3">
      <c r="D857">
        <f t="shared" si="47"/>
        <v>853</v>
      </c>
      <c r="E857">
        <f t="shared" ca="1" si="45"/>
        <v>2</v>
      </c>
      <c r="I857">
        <v>1</v>
      </c>
      <c r="M857">
        <f t="shared" si="46"/>
        <v>0.24197072451914337</v>
      </c>
    </row>
    <row r="858" spans="4:13" x14ac:dyDescent="0.3">
      <c r="D858">
        <f t="shared" si="47"/>
        <v>854</v>
      </c>
      <c r="E858">
        <f t="shared" ca="1" si="45"/>
        <v>-1</v>
      </c>
      <c r="I858">
        <v>4</v>
      </c>
      <c r="M858">
        <f t="shared" si="46"/>
        <v>1.3383022576488537E-4</v>
      </c>
    </row>
    <row r="859" spans="4:13" x14ac:dyDescent="0.3">
      <c r="D859">
        <f t="shared" si="47"/>
        <v>855</v>
      </c>
      <c r="E859">
        <f t="shared" ca="1" si="45"/>
        <v>0</v>
      </c>
      <c r="I859">
        <v>0</v>
      </c>
      <c r="M859">
        <f t="shared" si="46"/>
        <v>0.3989422804014327</v>
      </c>
    </row>
    <row r="860" spans="4:13" x14ac:dyDescent="0.3">
      <c r="D860">
        <f t="shared" si="47"/>
        <v>856</v>
      </c>
      <c r="E860">
        <f t="shared" ca="1" si="45"/>
        <v>2</v>
      </c>
      <c r="I860">
        <v>1</v>
      </c>
      <c r="M860">
        <f t="shared" si="46"/>
        <v>0.24197072451914337</v>
      </c>
    </row>
    <row r="861" spans="4:13" x14ac:dyDescent="0.3">
      <c r="D861">
        <f t="shared" si="47"/>
        <v>857</v>
      </c>
      <c r="E861">
        <f t="shared" ca="1" si="45"/>
        <v>4</v>
      </c>
      <c r="I861">
        <v>-2</v>
      </c>
      <c r="M861">
        <f t="shared" si="46"/>
        <v>5.3990966513188063E-2</v>
      </c>
    </row>
    <row r="862" spans="4:13" x14ac:dyDescent="0.3">
      <c r="D862">
        <f t="shared" si="47"/>
        <v>858</v>
      </c>
      <c r="E862">
        <f t="shared" ca="1" si="45"/>
        <v>1</v>
      </c>
      <c r="I862">
        <v>-3</v>
      </c>
      <c r="M862">
        <f t="shared" si="46"/>
        <v>4.4318484119380075E-3</v>
      </c>
    </row>
    <row r="863" spans="4:13" x14ac:dyDescent="0.3">
      <c r="D863">
        <f t="shared" si="47"/>
        <v>859</v>
      </c>
      <c r="E863">
        <f t="shared" ca="1" si="45"/>
        <v>-2</v>
      </c>
      <c r="I863">
        <v>-4</v>
      </c>
      <c r="M863">
        <f t="shared" si="46"/>
        <v>1.3383022576488537E-4</v>
      </c>
    </row>
    <row r="864" spans="4:13" x14ac:dyDescent="0.3">
      <c r="D864">
        <f t="shared" si="47"/>
        <v>860</v>
      </c>
      <c r="E864">
        <f t="shared" ca="1" si="45"/>
        <v>3</v>
      </c>
      <c r="I864">
        <v>0</v>
      </c>
      <c r="M864">
        <f t="shared" si="46"/>
        <v>0.3989422804014327</v>
      </c>
    </row>
    <row r="865" spans="4:13" x14ac:dyDescent="0.3">
      <c r="D865">
        <f t="shared" si="47"/>
        <v>861</v>
      </c>
      <c r="E865">
        <f t="shared" ca="1" si="45"/>
        <v>0</v>
      </c>
      <c r="I865">
        <v>-2</v>
      </c>
      <c r="M865">
        <f t="shared" si="46"/>
        <v>5.3990966513188063E-2</v>
      </c>
    </row>
    <row r="866" spans="4:13" x14ac:dyDescent="0.3">
      <c r="D866">
        <f t="shared" si="47"/>
        <v>862</v>
      </c>
      <c r="E866">
        <f t="shared" ca="1" si="45"/>
        <v>1</v>
      </c>
      <c r="I866">
        <v>-1</v>
      </c>
      <c r="M866">
        <f t="shared" si="46"/>
        <v>0.24197072451914337</v>
      </c>
    </row>
    <row r="867" spans="4:13" x14ac:dyDescent="0.3">
      <c r="D867">
        <f t="shared" si="47"/>
        <v>863</v>
      </c>
      <c r="E867">
        <f t="shared" ca="1" si="45"/>
        <v>-4</v>
      </c>
      <c r="I867">
        <v>1</v>
      </c>
      <c r="M867">
        <f t="shared" si="46"/>
        <v>0.24197072451914337</v>
      </c>
    </row>
    <row r="868" spans="4:13" x14ac:dyDescent="0.3">
      <c r="D868">
        <f t="shared" si="47"/>
        <v>864</v>
      </c>
      <c r="E868">
        <f t="shared" ca="1" si="45"/>
        <v>-3</v>
      </c>
      <c r="I868">
        <v>-1</v>
      </c>
      <c r="M868">
        <f t="shared" si="46"/>
        <v>0.24197072451914337</v>
      </c>
    </row>
    <row r="869" spans="4:13" x14ac:dyDescent="0.3">
      <c r="D869">
        <f t="shared" si="47"/>
        <v>865</v>
      </c>
      <c r="E869">
        <f t="shared" ca="1" si="45"/>
        <v>3</v>
      </c>
      <c r="I869">
        <v>2</v>
      </c>
      <c r="M869">
        <f t="shared" si="46"/>
        <v>5.3990966513188063E-2</v>
      </c>
    </row>
    <row r="870" spans="4:13" x14ac:dyDescent="0.3">
      <c r="D870">
        <f t="shared" si="47"/>
        <v>866</v>
      </c>
      <c r="E870">
        <f t="shared" ca="1" si="45"/>
        <v>2</v>
      </c>
      <c r="I870">
        <v>1</v>
      </c>
      <c r="M870">
        <f t="shared" si="46"/>
        <v>0.24197072451914337</v>
      </c>
    </row>
    <row r="871" spans="4:13" x14ac:dyDescent="0.3">
      <c r="D871">
        <f t="shared" si="47"/>
        <v>867</v>
      </c>
      <c r="E871">
        <f t="shared" ca="1" si="45"/>
        <v>1</v>
      </c>
      <c r="I871">
        <v>-3</v>
      </c>
      <c r="M871">
        <f t="shared" si="46"/>
        <v>4.4318484119380075E-3</v>
      </c>
    </row>
    <row r="872" spans="4:13" x14ac:dyDescent="0.3">
      <c r="D872">
        <f t="shared" si="47"/>
        <v>868</v>
      </c>
      <c r="E872">
        <f t="shared" ca="1" si="45"/>
        <v>-2</v>
      </c>
      <c r="I872">
        <v>-4</v>
      </c>
      <c r="M872">
        <f t="shared" si="46"/>
        <v>1.3383022576488537E-4</v>
      </c>
    </row>
    <row r="873" spans="4:13" x14ac:dyDescent="0.3">
      <c r="D873">
        <f t="shared" si="47"/>
        <v>869</v>
      </c>
      <c r="E873">
        <f t="shared" ca="1" si="45"/>
        <v>-3</v>
      </c>
      <c r="I873">
        <v>3</v>
      </c>
      <c r="M873">
        <f t="shared" si="46"/>
        <v>4.4318484119380075E-3</v>
      </c>
    </row>
    <row r="874" spans="4:13" x14ac:dyDescent="0.3">
      <c r="D874">
        <f t="shared" si="47"/>
        <v>870</v>
      </c>
      <c r="E874">
        <f t="shared" ca="1" si="45"/>
        <v>3</v>
      </c>
      <c r="I874">
        <v>-1</v>
      </c>
      <c r="M874">
        <f t="shared" si="46"/>
        <v>0.24197072451914337</v>
      </c>
    </row>
    <row r="875" spans="4:13" x14ac:dyDescent="0.3">
      <c r="D875">
        <f t="shared" si="47"/>
        <v>871</v>
      </c>
      <c r="E875">
        <f t="shared" ca="1" si="45"/>
        <v>-3</v>
      </c>
      <c r="I875">
        <v>4</v>
      </c>
      <c r="M875">
        <f t="shared" si="46"/>
        <v>1.3383022576488537E-4</v>
      </c>
    </row>
    <row r="876" spans="4:13" x14ac:dyDescent="0.3">
      <c r="D876">
        <f t="shared" si="47"/>
        <v>872</v>
      </c>
      <c r="E876">
        <f t="shared" ca="1" si="45"/>
        <v>-4</v>
      </c>
      <c r="I876">
        <v>-1</v>
      </c>
      <c r="M876">
        <f t="shared" si="46"/>
        <v>0.24197072451914337</v>
      </c>
    </row>
    <row r="877" spans="4:13" x14ac:dyDescent="0.3">
      <c r="D877">
        <f t="shared" si="47"/>
        <v>873</v>
      </c>
      <c r="E877">
        <f t="shared" ca="1" si="45"/>
        <v>0</v>
      </c>
      <c r="I877">
        <v>3</v>
      </c>
      <c r="M877">
        <f t="shared" si="46"/>
        <v>4.4318484119380075E-3</v>
      </c>
    </row>
    <row r="878" spans="4:13" x14ac:dyDescent="0.3">
      <c r="D878">
        <f t="shared" si="47"/>
        <v>874</v>
      </c>
      <c r="E878">
        <f t="shared" ca="1" si="45"/>
        <v>2</v>
      </c>
      <c r="I878">
        <v>4</v>
      </c>
      <c r="M878">
        <f t="shared" si="46"/>
        <v>1.3383022576488537E-4</v>
      </c>
    </row>
    <row r="879" spans="4:13" x14ac:dyDescent="0.3">
      <c r="D879">
        <f t="shared" si="47"/>
        <v>875</v>
      </c>
      <c r="E879">
        <f t="shared" ca="1" si="45"/>
        <v>-4</v>
      </c>
      <c r="I879">
        <v>1</v>
      </c>
      <c r="M879">
        <f t="shared" si="46"/>
        <v>0.24197072451914337</v>
      </c>
    </row>
    <row r="880" spans="4:13" x14ac:dyDescent="0.3">
      <c r="D880">
        <f t="shared" si="47"/>
        <v>876</v>
      </c>
      <c r="E880">
        <f t="shared" ca="1" si="45"/>
        <v>3</v>
      </c>
      <c r="I880">
        <v>-4</v>
      </c>
      <c r="M880">
        <f t="shared" si="46"/>
        <v>1.3383022576488537E-4</v>
      </c>
    </row>
    <row r="881" spans="4:13" x14ac:dyDescent="0.3">
      <c r="D881">
        <f t="shared" si="47"/>
        <v>877</v>
      </c>
      <c r="E881">
        <f t="shared" ca="1" si="45"/>
        <v>1</v>
      </c>
      <c r="I881">
        <v>-1</v>
      </c>
      <c r="M881">
        <f t="shared" si="46"/>
        <v>0.24197072451914337</v>
      </c>
    </row>
    <row r="882" spans="4:13" x14ac:dyDescent="0.3">
      <c r="D882">
        <f t="shared" si="47"/>
        <v>878</v>
      </c>
      <c r="E882">
        <f t="shared" ca="1" si="45"/>
        <v>0</v>
      </c>
      <c r="I882">
        <v>2</v>
      </c>
      <c r="M882">
        <f t="shared" si="46"/>
        <v>5.3990966513188063E-2</v>
      </c>
    </row>
    <row r="883" spans="4:13" x14ac:dyDescent="0.3">
      <c r="D883">
        <f t="shared" si="47"/>
        <v>879</v>
      </c>
      <c r="E883">
        <f t="shared" ca="1" si="45"/>
        <v>0</v>
      </c>
      <c r="I883">
        <v>0</v>
      </c>
      <c r="M883">
        <f t="shared" si="46"/>
        <v>0.3989422804014327</v>
      </c>
    </row>
    <row r="884" spans="4:13" x14ac:dyDescent="0.3">
      <c r="D884">
        <f t="shared" si="47"/>
        <v>880</v>
      </c>
      <c r="E884">
        <f t="shared" ca="1" si="45"/>
        <v>3</v>
      </c>
      <c r="I884">
        <v>2</v>
      </c>
      <c r="M884">
        <f t="shared" si="46"/>
        <v>5.3990966513188063E-2</v>
      </c>
    </row>
    <row r="885" spans="4:13" x14ac:dyDescent="0.3">
      <c r="D885">
        <f t="shared" si="47"/>
        <v>881</v>
      </c>
      <c r="E885">
        <f t="shared" ca="1" si="45"/>
        <v>4</v>
      </c>
      <c r="I885">
        <v>0</v>
      </c>
      <c r="M885">
        <f t="shared" si="46"/>
        <v>0.3989422804014327</v>
      </c>
    </row>
    <row r="886" spans="4:13" x14ac:dyDescent="0.3">
      <c r="D886">
        <f t="shared" si="47"/>
        <v>882</v>
      </c>
      <c r="E886">
        <f t="shared" ca="1" si="45"/>
        <v>2</v>
      </c>
      <c r="I886">
        <v>-3</v>
      </c>
      <c r="M886">
        <f t="shared" si="46"/>
        <v>4.4318484119380075E-3</v>
      </c>
    </row>
    <row r="887" spans="4:13" x14ac:dyDescent="0.3">
      <c r="D887">
        <f t="shared" si="47"/>
        <v>883</v>
      </c>
      <c r="E887">
        <f t="shared" ca="1" si="45"/>
        <v>-4</v>
      </c>
      <c r="I887">
        <v>0</v>
      </c>
      <c r="M887">
        <f t="shared" si="46"/>
        <v>0.3989422804014327</v>
      </c>
    </row>
    <row r="888" spans="4:13" x14ac:dyDescent="0.3">
      <c r="D888">
        <f t="shared" si="47"/>
        <v>884</v>
      </c>
      <c r="E888">
        <f t="shared" ca="1" si="45"/>
        <v>-3</v>
      </c>
      <c r="I888">
        <v>1</v>
      </c>
      <c r="M888">
        <f t="shared" si="46"/>
        <v>0.24197072451914337</v>
      </c>
    </row>
    <row r="889" spans="4:13" x14ac:dyDescent="0.3">
      <c r="D889">
        <f t="shared" si="47"/>
        <v>885</v>
      </c>
      <c r="E889">
        <f t="shared" ca="1" si="45"/>
        <v>4</v>
      </c>
      <c r="I889">
        <v>3</v>
      </c>
      <c r="M889">
        <f t="shared" si="46"/>
        <v>4.4318484119380075E-3</v>
      </c>
    </row>
    <row r="890" spans="4:13" x14ac:dyDescent="0.3">
      <c r="D890">
        <f t="shared" si="47"/>
        <v>886</v>
      </c>
      <c r="E890">
        <f t="shared" ca="1" si="45"/>
        <v>-4</v>
      </c>
      <c r="I890">
        <v>-4</v>
      </c>
      <c r="M890">
        <f t="shared" si="46"/>
        <v>1.3383022576488537E-4</v>
      </c>
    </row>
    <row r="891" spans="4:13" x14ac:dyDescent="0.3">
      <c r="D891">
        <f t="shared" si="47"/>
        <v>887</v>
      </c>
      <c r="E891">
        <f t="shared" ca="1" si="45"/>
        <v>2</v>
      </c>
      <c r="I891">
        <v>4</v>
      </c>
      <c r="M891">
        <f t="shared" si="46"/>
        <v>1.3383022576488537E-4</v>
      </c>
    </row>
    <row r="892" spans="4:13" x14ac:dyDescent="0.3">
      <c r="D892">
        <f t="shared" si="47"/>
        <v>888</v>
      </c>
      <c r="E892">
        <f t="shared" ca="1" si="45"/>
        <v>2</v>
      </c>
      <c r="I892">
        <v>-2</v>
      </c>
      <c r="M892">
        <f t="shared" si="46"/>
        <v>5.3990966513188063E-2</v>
      </c>
    </row>
    <row r="893" spans="4:13" x14ac:dyDescent="0.3">
      <c r="D893">
        <f t="shared" si="47"/>
        <v>889</v>
      </c>
      <c r="E893">
        <f t="shared" ca="1" si="45"/>
        <v>4</v>
      </c>
      <c r="I893">
        <v>4</v>
      </c>
      <c r="M893">
        <f t="shared" si="46"/>
        <v>1.3383022576488537E-4</v>
      </c>
    </row>
    <row r="894" spans="4:13" x14ac:dyDescent="0.3">
      <c r="D894">
        <f t="shared" si="47"/>
        <v>890</v>
      </c>
      <c r="E894">
        <f t="shared" ca="1" si="45"/>
        <v>4</v>
      </c>
      <c r="I894">
        <v>-4</v>
      </c>
      <c r="M894">
        <f t="shared" si="46"/>
        <v>1.3383022576488537E-4</v>
      </c>
    </row>
    <row r="895" spans="4:13" x14ac:dyDescent="0.3">
      <c r="D895">
        <f t="shared" si="47"/>
        <v>891</v>
      </c>
      <c r="E895">
        <f t="shared" ca="1" si="45"/>
        <v>-1</v>
      </c>
      <c r="I895">
        <v>1</v>
      </c>
      <c r="M895">
        <f t="shared" si="46"/>
        <v>0.24197072451914337</v>
      </c>
    </row>
    <row r="896" spans="4:13" x14ac:dyDescent="0.3">
      <c r="D896">
        <f t="shared" si="47"/>
        <v>892</v>
      </c>
      <c r="E896">
        <f t="shared" ca="1" si="45"/>
        <v>-4</v>
      </c>
      <c r="I896">
        <v>2</v>
      </c>
      <c r="M896">
        <f t="shared" si="46"/>
        <v>5.3990966513188063E-2</v>
      </c>
    </row>
    <row r="897" spans="4:13" x14ac:dyDescent="0.3">
      <c r="D897">
        <f t="shared" si="47"/>
        <v>893</v>
      </c>
      <c r="E897">
        <f t="shared" ca="1" si="45"/>
        <v>1</v>
      </c>
      <c r="I897">
        <v>-4</v>
      </c>
      <c r="M897">
        <f t="shared" si="46"/>
        <v>1.3383022576488537E-4</v>
      </c>
    </row>
    <row r="898" spans="4:13" x14ac:dyDescent="0.3">
      <c r="D898">
        <f t="shared" si="47"/>
        <v>894</v>
      </c>
      <c r="E898">
        <f t="shared" ca="1" si="45"/>
        <v>3</v>
      </c>
      <c r="I898">
        <v>3</v>
      </c>
      <c r="M898">
        <f t="shared" si="46"/>
        <v>4.4318484119380075E-3</v>
      </c>
    </row>
    <row r="899" spans="4:13" x14ac:dyDescent="0.3">
      <c r="D899">
        <f t="shared" si="47"/>
        <v>895</v>
      </c>
      <c r="E899">
        <f t="shared" ca="1" si="45"/>
        <v>-1</v>
      </c>
      <c r="I899">
        <v>2</v>
      </c>
      <c r="M899">
        <f t="shared" si="46"/>
        <v>5.3990966513188063E-2</v>
      </c>
    </row>
    <row r="900" spans="4:13" x14ac:dyDescent="0.3">
      <c r="D900">
        <f t="shared" si="47"/>
        <v>896</v>
      </c>
      <c r="E900">
        <f t="shared" ca="1" si="45"/>
        <v>2</v>
      </c>
      <c r="I900">
        <v>1</v>
      </c>
      <c r="M900">
        <f t="shared" si="46"/>
        <v>0.24197072451914337</v>
      </c>
    </row>
    <row r="901" spans="4:13" x14ac:dyDescent="0.3">
      <c r="D901">
        <f t="shared" si="47"/>
        <v>897</v>
      </c>
      <c r="E901">
        <f t="shared" ca="1" si="45"/>
        <v>-4</v>
      </c>
      <c r="I901">
        <v>-1</v>
      </c>
      <c r="M901">
        <f t="shared" si="46"/>
        <v>0.24197072451914337</v>
      </c>
    </row>
    <row r="902" spans="4:13" x14ac:dyDescent="0.3">
      <c r="D902">
        <f t="shared" si="47"/>
        <v>898</v>
      </c>
      <c r="E902">
        <f t="shared" ref="E902:E965" ca="1" si="48">RANDBETWEEN(-4,4)</f>
        <v>-1</v>
      </c>
      <c r="I902">
        <v>2</v>
      </c>
      <c r="M902">
        <f t="shared" ref="M902:M965" si="49">_xlfn.NORM.DIST(I902,$B$3,$C$3,FALSE)</f>
        <v>5.3990966513188063E-2</v>
      </c>
    </row>
    <row r="903" spans="4:13" x14ac:dyDescent="0.3">
      <c r="D903">
        <f t="shared" ref="D903:D966" si="50">D902+1</f>
        <v>899</v>
      </c>
      <c r="E903">
        <f t="shared" ca="1" si="48"/>
        <v>-2</v>
      </c>
      <c r="I903">
        <v>1</v>
      </c>
      <c r="M903">
        <f t="shared" si="49"/>
        <v>0.24197072451914337</v>
      </c>
    </row>
    <row r="904" spans="4:13" x14ac:dyDescent="0.3">
      <c r="D904">
        <f t="shared" si="50"/>
        <v>900</v>
      </c>
      <c r="E904">
        <f t="shared" ca="1" si="48"/>
        <v>3</v>
      </c>
      <c r="I904">
        <v>3</v>
      </c>
      <c r="M904">
        <f t="shared" si="49"/>
        <v>4.4318484119380075E-3</v>
      </c>
    </row>
    <row r="905" spans="4:13" x14ac:dyDescent="0.3">
      <c r="D905">
        <f t="shared" si="50"/>
        <v>901</v>
      </c>
      <c r="E905">
        <f t="shared" ca="1" si="48"/>
        <v>-1</v>
      </c>
      <c r="I905">
        <v>2</v>
      </c>
      <c r="M905">
        <f t="shared" si="49"/>
        <v>5.3990966513188063E-2</v>
      </c>
    </row>
    <row r="906" spans="4:13" x14ac:dyDescent="0.3">
      <c r="D906">
        <f t="shared" si="50"/>
        <v>902</v>
      </c>
      <c r="E906">
        <f t="shared" ca="1" si="48"/>
        <v>1</v>
      </c>
      <c r="I906">
        <v>-2</v>
      </c>
      <c r="M906">
        <f t="shared" si="49"/>
        <v>5.3990966513188063E-2</v>
      </c>
    </row>
    <row r="907" spans="4:13" x14ac:dyDescent="0.3">
      <c r="D907">
        <f t="shared" si="50"/>
        <v>903</v>
      </c>
      <c r="E907">
        <f t="shared" ca="1" si="48"/>
        <v>1</v>
      </c>
      <c r="I907">
        <v>0</v>
      </c>
      <c r="M907">
        <f t="shared" si="49"/>
        <v>0.3989422804014327</v>
      </c>
    </row>
    <row r="908" spans="4:13" x14ac:dyDescent="0.3">
      <c r="D908">
        <f t="shared" si="50"/>
        <v>904</v>
      </c>
      <c r="E908">
        <f t="shared" ca="1" si="48"/>
        <v>2</v>
      </c>
      <c r="I908">
        <v>-2</v>
      </c>
      <c r="M908">
        <f t="shared" si="49"/>
        <v>5.3990966513188063E-2</v>
      </c>
    </row>
    <row r="909" spans="4:13" x14ac:dyDescent="0.3">
      <c r="D909">
        <f t="shared" si="50"/>
        <v>905</v>
      </c>
      <c r="E909">
        <f t="shared" ca="1" si="48"/>
        <v>-1</v>
      </c>
      <c r="I909">
        <v>-1</v>
      </c>
      <c r="M909">
        <f t="shared" si="49"/>
        <v>0.24197072451914337</v>
      </c>
    </row>
    <row r="910" spans="4:13" x14ac:dyDescent="0.3">
      <c r="D910">
        <f t="shared" si="50"/>
        <v>906</v>
      </c>
      <c r="E910">
        <f t="shared" ca="1" si="48"/>
        <v>2</v>
      </c>
      <c r="I910">
        <v>1</v>
      </c>
      <c r="M910">
        <f t="shared" si="49"/>
        <v>0.24197072451914337</v>
      </c>
    </row>
    <row r="911" spans="4:13" x14ac:dyDescent="0.3">
      <c r="D911">
        <f t="shared" si="50"/>
        <v>907</v>
      </c>
      <c r="E911">
        <f t="shared" ca="1" si="48"/>
        <v>1</v>
      </c>
      <c r="I911">
        <v>-4</v>
      </c>
      <c r="M911">
        <f t="shared" si="49"/>
        <v>1.3383022576488537E-4</v>
      </c>
    </row>
    <row r="912" spans="4:13" x14ac:dyDescent="0.3">
      <c r="D912">
        <f t="shared" si="50"/>
        <v>908</v>
      </c>
      <c r="E912">
        <f t="shared" ca="1" si="48"/>
        <v>-4</v>
      </c>
      <c r="I912">
        <v>4</v>
      </c>
      <c r="M912">
        <f t="shared" si="49"/>
        <v>1.3383022576488537E-4</v>
      </c>
    </row>
    <row r="913" spans="4:13" x14ac:dyDescent="0.3">
      <c r="D913">
        <f t="shared" si="50"/>
        <v>909</v>
      </c>
      <c r="E913">
        <f t="shared" ca="1" si="48"/>
        <v>1</v>
      </c>
      <c r="I913">
        <v>3</v>
      </c>
      <c r="M913">
        <f t="shared" si="49"/>
        <v>4.4318484119380075E-3</v>
      </c>
    </row>
    <row r="914" spans="4:13" x14ac:dyDescent="0.3">
      <c r="D914">
        <f t="shared" si="50"/>
        <v>910</v>
      </c>
      <c r="E914">
        <f t="shared" ca="1" si="48"/>
        <v>-2</v>
      </c>
      <c r="I914">
        <v>-2</v>
      </c>
      <c r="M914">
        <f t="shared" si="49"/>
        <v>5.3990966513188063E-2</v>
      </c>
    </row>
    <row r="915" spans="4:13" x14ac:dyDescent="0.3">
      <c r="D915">
        <f t="shared" si="50"/>
        <v>911</v>
      </c>
      <c r="E915">
        <f t="shared" ca="1" si="48"/>
        <v>-2</v>
      </c>
      <c r="I915">
        <v>-1</v>
      </c>
      <c r="M915">
        <f t="shared" si="49"/>
        <v>0.24197072451914337</v>
      </c>
    </row>
    <row r="916" spans="4:13" x14ac:dyDescent="0.3">
      <c r="D916">
        <f t="shared" si="50"/>
        <v>912</v>
      </c>
      <c r="E916">
        <f t="shared" ca="1" si="48"/>
        <v>4</v>
      </c>
      <c r="I916">
        <v>2</v>
      </c>
      <c r="M916">
        <f t="shared" si="49"/>
        <v>5.3990966513188063E-2</v>
      </c>
    </row>
    <row r="917" spans="4:13" x14ac:dyDescent="0.3">
      <c r="D917">
        <f t="shared" si="50"/>
        <v>913</v>
      </c>
      <c r="E917">
        <f t="shared" ca="1" si="48"/>
        <v>-1</v>
      </c>
      <c r="I917">
        <v>-1</v>
      </c>
      <c r="M917">
        <f t="shared" si="49"/>
        <v>0.24197072451914337</v>
      </c>
    </row>
    <row r="918" spans="4:13" x14ac:dyDescent="0.3">
      <c r="D918">
        <f t="shared" si="50"/>
        <v>914</v>
      </c>
      <c r="E918">
        <f t="shared" ca="1" si="48"/>
        <v>0</v>
      </c>
      <c r="I918">
        <v>0</v>
      </c>
      <c r="M918">
        <f t="shared" si="49"/>
        <v>0.3989422804014327</v>
      </c>
    </row>
    <row r="919" spans="4:13" x14ac:dyDescent="0.3">
      <c r="D919">
        <f t="shared" si="50"/>
        <v>915</v>
      </c>
      <c r="E919">
        <f t="shared" ca="1" si="48"/>
        <v>-3</v>
      </c>
      <c r="I919">
        <v>0</v>
      </c>
      <c r="M919">
        <f t="shared" si="49"/>
        <v>0.3989422804014327</v>
      </c>
    </row>
    <row r="920" spans="4:13" x14ac:dyDescent="0.3">
      <c r="D920">
        <f t="shared" si="50"/>
        <v>916</v>
      </c>
      <c r="E920">
        <f t="shared" ca="1" si="48"/>
        <v>-2</v>
      </c>
      <c r="I920">
        <v>0</v>
      </c>
      <c r="M920">
        <f t="shared" si="49"/>
        <v>0.3989422804014327</v>
      </c>
    </row>
    <row r="921" spans="4:13" x14ac:dyDescent="0.3">
      <c r="D921">
        <f t="shared" si="50"/>
        <v>917</v>
      </c>
      <c r="E921">
        <f t="shared" ca="1" si="48"/>
        <v>-1</v>
      </c>
      <c r="I921">
        <v>1</v>
      </c>
      <c r="M921">
        <f t="shared" si="49"/>
        <v>0.24197072451914337</v>
      </c>
    </row>
    <row r="922" spans="4:13" x14ac:dyDescent="0.3">
      <c r="D922">
        <f t="shared" si="50"/>
        <v>918</v>
      </c>
      <c r="E922">
        <f t="shared" ca="1" si="48"/>
        <v>-2</v>
      </c>
      <c r="I922">
        <v>-2</v>
      </c>
      <c r="M922">
        <f t="shared" si="49"/>
        <v>5.3990966513188063E-2</v>
      </c>
    </row>
    <row r="923" spans="4:13" x14ac:dyDescent="0.3">
      <c r="D923">
        <f t="shared" si="50"/>
        <v>919</v>
      </c>
      <c r="E923">
        <f t="shared" ca="1" si="48"/>
        <v>-4</v>
      </c>
      <c r="I923">
        <v>4</v>
      </c>
      <c r="M923">
        <f t="shared" si="49"/>
        <v>1.3383022576488537E-4</v>
      </c>
    </row>
    <row r="924" spans="4:13" x14ac:dyDescent="0.3">
      <c r="D924">
        <f t="shared" si="50"/>
        <v>920</v>
      </c>
      <c r="E924">
        <f t="shared" ca="1" si="48"/>
        <v>-1</v>
      </c>
      <c r="I924">
        <v>1</v>
      </c>
      <c r="M924">
        <f t="shared" si="49"/>
        <v>0.24197072451914337</v>
      </c>
    </row>
    <row r="925" spans="4:13" x14ac:dyDescent="0.3">
      <c r="D925">
        <f t="shared" si="50"/>
        <v>921</v>
      </c>
      <c r="E925">
        <f t="shared" ca="1" si="48"/>
        <v>-2</v>
      </c>
      <c r="I925">
        <v>0</v>
      </c>
      <c r="M925">
        <f t="shared" si="49"/>
        <v>0.3989422804014327</v>
      </c>
    </row>
    <row r="926" spans="4:13" x14ac:dyDescent="0.3">
      <c r="D926">
        <f t="shared" si="50"/>
        <v>922</v>
      </c>
      <c r="E926">
        <f t="shared" ca="1" si="48"/>
        <v>-4</v>
      </c>
      <c r="I926">
        <v>2</v>
      </c>
      <c r="M926">
        <f t="shared" si="49"/>
        <v>5.3990966513188063E-2</v>
      </c>
    </row>
    <row r="927" spans="4:13" x14ac:dyDescent="0.3">
      <c r="D927">
        <f t="shared" si="50"/>
        <v>923</v>
      </c>
      <c r="E927">
        <f t="shared" ca="1" si="48"/>
        <v>3</v>
      </c>
      <c r="I927">
        <v>-2</v>
      </c>
      <c r="M927">
        <f t="shared" si="49"/>
        <v>5.3990966513188063E-2</v>
      </c>
    </row>
    <row r="928" spans="4:13" x14ac:dyDescent="0.3">
      <c r="D928">
        <f t="shared" si="50"/>
        <v>924</v>
      </c>
      <c r="E928">
        <f t="shared" ca="1" si="48"/>
        <v>0</v>
      </c>
      <c r="I928">
        <v>1</v>
      </c>
      <c r="M928">
        <f t="shared" si="49"/>
        <v>0.24197072451914337</v>
      </c>
    </row>
    <row r="929" spans="4:13" x14ac:dyDescent="0.3">
      <c r="D929">
        <f t="shared" si="50"/>
        <v>925</v>
      </c>
      <c r="E929">
        <f t="shared" ca="1" si="48"/>
        <v>-2</v>
      </c>
      <c r="I929">
        <v>-4</v>
      </c>
      <c r="M929">
        <f t="shared" si="49"/>
        <v>1.3383022576488537E-4</v>
      </c>
    </row>
    <row r="930" spans="4:13" x14ac:dyDescent="0.3">
      <c r="D930">
        <f t="shared" si="50"/>
        <v>926</v>
      </c>
      <c r="E930">
        <f t="shared" ca="1" si="48"/>
        <v>-2</v>
      </c>
      <c r="I930">
        <v>2</v>
      </c>
      <c r="M930">
        <f t="shared" si="49"/>
        <v>5.3990966513188063E-2</v>
      </c>
    </row>
    <row r="931" spans="4:13" x14ac:dyDescent="0.3">
      <c r="D931">
        <f t="shared" si="50"/>
        <v>927</v>
      </c>
      <c r="E931">
        <f t="shared" ca="1" si="48"/>
        <v>4</v>
      </c>
      <c r="I931">
        <v>-1</v>
      </c>
      <c r="M931">
        <f t="shared" si="49"/>
        <v>0.24197072451914337</v>
      </c>
    </row>
    <row r="932" spans="4:13" x14ac:dyDescent="0.3">
      <c r="D932">
        <f t="shared" si="50"/>
        <v>928</v>
      </c>
      <c r="E932">
        <f t="shared" ca="1" si="48"/>
        <v>-4</v>
      </c>
      <c r="I932">
        <v>3</v>
      </c>
      <c r="M932">
        <f t="shared" si="49"/>
        <v>4.4318484119380075E-3</v>
      </c>
    </row>
    <row r="933" spans="4:13" x14ac:dyDescent="0.3">
      <c r="D933">
        <f t="shared" si="50"/>
        <v>929</v>
      </c>
      <c r="E933">
        <f t="shared" ca="1" si="48"/>
        <v>-2</v>
      </c>
      <c r="I933">
        <v>-4</v>
      </c>
      <c r="M933">
        <f t="shared" si="49"/>
        <v>1.3383022576488537E-4</v>
      </c>
    </row>
    <row r="934" spans="4:13" x14ac:dyDescent="0.3">
      <c r="D934">
        <f t="shared" si="50"/>
        <v>930</v>
      </c>
      <c r="E934">
        <f t="shared" ca="1" si="48"/>
        <v>2</v>
      </c>
      <c r="I934">
        <v>4</v>
      </c>
      <c r="M934">
        <f t="shared" si="49"/>
        <v>1.3383022576488537E-4</v>
      </c>
    </row>
    <row r="935" spans="4:13" x14ac:dyDescent="0.3">
      <c r="D935">
        <f t="shared" si="50"/>
        <v>931</v>
      </c>
      <c r="E935">
        <f t="shared" ca="1" si="48"/>
        <v>2</v>
      </c>
      <c r="I935">
        <v>-2</v>
      </c>
      <c r="M935">
        <f t="shared" si="49"/>
        <v>5.3990966513188063E-2</v>
      </c>
    </row>
    <row r="936" spans="4:13" x14ac:dyDescent="0.3">
      <c r="D936">
        <f t="shared" si="50"/>
        <v>932</v>
      </c>
      <c r="E936">
        <f t="shared" ca="1" si="48"/>
        <v>3</v>
      </c>
      <c r="I936">
        <v>-2</v>
      </c>
      <c r="M936">
        <f t="shared" si="49"/>
        <v>5.3990966513188063E-2</v>
      </c>
    </row>
    <row r="937" spans="4:13" x14ac:dyDescent="0.3">
      <c r="D937">
        <f t="shared" si="50"/>
        <v>933</v>
      </c>
      <c r="E937">
        <f t="shared" ca="1" si="48"/>
        <v>-4</v>
      </c>
      <c r="I937">
        <v>2</v>
      </c>
      <c r="M937">
        <f t="shared" si="49"/>
        <v>5.3990966513188063E-2</v>
      </c>
    </row>
    <row r="938" spans="4:13" x14ac:dyDescent="0.3">
      <c r="D938">
        <f t="shared" si="50"/>
        <v>934</v>
      </c>
      <c r="E938">
        <f t="shared" ca="1" si="48"/>
        <v>1</v>
      </c>
      <c r="I938">
        <v>3</v>
      </c>
      <c r="M938">
        <f t="shared" si="49"/>
        <v>4.4318484119380075E-3</v>
      </c>
    </row>
    <row r="939" spans="4:13" x14ac:dyDescent="0.3">
      <c r="D939">
        <f t="shared" si="50"/>
        <v>935</v>
      </c>
      <c r="E939">
        <f t="shared" ca="1" si="48"/>
        <v>-2</v>
      </c>
      <c r="I939">
        <v>1</v>
      </c>
      <c r="M939">
        <f t="shared" si="49"/>
        <v>0.24197072451914337</v>
      </c>
    </row>
    <row r="940" spans="4:13" x14ac:dyDescent="0.3">
      <c r="D940">
        <f t="shared" si="50"/>
        <v>936</v>
      </c>
      <c r="E940">
        <f t="shared" ca="1" si="48"/>
        <v>4</v>
      </c>
      <c r="I940">
        <v>-4</v>
      </c>
      <c r="M940">
        <f t="shared" si="49"/>
        <v>1.3383022576488537E-4</v>
      </c>
    </row>
    <row r="941" spans="4:13" x14ac:dyDescent="0.3">
      <c r="D941">
        <f t="shared" si="50"/>
        <v>937</v>
      </c>
      <c r="E941">
        <f t="shared" ca="1" si="48"/>
        <v>1</v>
      </c>
      <c r="I941">
        <v>3</v>
      </c>
      <c r="M941">
        <f t="shared" si="49"/>
        <v>4.4318484119380075E-3</v>
      </c>
    </row>
    <row r="942" spans="4:13" x14ac:dyDescent="0.3">
      <c r="D942">
        <f t="shared" si="50"/>
        <v>938</v>
      </c>
      <c r="E942">
        <f t="shared" ca="1" si="48"/>
        <v>-2</v>
      </c>
      <c r="I942">
        <v>4</v>
      </c>
      <c r="M942">
        <f t="shared" si="49"/>
        <v>1.3383022576488537E-4</v>
      </c>
    </row>
    <row r="943" spans="4:13" x14ac:dyDescent="0.3">
      <c r="D943">
        <f t="shared" si="50"/>
        <v>939</v>
      </c>
      <c r="E943">
        <f t="shared" ca="1" si="48"/>
        <v>-2</v>
      </c>
      <c r="I943">
        <v>-3</v>
      </c>
      <c r="M943">
        <f t="shared" si="49"/>
        <v>4.4318484119380075E-3</v>
      </c>
    </row>
    <row r="944" spans="4:13" x14ac:dyDescent="0.3">
      <c r="D944">
        <f t="shared" si="50"/>
        <v>940</v>
      </c>
      <c r="E944">
        <f t="shared" ca="1" si="48"/>
        <v>-4</v>
      </c>
      <c r="I944">
        <v>-3</v>
      </c>
      <c r="M944">
        <f t="shared" si="49"/>
        <v>4.4318484119380075E-3</v>
      </c>
    </row>
    <row r="945" spans="4:13" x14ac:dyDescent="0.3">
      <c r="D945">
        <f t="shared" si="50"/>
        <v>941</v>
      </c>
      <c r="E945">
        <f t="shared" ca="1" si="48"/>
        <v>1</v>
      </c>
      <c r="I945">
        <v>2</v>
      </c>
      <c r="M945">
        <f t="shared" si="49"/>
        <v>5.3990966513188063E-2</v>
      </c>
    </row>
    <row r="946" spans="4:13" x14ac:dyDescent="0.3">
      <c r="D946">
        <f t="shared" si="50"/>
        <v>942</v>
      </c>
      <c r="E946">
        <f t="shared" ca="1" si="48"/>
        <v>2</v>
      </c>
      <c r="I946">
        <v>-2</v>
      </c>
      <c r="M946">
        <f t="shared" si="49"/>
        <v>5.3990966513188063E-2</v>
      </c>
    </row>
    <row r="947" spans="4:13" x14ac:dyDescent="0.3">
      <c r="D947">
        <f t="shared" si="50"/>
        <v>943</v>
      </c>
      <c r="E947">
        <f t="shared" ca="1" si="48"/>
        <v>3</v>
      </c>
      <c r="I947">
        <v>-1</v>
      </c>
      <c r="M947">
        <f t="shared" si="49"/>
        <v>0.24197072451914337</v>
      </c>
    </row>
    <row r="948" spans="4:13" x14ac:dyDescent="0.3">
      <c r="D948">
        <f t="shared" si="50"/>
        <v>944</v>
      </c>
      <c r="E948">
        <f t="shared" ca="1" si="48"/>
        <v>3</v>
      </c>
      <c r="I948">
        <v>-2</v>
      </c>
      <c r="M948">
        <f t="shared" si="49"/>
        <v>5.3990966513188063E-2</v>
      </c>
    </row>
    <row r="949" spans="4:13" x14ac:dyDescent="0.3">
      <c r="D949">
        <f t="shared" si="50"/>
        <v>945</v>
      </c>
      <c r="E949">
        <f t="shared" ca="1" si="48"/>
        <v>2</v>
      </c>
      <c r="I949">
        <v>3</v>
      </c>
      <c r="M949">
        <f t="shared" si="49"/>
        <v>4.4318484119380075E-3</v>
      </c>
    </row>
    <row r="950" spans="4:13" x14ac:dyDescent="0.3">
      <c r="D950">
        <f t="shared" si="50"/>
        <v>946</v>
      </c>
      <c r="E950">
        <f t="shared" ca="1" si="48"/>
        <v>0</v>
      </c>
      <c r="I950">
        <v>-1</v>
      </c>
      <c r="M950">
        <f t="shared" si="49"/>
        <v>0.24197072451914337</v>
      </c>
    </row>
    <row r="951" spans="4:13" x14ac:dyDescent="0.3">
      <c r="D951">
        <f t="shared" si="50"/>
        <v>947</v>
      </c>
      <c r="E951">
        <f t="shared" ca="1" si="48"/>
        <v>-1</v>
      </c>
      <c r="I951">
        <v>-3</v>
      </c>
      <c r="M951">
        <f t="shared" si="49"/>
        <v>4.4318484119380075E-3</v>
      </c>
    </row>
    <row r="952" spans="4:13" x14ac:dyDescent="0.3">
      <c r="D952">
        <f t="shared" si="50"/>
        <v>948</v>
      </c>
      <c r="E952">
        <f t="shared" ca="1" si="48"/>
        <v>-2</v>
      </c>
      <c r="I952">
        <v>1</v>
      </c>
      <c r="M952">
        <f t="shared" si="49"/>
        <v>0.24197072451914337</v>
      </c>
    </row>
    <row r="953" spans="4:13" x14ac:dyDescent="0.3">
      <c r="D953">
        <f t="shared" si="50"/>
        <v>949</v>
      </c>
      <c r="E953">
        <f t="shared" ca="1" si="48"/>
        <v>4</v>
      </c>
      <c r="I953">
        <v>0</v>
      </c>
      <c r="M953">
        <f t="shared" si="49"/>
        <v>0.3989422804014327</v>
      </c>
    </row>
    <row r="954" spans="4:13" x14ac:dyDescent="0.3">
      <c r="D954">
        <f t="shared" si="50"/>
        <v>950</v>
      </c>
      <c r="E954">
        <f t="shared" ca="1" si="48"/>
        <v>-1</v>
      </c>
      <c r="I954">
        <v>0</v>
      </c>
      <c r="M954">
        <f t="shared" si="49"/>
        <v>0.3989422804014327</v>
      </c>
    </row>
    <row r="955" spans="4:13" x14ac:dyDescent="0.3">
      <c r="D955">
        <f t="shared" si="50"/>
        <v>951</v>
      </c>
      <c r="E955">
        <f t="shared" ca="1" si="48"/>
        <v>0</v>
      </c>
      <c r="I955">
        <v>-1</v>
      </c>
      <c r="M955">
        <f t="shared" si="49"/>
        <v>0.24197072451914337</v>
      </c>
    </row>
    <row r="956" spans="4:13" x14ac:dyDescent="0.3">
      <c r="D956">
        <f t="shared" si="50"/>
        <v>952</v>
      </c>
      <c r="E956">
        <f t="shared" ca="1" si="48"/>
        <v>3</v>
      </c>
      <c r="I956">
        <v>0</v>
      </c>
      <c r="M956">
        <f t="shared" si="49"/>
        <v>0.3989422804014327</v>
      </c>
    </row>
    <row r="957" spans="4:13" x14ac:dyDescent="0.3">
      <c r="D957">
        <f t="shared" si="50"/>
        <v>953</v>
      </c>
      <c r="E957">
        <f t="shared" ca="1" si="48"/>
        <v>1</v>
      </c>
      <c r="I957">
        <v>1</v>
      </c>
      <c r="M957">
        <f t="shared" si="49"/>
        <v>0.24197072451914337</v>
      </c>
    </row>
    <row r="958" spans="4:13" x14ac:dyDescent="0.3">
      <c r="D958">
        <f t="shared" si="50"/>
        <v>954</v>
      </c>
      <c r="E958">
        <f t="shared" ca="1" si="48"/>
        <v>0</v>
      </c>
      <c r="I958">
        <v>-2</v>
      </c>
      <c r="M958">
        <f t="shared" si="49"/>
        <v>5.3990966513188063E-2</v>
      </c>
    </row>
    <row r="959" spans="4:13" x14ac:dyDescent="0.3">
      <c r="D959">
        <f t="shared" si="50"/>
        <v>955</v>
      </c>
      <c r="E959">
        <f t="shared" ca="1" si="48"/>
        <v>-1</v>
      </c>
      <c r="I959">
        <v>4</v>
      </c>
      <c r="M959">
        <f t="shared" si="49"/>
        <v>1.3383022576488537E-4</v>
      </c>
    </row>
    <row r="960" spans="4:13" x14ac:dyDescent="0.3">
      <c r="D960">
        <f t="shared" si="50"/>
        <v>956</v>
      </c>
      <c r="E960">
        <f t="shared" ca="1" si="48"/>
        <v>-4</v>
      </c>
      <c r="I960">
        <v>2</v>
      </c>
      <c r="M960">
        <f t="shared" si="49"/>
        <v>5.3990966513188063E-2</v>
      </c>
    </row>
    <row r="961" spans="4:13" x14ac:dyDescent="0.3">
      <c r="D961">
        <f t="shared" si="50"/>
        <v>957</v>
      </c>
      <c r="E961">
        <f t="shared" ca="1" si="48"/>
        <v>3</v>
      </c>
      <c r="I961">
        <v>4</v>
      </c>
      <c r="M961">
        <f t="shared" si="49"/>
        <v>1.3383022576488537E-4</v>
      </c>
    </row>
    <row r="962" spans="4:13" x14ac:dyDescent="0.3">
      <c r="D962">
        <f t="shared" si="50"/>
        <v>958</v>
      </c>
      <c r="E962">
        <f t="shared" ca="1" si="48"/>
        <v>-2</v>
      </c>
      <c r="I962">
        <v>-2</v>
      </c>
      <c r="M962">
        <f t="shared" si="49"/>
        <v>5.3990966513188063E-2</v>
      </c>
    </row>
    <row r="963" spans="4:13" x14ac:dyDescent="0.3">
      <c r="D963">
        <f t="shared" si="50"/>
        <v>959</v>
      </c>
      <c r="E963">
        <f t="shared" ca="1" si="48"/>
        <v>1</v>
      </c>
      <c r="I963">
        <v>-4</v>
      </c>
      <c r="M963">
        <f t="shared" si="49"/>
        <v>1.3383022576488537E-4</v>
      </c>
    </row>
    <row r="964" spans="4:13" x14ac:dyDescent="0.3">
      <c r="D964">
        <f t="shared" si="50"/>
        <v>960</v>
      </c>
      <c r="E964">
        <f t="shared" ca="1" si="48"/>
        <v>-3</v>
      </c>
      <c r="I964">
        <v>4</v>
      </c>
      <c r="M964">
        <f t="shared" si="49"/>
        <v>1.3383022576488537E-4</v>
      </c>
    </row>
    <row r="965" spans="4:13" x14ac:dyDescent="0.3">
      <c r="D965">
        <f t="shared" si="50"/>
        <v>961</v>
      </c>
      <c r="E965">
        <f t="shared" ca="1" si="48"/>
        <v>-2</v>
      </c>
      <c r="I965">
        <v>1</v>
      </c>
      <c r="M965">
        <f t="shared" si="49"/>
        <v>0.24197072451914337</v>
      </c>
    </row>
    <row r="966" spans="4:13" x14ac:dyDescent="0.3">
      <c r="D966">
        <f t="shared" si="50"/>
        <v>962</v>
      </c>
      <c r="E966">
        <f t="shared" ref="E966:E1004" ca="1" si="51">RANDBETWEEN(-4,4)</f>
        <v>1</v>
      </c>
      <c r="I966">
        <v>-1</v>
      </c>
      <c r="M966">
        <f t="shared" ref="M966:M1004" si="52">_xlfn.NORM.DIST(I966,$B$3,$C$3,FALSE)</f>
        <v>0.24197072451914337</v>
      </c>
    </row>
    <row r="967" spans="4:13" x14ac:dyDescent="0.3">
      <c r="D967">
        <f t="shared" ref="D967:D1002" si="53">D966+1</f>
        <v>963</v>
      </c>
      <c r="E967">
        <f t="shared" ca="1" si="51"/>
        <v>-2</v>
      </c>
      <c r="I967">
        <v>2</v>
      </c>
      <c r="M967">
        <f t="shared" si="52"/>
        <v>5.3990966513188063E-2</v>
      </c>
    </row>
    <row r="968" spans="4:13" x14ac:dyDescent="0.3">
      <c r="D968">
        <f t="shared" si="53"/>
        <v>964</v>
      </c>
      <c r="E968">
        <f t="shared" ca="1" si="51"/>
        <v>-4</v>
      </c>
      <c r="I968">
        <v>2</v>
      </c>
      <c r="M968">
        <f t="shared" si="52"/>
        <v>5.3990966513188063E-2</v>
      </c>
    </row>
    <row r="969" spans="4:13" x14ac:dyDescent="0.3">
      <c r="D969">
        <f t="shared" si="53"/>
        <v>965</v>
      </c>
      <c r="E969">
        <f t="shared" ca="1" si="51"/>
        <v>3</v>
      </c>
      <c r="I969">
        <v>3</v>
      </c>
      <c r="M969">
        <f t="shared" si="52"/>
        <v>4.4318484119380075E-3</v>
      </c>
    </row>
    <row r="970" spans="4:13" x14ac:dyDescent="0.3">
      <c r="D970">
        <f t="shared" si="53"/>
        <v>966</v>
      </c>
      <c r="E970">
        <f t="shared" ca="1" si="51"/>
        <v>3</v>
      </c>
      <c r="I970">
        <v>3</v>
      </c>
      <c r="M970">
        <f t="shared" si="52"/>
        <v>4.4318484119380075E-3</v>
      </c>
    </row>
    <row r="971" spans="4:13" x14ac:dyDescent="0.3">
      <c r="D971">
        <f t="shared" si="53"/>
        <v>967</v>
      </c>
      <c r="E971">
        <f t="shared" ca="1" si="51"/>
        <v>3</v>
      </c>
      <c r="I971">
        <v>-3</v>
      </c>
      <c r="M971">
        <f t="shared" si="52"/>
        <v>4.4318484119380075E-3</v>
      </c>
    </row>
    <row r="972" spans="4:13" x14ac:dyDescent="0.3">
      <c r="D972">
        <f t="shared" si="53"/>
        <v>968</v>
      </c>
      <c r="E972">
        <f t="shared" ca="1" si="51"/>
        <v>0</v>
      </c>
      <c r="I972">
        <v>-1</v>
      </c>
      <c r="M972">
        <f t="shared" si="52"/>
        <v>0.24197072451914337</v>
      </c>
    </row>
    <row r="973" spans="4:13" x14ac:dyDescent="0.3">
      <c r="D973">
        <f t="shared" si="53"/>
        <v>969</v>
      </c>
      <c r="E973">
        <f t="shared" ca="1" si="51"/>
        <v>-3</v>
      </c>
      <c r="I973">
        <v>0</v>
      </c>
      <c r="M973">
        <f t="shared" si="52"/>
        <v>0.3989422804014327</v>
      </c>
    </row>
    <row r="974" spans="4:13" x14ac:dyDescent="0.3">
      <c r="D974">
        <f t="shared" si="53"/>
        <v>970</v>
      </c>
      <c r="E974">
        <f t="shared" ca="1" si="51"/>
        <v>-3</v>
      </c>
      <c r="I974">
        <v>4</v>
      </c>
      <c r="M974">
        <f t="shared" si="52"/>
        <v>1.3383022576488537E-4</v>
      </c>
    </row>
    <row r="975" spans="4:13" x14ac:dyDescent="0.3">
      <c r="D975">
        <f t="shared" si="53"/>
        <v>971</v>
      </c>
      <c r="E975">
        <f t="shared" ca="1" si="51"/>
        <v>-3</v>
      </c>
      <c r="I975">
        <v>-2</v>
      </c>
      <c r="M975">
        <f t="shared" si="52"/>
        <v>5.3990966513188063E-2</v>
      </c>
    </row>
    <row r="976" spans="4:13" x14ac:dyDescent="0.3">
      <c r="D976">
        <f t="shared" si="53"/>
        <v>972</v>
      </c>
      <c r="E976">
        <f t="shared" ca="1" si="51"/>
        <v>4</v>
      </c>
      <c r="I976">
        <v>3</v>
      </c>
      <c r="M976">
        <f t="shared" si="52"/>
        <v>4.4318484119380075E-3</v>
      </c>
    </row>
    <row r="977" spans="4:13" x14ac:dyDescent="0.3">
      <c r="D977">
        <f t="shared" si="53"/>
        <v>973</v>
      </c>
      <c r="E977">
        <f t="shared" ca="1" si="51"/>
        <v>-4</v>
      </c>
      <c r="I977">
        <v>-2</v>
      </c>
      <c r="M977">
        <f t="shared" si="52"/>
        <v>5.3990966513188063E-2</v>
      </c>
    </row>
    <row r="978" spans="4:13" x14ac:dyDescent="0.3">
      <c r="D978">
        <f t="shared" si="53"/>
        <v>974</v>
      </c>
      <c r="E978">
        <f t="shared" ca="1" si="51"/>
        <v>3</v>
      </c>
      <c r="I978">
        <v>2</v>
      </c>
      <c r="M978">
        <f t="shared" si="52"/>
        <v>5.3990966513188063E-2</v>
      </c>
    </row>
    <row r="979" spans="4:13" x14ac:dyDescent="0.3">
      <c r="D979">
        <f t="shared" si="53"/>
        <v>975</v>
      </c>
      <c r="E979">
        <f t="shared" ca="1" si="51"/>
        <v>1</v>
      </c>
      <c r="I979">
        <v>3</v>
      </c>
      <c r="M979">
        <f t="shared" si="52"/>
        <v>4.4318484119380075E-3</v>
      </c>
    </row>
    <row r="980" spans="4:13" x14ac:dyDescent="0.3">
      <c r="D980">
        <f t="shared" si="53"/>
        <v>976</v>
      </c>
      <c r="E980">
        <f t="shared" ca="1" si="51"/>
        <v>4</v>
      </c>
      <c r="I980">
        <v>-1</v>
      </c>
      <c r="M980">
        <f t="shared" si="52"/>
        <v>0.24197072451914337</v>
      </c>
    </row>
    <row r="981" spans="4:13" x14ac:dyDescent="0.3">
      <c r="D981">
        <f t="shared" si="53"/>
        <v>977</v>
      </c>
      <c r="E981">
        <f t="shared" ca="1" si="51"/>
        <v>-3</v>
      </c>
      <c r="I981">
        <v>-3</v>
      </c>
      <c r="M981">
        <f t="shared" si="52"/>
        <v>4.4318484119380075E-3</v>
      </c>
    </row>
    <row r="982" spans="4:13" x14ac:dyDescent="0.3">
      <c r="D982">
        <f t="shared" si="53"/>
        <v>978</v>
      </c>
      <c r="E982">
        <f t="shared" ca="1" si="51"/>
        <v>-3</v>
      </c>
      <c r="I982">
        <v>-4</v>
      </c>
      <c r="M982">
        <f t="shared" si="52"/>
        <v>1.3383022576488537E-4</v>
      </c>
    </row>
    <row r="983" spans="4:13" x14ac:dyDescent="0.3">
      <c r="D983">
        <f t="shared" si="53"/>
        <v>979</v>
      </c>
      <c r="E983">
        <f t="shared" ca="1" si="51"/>
        <v>0</v>
      </c>
      <c r="I983">
        <v>-1</v>
      </c>
      <c r="M983">
        <f t="shared" si="52"/>
        <v>0.24197072451914337</v>
      </c>
    </row>
    <row r="984" spans="4:13" x14ac:dyDescent="0.3">
      <c r="D984">
        <f t="shared" si="53"/>
        <v>980</v>
      </c>
      <c r="E984">
        <f t="shared" ca="1" si="51"/>
        <v>3</v>
      </c>
      <c r="I984">
        <v>-4</v>
      </c>
      <c r="M984">
        <f t="shared" si="52"/>
        <v>1.3383022576488537E-4</v>
      </c>
    </row>
    <row r="985" spans="4:13" x14ac:dyDescent="0.3">
      <c r="D985">
        <f t="shared" si="53"/>
        <v>981</v>
      </c>
      <c r="E985">
        <f t="shared" ca="1" si="51"/>
        <v>-3</v>
      </c>
      <c r="I985">
        <v>-4</v>
      </c>
      <c r="M985">
        <f t="shared" si="52"/>
        <v>1.3383022576488537E-4</v>
      </c>
    </row>
    <row r="986" spans="4:13" x14ac:dyDescent="0.3">
      <c r="D986">
        <f t="shared" si="53"/>
        <v>982</v>
      </c>
      <c r="E986">
        <f t="shared" ca="1" si="51"/>
        <v>1</v>
      </c>
      <c r="I986">
        <v>0</v>
      </c>
      <c r="M986">
        <f t="shared" si="52"/>
        <v>0.3989422804014327</v>
      </c>
    </row>
    <row r="987" spans="4:13" x14ac:dyDescent="0.3">
      <c r="D987">
        <f t="shared" si="53"/>
        <v>983</v>
      </c>
      <c r="E987">
        <f t="shared" ca="1" si="51"/>
        <v>3</v>
      </c>
      <c r="I987">
        <v>-2</v>
      </c>
      <c r="M987">
        <f t="shared" si="52"/>
        <v>5.3990966513188063E-2</v>
      </c>
    </row>
    <row r="988" spans="4:13" x14ac:dyDescent="0.3">
      <c r="D988">
        <f t="shared" si="53"/>
        <v>984</v>
      </c>
      <c r="E988">
        <f t="shared" ca="1" si="51"/>
        <v>2</v>
      </c>
      <c r="I988">
        <v>0</v>
      </c>
      <c r="M988">
        <f t="shared" si="52"/>
        <v>0.3989422804014327</v>
      </c>
    </row>
    <row r="989" spans="4:13" x14ac:dyDescent="0.3">
      <c r="D989">
        <f t="shared" si="53"/>
        <v>985</v>
      </c>
      <c r="E989">
        <f t="shared" ca="1" si="51"/>
        <v>-3</v>
      </c>
      <c r="I989">
        <v>-4</v>
      </c>
      <c r="M989">
        <f t="shared" si="52"/>
        <v>1.3383022576488537E-4</v>
      </c>
    </row>
    <row r="990" spans="4:13" x14ac:dyDescent="0.3">
      <c r="D990">
        <f t="shared" si="53"/>
        <v>986</v>
      </c>
      <c r="E990">
        <f t="shared" ca="1" si="51"/>
        <v>4</v>
      </c>
      <c r="I990">
        <v>-3</v>
      </c>
      <c r="M990">
        <f t="shared" si="52"/>
        <v>4.4318484119380075E-3</v>
      </c>
    </row>
    <row r="991" spans="4:13" x14ac:dyDescent="0.3">
      <c r="D991">
        <f t="shared" si="53"/>
        <v>987</v>
      </c>
      <c r="E991">
        <f t="shared" ca="1" si="51"/>
        <v>3</v>
      </c>
      <c r="I991">
        <v>-4</v>
      </c>
      <c r="M991">
        <f t="shared" si="52"/>
        <v>1.3383022576488537E-4</v>
      </c>
    </row>
    <row r="992" spans="4:13" x14ac:dyDescent="0.3">
      <c r="D992">
        <f t="shared" si="53"/>
        <v>988</v>
      </c>
      <c r="E992">
        <f t="shared" ca="1" si="51"/>
        <v>1</v>
      </c>
      <c r="I992">
        <v>-1</v>
      </c>
      <c r="M992">
        <f t="shared" si="52"/>
        <v>0.24197072451914337</v>
      </c>
    </row>
    <row r="993" spans="4:13" x14ac:dyDescent="0.3">
      <c r="D993">
        <f t="shared" si="53"/>
        <v>989</v>
      </c>
      <c r="E993">
        <f t="shared" ca="1" si="51"/>
        <v>3</v>
      </c>
      <c r="I993">
        <v>-4</v>
      </c>
      <c r="M993">
        <f t="shared" si="52"/>
        <v>1.3383022576488537E-4</v>
      </c>
    </row>
    <row r="994" spans="4:13" x14ac:dyDescent="0.3">
      <c r="D994">
        <f t="shared" si="53"/>
        <v>990</v>
      </c>
      <c r="E994">
        <f t="shared" ca="1" si="51"/>
        <v>2</v>
      </c>
      <c r="I994">
        <v>-1</v>
      </c>
      <c r="M994">
        <f t="shared" si="52"/>
        <v>0.24197072451914337</v>
      </c>
    </row>
    <row r="995" spans="4:13" x14ac:dyDescent="0.3">
      <c r="D995">
        <f t="shared" si="53"/>
        <v>991</v>
      </c>
      <c r="E995">
        <f t="shared" ca="1" si="51"/>
        <v>4</v>
      </c>
      <c r="I995">
        <v>-3</v>
      </c>
      <c r="M995">
        <f t="shared" si="52"/>
        <v>4.4318484119380075E-3</v>
      </c>
    </row>
    <row r="996" spans="4:13" x14ac:dyDescent="0.3">
      <c r="D996">
        <f t="shared" si="53"/>
        <v>992</v>
      </c>
      <c r="E996">
        <f t="shared" ca="1" si="51"/>
        <v>2</v>
      </c>
      <c r="I996">
        <v>-2</v>
      </c>
      <c r="M996">
        <f t="shared" si="52"/>
        <v>5.3990966513188063E-2</v>
      </c>
    </row>
    <row r="997" spans="4:13" x14ac:dyDescent="0.3">
      <c r="D997">
        <f t="shared" si="53"/>
        <v>993</v>
      </c>
      <c r="E997">
        <f t="shared" ca="1" si="51"/>
        <v>1</v>
      </c>
      <c r="I997">
        <v>-1</v>
      </c>
      <c r="M997">
        <f t="shared" si="52"/>
        <v>0.24197072451914337</v>
      </c>
    </row>
    <row r="998" spans="4:13" x14ac:dyDescent="0.3">
      <c r="D998">
        <f t="shared" si="53"/>
        <v>994</v>
      </c>
      <c r="E998">
        <f t="shared" ca="1" si="51"/>
        <v>-4</v>
      </c>
      <c r="I998">
        <v>-1</v>
      </c>
      <c r="M998">
        <f t="shared" si="52"/>
        <v>0.24197072451914337</v>
      </c>
    </row>
    <row r="999" spans="4:13" x14ac:dyDescent="0.3">
      <c r="D999">
        <f t="shared" si="53"/>
        <v>995</v>
      </c>
      <c r="E999">
        <f t="shared" ca="1" si="51"/>
        <v>4</v>
      </c>
      <c r="I999">
        <v>0</v>
      </c>
      <c r="M999">
        <f t="shared" si="52"/>
        <v>0.3989422804014327</v>
      </c>
    </row>
    <row r="1000" spans="4:13" x14ac:dyDescent="0.3">
      <c r="D1000">
        <f t="shared" si="53"/>
        <v>996</v>
      </c>
      <c r="E1000">
        <f t="shared" ca="1" si="51"/>
        <v>0</v>
      </c>
      <c r="I1000">
        <v>-3</v>
      </c>
      <c r="M1000">
        <f t="shared" si="52"/>
        <v>4.4318484119380075E-3</v>
      </c>
    </row>
    <row r="1001" spans="4:13" x14ac:dyDescent="0.3">
      <c r="D1001">
        <f t="shared" si="53"/>
        <v>997</v>
      </c>
      <c r="E1001">
        <f t="shared" ca="1" si="51"/>
        <v>-3</v>
      </c>
      <c r="I1001">
        <v>-2</v>
      </c>
      <c r="M1001">
        <f t="shared" si="52"/>
        <v>5.3990966513188063E-2</v>
      </c>
    </row>
    <row r="1002" spans="4:13" x14ac:dyDescent="0.3">
      <c r="D1002">
        <f t="shared" si="53"/>
        <v>998</v>
      </c>
      <c r="E1002">
        <f t="shared" ca="1" si="51"/>
        <v>2</v>
      </c>
      <c r="I1002">
        <v>3</v>
      </c>
      <c r="M1002">
        <f t="shared" si="52"/>
        <v>4.4318484119380075E-3</v>
      </c>
    </row>
    <row r="1003" spans="4:13" x14ac:dyDescent="0.3">
      <c r="D1003">
        <f>D1002+1</f>
        <v>999</v>
      </c>
      <c r="E1003">
        <f t="shared" ca="1" si="51"/>
        <v>-1</v>
      </c>
      <c r="I1003">
        <v>-1</v>
      </c>
      <c r="M1003">
        <f t="shared" si="52"/>
        <v>0.24197072451914337</v>
      </c>
    </row>
    <row r="1004" spans="4:13" x14ac:dyDescent="0.3">
      <c r="D1004">
        <f>D1003+1</f>
        <v>1000</v>
      </c>
      <c r="E1004">
        <f t="shared" ca="1" si="51"/>
        <v>2</v>
      </c>
      <c r="I1004">
        <v>3</v>
      </c>
      <c r="M1004">
        <f t="shared" si="52"/>
        <v>4.4318484119380075E-3</v>
      </c>
    </row>
  </sheetData>
  <sortState ref="Q7:Q16">
    <sortCondition ref="Q8"/>
  </sortState>
  <mergeCells count="2">
    <mergeCell ref="J3:M3"/>
    <mergeCell ref="F3:I3"/>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L62"/>
  <sheetViews>
    <sheetView zoomScale="118" zoomScaleNormal="118" workbookViewId="0">
      <selection activeCell="J22" sqref="J22"/>
    </sheetView>
  </sheetViews>
  <sheetFormatPr defaultColWidth="9.109375" defaultRowHeight="13.2" x14ac:dyDescent="0.25"/>
  <cols>
    <col min="1" max="2" width="9.109375" style="45"/>
    <col min="3" max="3" width="10.44140625" style="45" customWidth="1"/>
    <col min="4" max="4" width="9.33203125" style="45" customWidth="1"/>
    <col min="5" max="5" width="9.109375" style="45"/>
    <col min="6" max="6" width="9.109375" style="46"/>
    <col min="7" max="11" width="9.109375" style="45"/>
    <col min="12" max="12" width="78.44140625" style="45" customWidth="1"/>
    <col min="13" max="16384" width="9.109375" style="45"/>
  </cols>
  <sheetData>
    <row r="2" spans="1:12" x14ac:dyDescent="0.25">
      <c r="A2" s="295"/>
    </row>
    <row r="3" spans="1:12" x14ac:dyDescent="0.25">
      <c r="A3" s="295" t="s">
        <v>276</v>
      </c>
      <c r="L3" s="296" t="s">
        <v>277</v>
      </c>
    </row>
    <row r="4" spans="1:12" x14ac:dyDescent="0.25">
      <c r="A4" s="295"/>
      <c r="L4" s="297"/>
    </row>
    <row r="5" spans="1:12" x14ac:dyDescent="0.25">
      <c r="A5" s="47" t="s">
        <v>78</v>
      </c>
      <c r="B5" s="45">
        <v>30</v>
      </c>
      <c r="C5" s="298" t="s">
        <v>79</v>
      </c>
      <c r="E5" s="299" t="s">
        <v>80</v>
      </c>
      <c r="F5" s="300"/>
      <c r="L5" s="297"/>
    </row>
    <row r="6" spans="1:12" ht="15.6" x14ac:dyDescent="0.25">
      <c r="A6" s="48" t="s">
        <v>81</v>
      </c>
      <c r="B6" s="318">
        <v>1359</v>
      </c>
      <c r="C6" s="298" t="s">
        <v>82</v>
      </c>
      <c r="E6" s="301" t="s">
        <v>83</v>
      </c>
      <c r="F6" s="302">
        <v>3.4</v>
      </c>
      <c r="L6" s="297"/>
    </row>
    <row r="7" spans="1:12" x14ac:dyDescent="0.25">
      <c r="A7" s="47" t="s">
        <v>84</v>
      </c>
      <c r="B7" s="303">
        <v>17.760000000000002</v>
      </c>
      <c r="C7" s="298" t="s">
        <v>85</v>
      </c>
      <c r="E7" s="301" t="s">
        <v>86</v>
      </c>
      <c r="F7" s="302">
        <v>11.6</v>
      </c>
      <c r="L7" s="297"/>
    </row>
    <row r="8" spans="1:12" ht="15.6" x14ac:dyDescent="0.25">
      <c r="A8" s="47" t="s">
        <v>87</v>
      </c>
      <c r="B8" s="304">
        <v>38.799999999999997</v>
      </c>
      <c r="C8" s="298" t="s">
        <v>88</v>
      </c>
      <c r="D8" s="47"/>
      <c r="E8" s="305" t="s">
        <v>89</v>
      </c>
      <c r="F8" s="306">
        <v>2.9</v>
      </c>
      <c r="L8" s="297"/>
    </row>
    <row r="9" spans="1:12" x14ac:dyDescent="0.25">
      <c r="A9" s="48"/>
      <c r="E9" s="49"/>
      <c r="L9" s="297"/>
    </row>
    <row r="10" spans="1:12" ht="20.25" customHeight="1" x14ac:dyDescent="0.25">
      <c r="A10" s="307" t="s">
        <v>278</v>
      </c>
      <c r="B10" s="307" t="s">
        <v>279</v>
      </c>
      <c r="C10" s="307" t="s">
        <v>90</v>
      </c>
      <c r="D10" s="307" t="s">
        <v>280</v>
      </c>
      <c r="E10" s="308" t="s">
        <v>281</v>
      </c>
      <c r="F10" s="309" t="s">
        <v>282</v>
      </c>
      <c r="G10" s="307" t="s">
        <v>283</v>
      </c>
      <c r="H10" s="307" t="s">
        <v>284</v>
      </c>
      <c r="I10" s="307" t="s">
        <v>285</v>
      </c>
      <c r="L10" s="310"/>
    </row>
    <row r="11" spans="1:12" x14ac:dyDescent="0.25">
      <c r="A11" s="55">
        <v>5</v>
      </c>
      <c r="B11" s="55">
        <f>A11+2.4</f>
        <v>7.4</v>
      </c>
      <c r="C11" s="311">
        <f>1-1/EXP(((B11-F$6)/F$7)^F$8)</f>
        <v>4.4584067382251291E-2</v>
      </c>
      <c r="D11" s="312">
        <f>B$6*C11</f>
        <v>60.589747572479503</v>
      </c>
      <c r="E11" s="312">
        <f>D11</f>
        <v>60.589747572479503</v>
      </c>
      <c r="F11" s="313">
        <f>PI()/4*(A11/100)^2*E11</f>
        <v>0.11896769116035101</v>
      </c>
      <c r="G11" s="314">
        <f>1.891036*$B$7^0.890695*$B$8^(-0.146749)*$B$6^0.075548*EXP(2.000723*1/$B$5-11.96184*1/A11)</f>
        <v>2.4159759274529278</v>
      </c>
      <c r="H11" s="315">
        <f>(0.00005126*A11^2.0507*G11^0.8428)*E11</f>
        <v>0.1771846024341433</v>
      </c>
      <c r="I11" s="315">
        <f>(-0.9534+1.0011^$B$5)*A11^1.8392*G11^0.5524*E11</f>
        <v>152.53517193098136</v>
      </c>
    </row>
    <row r="12" spans="1:12" x14ac:dyDescent="0.25">
      <c r="A12" s="55">
        <f>A11+5</f>
        <v>10</v>
      </c>
      <c r="B12" s="55">
        <f>A12+2.4</f>
        <v>12.4</v>
      </c>
      <c r="C12" s="311">
        <f>1-1/EXP(((B12-F$6)/F$7)^F$8)</f>
        <v>0.38062456591427662</v>
      </c>
      <c r="D12" s="312">
        <f>B$6*C12</f>
        <v>517.26878507750189</v>
      </c>
      <c r="E12" s="312">
        <f>D12-D11</f>
        <v>456.67903750502239</v>
      </c>
      <c r="F12" s="313">
        <f>PI()/4*(A12/100)^2*E12</f>
        <v>3.5867487731855903</v>
      </c>
      <c r="G12" s="314">
        <f>1.891036*$B$7^0.890695*$B$8^(-0.146749)*$B$6^0.075548*EXP(2.000723*1/$B$5-11.96184*1/A12)</f>
        <v>7.9907715232199505</v>
      </c>
      <c r="H12" s="315">
        <f>(0.00005126*A12^2.0507*G12^0.8428)*E12</f>
        <v>15.163220360634739</v>
      </c>
      <c r="I12" s="315">
        <f>(-0.9534+1.0011^$B$5)*A12^1.8392*G12^0.5524*E12</f>
        <v>7965.3699130180676</v>
      </c>
    </row>
    <row r="13" spans="1:12" x14ac:dyDescent="0.25">
      <c r="A13" s="55">
        <f>A12+5</f>
        <v>15</v>
      </c>
      <c r="B13" s="55">
        <f>A13+2.4</f>
        <v>17.399999999999999</v>
      </c>
      <c r="C13" s="311">
        <f>1-1/EXP(((B13-F$6)/F$7)^F$8)</f>
        <v>0.82186518707337752</v>
      </c>
      <c r="D13" s="312">
        <f>B$6*C13</f>
        <v>1116.9147892327201</v>
      </c>
      <c r="E13" s="312">
        <f>D13-D12</f>
        <v>599.64600415521818</v>
      </c>
      <c r="F13" s="313">
        <f>PI()/4*(A13/100)^2*E13</f>
        <v>10.596619582922857</v>
      </c>
      <c r="G13" s="314">
        <f>1.891036*$B$7^0.890695*$B$8^(-0.146749)*$B$6^0.075548*EXP(2.000723*1/$B$5-11.96184*1/A13)</f>
        <v>11.905676655160448</v>
      </c>
      <c r="H13" s="315">
        <f>(0.00005126*A13^2.0507*G13^0.8428)*E13</f>
        <v>63.992552340567279</v>
      </c>
      <c r="I13" s="315">
        <f>(-0.9534+1.0011^$B$5)*A13^1.8392*G13^0.5524*E13</f>
        <v>27479.790056000053</v>
      </c>
    </row>
    <row r="14" spans="1:12" x14ac:dyDescent="0.25">
      <c r="A14" s="55">
        <f>A13+5</f>
        <v>20</v>
      </c>
      <c r="B14" s="55">
        <f>A14+2.4</f>
        <v>22.4</v>
      </c>
      <c r="C14" s="311">
        <f>1-1/EXP(((B14-F$6)/F$7)^F$8)</f>
        <v>0.98474282463302487</v>
      </c>
      <c r="D14" s="312">
        <f>B$6*C14</f>
        <v>1338.2654986762809</v>
      </c>
      <c r="E14" s="312">
        <f>D14-D13</f>
        <v>221.35070944356085</v>
      </c>
      <c r="F14" s="313">
        <f>PI()/4*(A14/100)^2*E14</f>
        <v>6.9539376265477966</v>
      </c>
      <c r="G14" s="314">
        <f>1.891036*$B$7^0.890695*$B$8^(-0.146749)*$B$6^0.075548*EXP(2.000723*1/$B$5-11.96184*1/A14)</f>
        <v>14.532380770437973</v>
      </c>
      <c r="H14" s="315">
        <f>(0.00005126*A14^2.0507*G14^0.8428)*E14</f>
        <v>50.40796449607145</v>
      </c>
      <c r="I14" s="315">
        <f>(-0.9534+1.0011^$B$5)*A14^1.8392*G14^0.5524*E14</f>
        <v>19222.726384569152</v>
      </c>
    </row>
    <row r="15" spans="1:12" x14ac:dyDescent="0.25">
      <c r="A15" s="55">
        <f>A14+5</f>
        <v>25</v>
      </c>
      <c r="B15" s="55">
        <f>A15+2.4</f>
        <v>27.4</v>
      </c>
      <c r="C15" s="311">
        <f>1-1/EXP(((B15-F$6)/F$7)^F$8)</f>
        <v>0.99973489775040414</v>
      </c>
      <c r="D15" s="319">
        <f>B$6*C15</f>
        <v>1358.6397260427991</v>
      </c>
      <c r="E15" s="312">
        <f>D15-D14</f>
        <v>20.374227366518198</v>
      </c>
      <c r="F15" s="313">
        <f>PI()/4*(A15/100)^2*E15</f>
        <v>1.0001175471440888</v>
      </c>
      <c r="G15" s="314">
        <f>1.891036*$B$7^0.890695*$B$8^(-0.146749)*$B$6^0.075548*EXP(2.000723*1/$B$5-11.96184*1/A15)</f>
        <v>16.378962159969085</v>
      </c>
      <c r="H15" s="315">
        <f>(0.00005126*A15^2.0507*G15^0.8428)*E15</f>
        <v>8.109907237363382</v>
      </c>
      <c r="I15" s="315">
        <f>(-0.9534+1.0011^$B$5)*A15^1.8392*G15^0.5524*E15</f>
        <v>2849.3714957421435</v>
      </c>
    </row>
    <row r="16" spans="1:12" x14ac:dyDescent="0.25">
      <c r="E16" s="49"/>
    </row>
    <row r="17" spans="1:9" x14ac:dyDescent="0.25">
      <c r="E17" s="49"/>
      <c r="F17" s="46">
        <f>SUM(F11:F15)</f>
        <v>22.256391220960683</v>
      </c>
      <c r="H17" s="45">
        <f>SUM(H11:H15)</f>
        <v>137.85082903707101</v>
      </c>
      <c r="I17" s="45">
        <f>SUM(I11:I15)/1000</f>
        <v>57.669793021260396</v>
      </c>
    </row>
    <row r="18" spans="1:9" ht="16.2" x14ac:dyDescent="0.3">
      <c r="F18" s="47" t="s">
        <v>88</v>
      </c>
      <c r="G18" s="48"/>
      <c r="H18" s="47" t="s">
        <v>286</v>
      </c>
      <c r="I18" s="47" t="s">
        <v>287</v>
      </c>
    </row>
    <row r="19" spans="1:9" x14ac:dyDescent="0.25">
      <c r="F19" s="316" t="s">
        <v>105</v>
      </c>
      <c r="H19" s="316" t="s">
        <v>288</v>
      </c>
      <c r="I19" s="48" t="s">
        <v>168</v>
      </c>
    </row>
    <row r="20" spans="1:9" x14ac:dyDescent="0.25">
      <c r="F20" s="47"/>
      <c r="G20" s="48"/>
      <c r="H20" s="47"/>
      <c r="I20" s="47"/>
    </row>
    <row r="21" spans="1:9" x14ac:dyDescent="0.25">
      <c r="F21" s="47"/>
      <c r="G21" s="48"/>
      <c r="H21" s="47"/>
      <c r="I21" s="47"/>
    </row>
    <row r="22" spans="1:9" x14ac:dyDescent="0.25">
      <c r="F22" s="47"/>
      <c r="G22" s="48"/>
      <c r="H22" s="47"/>
      <c r="I22" s="47"/>
    </row>
    <row r="23" spans="1:9" x14ac:dyDescent="0.25">
      <c r="F23" s="47"/>
      <c r="G23" s="48"/>
      <c r="H23" s="47"/>
      <c r="I23" s="47"/>
    </row>
    <row r="25" spans="1:9" x14ac:dyDescent="0.25">
      <c r="F25" s="316"/>
      <c r="H25" s="316"/>
      <c r="I25" s="48"/>
    </row>
    <row r="26" spans="1:9" x14ac:dyDescent="0.25">
      <c r="F26" s="316"/>
      <c r="H26" s="316"/>
      <c r="I26" s="48"/>
    </row>
    <row r="27" spans="1:9" x14ac:dyDescent="0.25">
      <c r="H27" s="316"/>
    </row>
    <row r="29" spans="1:9" x14ac:dyDescent="0.25">
      <c r="A29" s="295" t="s">
        <v>289</v>
      </c>
    </row>
    <row r="30" spans="1:9" x14ac:dyDescent="0.25">
      <c r="A30" s="47" t="s">
        <v>290</v>
      </c>
      <c r="B30" s="45">
        <v>32</v>
      </c>
    </row>
    <row r="33" spans="1:9" ht="15.6" x14ac:dyDescent="0.25">
      <c r="F33" s="316" t="s">
        <v>291</v>
      </c>
      <c r="G33" s="45">
        <f>B6*(1-(1-B30/B8)^0.896268)^0.882856</f>
        <v>1103.7212109596649</v>
      </c>
      <c r="H33" s="298" t="s">
        <v>82</v>
      </c>
    </row>
    <row r="38" spans="1:9" x14ac:dyDescent="0.25">
      <c r="A38" s="295" t="s">
        <v>276</v>
      </c>
    </row>
    <row r="39" spans="1:9" x14ac:dyDescent="0.25">
      <c r="A39" s="295"/>
    </row>
    <row r="40" spans="1:9" x14ac:dyDescent="0.25">
      <c r="A40" s="47" t="s">
        <v>78</v>
      </c>
      <c r="B40" s="45">
        <v>30</v>
      </c>
      <c r="C40" s="298" t="s">
        <v>79</v>
      </c>
      <c r="E40" s="299" t="s">
        <v>80</v>
      </c>
      <c r="F40" s="300"/>
    </row>
    <row r="41" spans="1:9" ht="15.6" x14ac:dyDescent="0.25">
      <c r="A41" s="48" t="s">
        <v>81</v>
      </c>
      <c r="B41" s="49">
        <v>1359</v>
      </c>
      <c r="C41" s="298" t="s">
        <v>82</v>
      </c>
      <c r="E41" s="301" t="s">
        <v>83</v>
      </c>
      <c r="F41" s="302">
        <v>3.4</v>
      </c>
    </row>
    <row r="42" spans="1:9" x14ac:dyDescent="0.25">
      <c r="A42" s="47" t="s">
        <v>84</v>
      </c>
      <c r="B42" s="303">
        <v>17.760000000000002</v>
      </c>
      <c r="C42" s="298" t="s">
        <v>85</v>
      </c>
      <c r="E42" s="301" t="s">
        <v>86</v>
      </c>
      <c r="F42" s="302">
        <v>11.6</v>
      </c>
    </row>
    <row r="43" spans="1:9" ht="15.6" x14ac:dyDescent="0.25">
      <c r="A43" s="47" t="s">
        <v>87</v>
      </c>
      <c r="B43" s="304">
        <v>38.799999999999997</v>
      </c>
      <c r="C43" s="298" t="s">
        <v>88</v>
      </c>
      <c r="D43" s="47"/>
      <c r="E43" s="305" t="s">
        <v>89</v>
      </c>
      <c r="F43" s="306">
        <v>2.9</v>
      </c>
    </row>
    <row r="44" spans="1:9" x14ac:dyDescent="0.25">
      <c r="A44" s="48"/>
      <c r="E44" s="49"/>
    </row>
    <row r="45" spans="1:9" x14ac:dyDescent="0.25">
      <c r="A45" s="45" t="s">
        <v>278</v>
      </c>
      <c r="B45" s="45" t="s">
        <v>279</v>
      </c>
      <c r="C45" s="45" t="s">
        <v>90</v>
      </c>
      <c r="D45" s="45" t="s">
        <v>280</v>
      </c>
      <c r="E45" s="49" t="s">
        <v>281</v>
      </c>
      <c r="F45" s="317" t="s">
        <v>282</v>
      </c>
      <c r="G45" s="45" t="s">
        <v>283</v>
      </c>
      <c r="H45" s="298" t="s">
        <v>284</v>
      </c>
      <c r="I45" s="298" t="s">
        <v>285</v>
      </c>
    </row>
    <row r="46" spans="1:9" x14ac:dyDescent="0.25">
      <c r="A46" s="45">
        <v>5</v>
      </c>
      <c r="B46" s="45">
        <v>7.5</v>
      </c>
      <c r="C46" s="45">
        <f t="shared" ref="C46:C57" si="0">1-1/EXP(((B46-F$6)/F$7)^F$8)</f>
        <v>4.7813384697717565E-2</v>
      </c>
      <c r="D46" s="45">
        <f t="shared" ref="D46:D57" si="1">B$6*C46</f>
        <v>64.978389804198173</v>
      </c>
      <c r="E46" s="49">
        <f>D46</f>
        <v>64.978389804198173</v>
      </c>
      <c r="F46" s="46">
        <f>PI()/4*(A46/100)^2*E46</f>
        <v>0.12758477003185181</v>
      </c>
      <c r="G46" s="304">
        <f>-0.172+0.2033*$B$7*LN(A46)+1.417*LN(A46)</f>
        <v>7.9196229240569842</v>
      </c>
      <c r="H46" s="45">
        <f t="shared" ref="H46:H57" si="2">(0.00005126*A46^2.0507*G46^0.8428)*E46</f>
        <v>0.51683687379784293</v>
      </c>
      <c r="I46" s="45">
        <f>(-0.9534+1.0011^$B$5)*A46^1.8392*G46^0.5524*E46</f>
        <v>315.18374551037465</v>
      </c>
    </row>
    <row r="47" spans="1:9" x14ac:dyDescent="0.25">
      <c r="A47" s="45">
        <f>A46+5</f>
        <v>10</v>
      </c>
      <c r="B47" s="45">
        <f>B46+5</f>
        <v>12.5</v>
      </c>
      <c r="C47" s="45">
        <f t="shared" si="0"/>
        <v>0.39021143807322656</v>
      </c>
      <c r="D47" s="45">
        <f t="shared" si="1"/>
        <v>530.29734434151487</v>
      </c>
      <c r="E47" s="49">
        <f>D47-D46</f>
        <v>465.3189545373167</v>
      </c>
      <c r="F47" s="46">
        <f t="shared" ref="F47:F52" si="3">PI()/4*(A47/100)^2*E47</f>
        <v>3.6546065228762932</v>
      </c>
      <c r="G47" s="304">
        <f t="shared" ref="G47:G52" si="4">-0.172+0.2033*$B$7*LN(A47)+1.417*LN(A47)</f>
        <v>11.40449523421761</v>
      </c>
      <c r="H47" s="45">
        <f t="shared" si="2"/>
        <v>20.851296105859628</v>
      </c>
      <c r="I47" s="45">
        <f t="shared" ref="I47:I57" si="5">(-0.9534+1.0011^$B$5)*A47^1.8392*G47^0.5524*E47</f>
        <v>9878.350480202469</v>
      </c>
    </row>
    <row r="48" spans="1:9" x14ac:dyDescent="0.25">
      <c r="A48" s="45">
        <f t="shared" ref="A48:B57" si="6">A47+5</f>
        <v>15</v>
      </c>
      <c r="B48" s="45">
        <f t="shared" si="6"/>
        <v>17.5</v>
      </c>
      <c r="C48" s="45">
        <f t="shared" si="0"/>
        <v>0.82816047745464261</v>
      </c>
      <c r="D48" s="45">
        <f t="shared" si="1"/>
        <v>1125.4700888608593</v>
      </c>
      <c r="E48" s="49">
        <f t="shared" ref="E48:E57" si="7">D48-D47</f>
        <v>595.17274451934441</v>
      </c>
      <c r="F48" s="46">
        <f t="shared" si="3"/>
        <v>10.517570560118516</v>
      </c>
      <c r="G48" s="304">
        <f t="shared" si="4"/>
        <v>13.44301485546308</v>
      </c>
      <c r="H48" s="45">
        <f t="shared" si="2"/>
        <v>70.360510577129929</v>
      </c>
      <c r="I48" s="45">
        <f t="shared" si="5"/>
        <v>29167.318949417106</v>
      </c>
    </row>
    <row r="49" spans="1:9" x14ac:dyDescent="0.25">
      <c r="A49" s="45">
        <f t="shared" si="6"/>
        <v>20</v>
      </c>
      <c r="B49" s="45">
        <f t="shared" si="6"/>
        <v>22.5</v>
      </c>
      <c r="C49" s="45">
        <f t="shared" si="0"/>
        <v>0.98569099720357412</v>
      </c>
      <c r="D49" s="45">
        <f t="shared" si="1"/>
        <v>1339.5540651996573</v>
      </c>
      <c r="E49" s="49">
        <f t="shared" si="7"/>
        <v>214.08397633879804</v>
      </c>
      <c r="F49" s="46">
        <f t="shared" si="3"/>
        <v>6.7256464731725911</v>
      </c>
      <c r="G49" s="304">
        <f t="shared" si="4"/>
        <v>14.889367544378235</v>
      </c>
      <c r="H49" s="45">
        <f t="shared" si="2"/>
        <v>49.760539536004885</v>
      </c>
      <c r="I49" s="45">
        <f t="shared" si="5"/>
        <v>18842.574390679714</v>
      </c>
    </row>
    <row r="50" spans="1:9" x14ac:dyDescent="0.25">
      <c r="A50" s="45">
        <f t="shared" si="6"/>
        <v>25</v>
      </c>
      <c r="B50" s="45">
        <f t="shared" si="6"/>
        <v>27.5</v>
      </c>
      <c r="C50" s="45">
        <f t="shared" si="0"/>
        <v>0.9997601028747729</v>
      </c>
      <c r="D50" s="45">
        <f t="shared" si="1"/>
        <v>1358.6739798068163</v>
      </c>
      <c r="E50" s="49">
        <f t="shared" si="7"/>
        <v>19.119914607158989</v>
      </c>
      <c r="F50" s="46">
        <f t="shared" si="3"/>
        <v>0.93854661354866964</v>
      </c>
      <c r="G50" s="304">
        <f t="shared" si="4"/>
        <v>16.011245848113965</v>
      </c>
      <c r="H50" s="45">
        <f t="shared" si="2"/>
        <v>7.4663719658901595</v>
      </c>
      <c r="I50" s="45">
        <f t="shared" si="5"/>
        <v>2640.6237128242287</v>
      </c>
    </row>
    <row r="51" spans="1:9" x14ac:dyDescent="0.25">
      <c r="A51" s="45">
        <f t="shared" si="6"/>
        <v>30</v>
      </c>
      <c r="B51" s="45">
        <f t="shared" si="6"/>
        <v>32.5</v>
      </c>
      <c r="C51" s="45">
        <f t="shared" si="0"/>
        <v>0.99999944259128215</v>
      </c>
      <c r="D51" s="45">
        <f t="shared" si="1"/>
        <v>1358.9992424815525</v>
      </c>
      <c r="E51" s="49">
        <f t="shared" si="7"/>
        <v>0.32526267473622283</v>
      </c>
      <c r="F51" s="46">
        <f t="shared" si="3"/>
        <v>2.2991463662361392E-2</v>
      </c>
      <c r="G51" s="304">
        <f t="shared" si="4"/>
        <v>16.927887165623709</v>
      </c>
      <c r="H51" s="45">
        <f t="shared" si="2"/>
        <v>0.19346917970505584</v>
      </c>
      <c r="I51" s="45">
        <f t="shared" si="5"/>
        <v>64.779959163821133</v>
      </c>
    </row>
    <row r="52" spans="1:9" x14ac:dyDescent="0.25">
      <c r="A52" s="45">
        <f t="shared" si="6"/>
        <v>35</v>
      </c>
      <c r="B52" s="45">
        <f t="shared" si="6"/>
        <v>37.5</v>
      </c>
      <c r="C52" s="45">
        <f t="shared" si="0"/>
        <v>0.99999999987547894</v>
      </c>
      <c r="D52" s="45">
        <f t="shared" si="1"/>
        <v>1358.9999998307758</v>
      </c>
      <c r="E52" s="49">
        <f t="shared" si="7"/>
        <v>7.5734922324954823E-4</v>
      </c>
      <c r="F52" s="46">
        <f t="shared" si="3"/>
        <v>7.2865534401358195E-5</v>
      </c>
      <c r="G52" s="304">
        <f t="shared" si="4"/>
        <v>17.702896356728669</v>
      </c>
      <c r="H52" s="45">
        <f t="shared" si="2"/>
        <v>6.4172193343796195E-4</v>
      </c>
      <c r="I52" s="45">
        <f t="shared" si="5"/>
        <v>0.2052913660663539</v>
      </c>
    </row>
    <row r="53" spans="1:9" x14ac:dyDescent="0.25">
      <c r="A53" s="45">
        <f t="shared" si="6"/>
        <v>40</v>
      </c>
      <c r="B53" s="45">
        <f t="shared" si="6"/>
        <v>42.5</v>
      </c>
      <c r="C53" s="45">
        <f t="shared" si="0"/>
        <v>0.99999999999999811</v>
      </c>
      <c r="D53" s="45">
        <f t="shared" si="1"/>
        <v>1358.9999999999975</v>
      </c>
      <c r="E53" s="49">
        <f t="shared" si="7"/>
        <v>1.6922172108024824E-7</v>
      </c>
      <c r="G53" s="304">
        <v>0</v>
      </c>
      <c r="H53" s="45">
        <f t="shared" si="2"/>
        <v>0</v>
      </c>
      <c r="I53" s="45">
        <f t="shared" si="5"/>
        <v>0</v>
      </c>
    </row>
    <row r="54" spans="1:9" x14ac:dyDescent="0.25">
      <c r="A54" s="45">
        <f t="shared" si="6"/>
        <v>45</v>
      </c>
      <c r="B54" s="45">
        <f t="shared" si="6"/>
        <v>47.5</v>
      </c>
      <c r="C54" s="45">
        <f t="shared" si="0"/>
        <v>1</v>
      </c>
      <c r="D54" s="45">
        <f t="shared" si="1"/>
        <v>1359</v>
      </c>
      <c r="E54" s="49">
        <f t="shared" si="7"/>
        <v>2.5011104298755527E-12</v>
      </c>
      <c r="G54" s="304">
        <v>0</v>
      </c>
      <c r="H54" s="45">
        <f t="shared" si="2"/>
        <v>0</v>
      </c>
      <c r="I54" s="45">
        <f t="shared" si="5"/>
        <v>0</v>
      </c>
    </row>
    <row r="55" spans="1:9" x14ac:dyDescent="0.25">
      <c r="A55" s="45">
        <f t="shared" si="6"/>
        <v>50</v>
      </c>
      <c r="B55" s="45">
        <f t="shared" si="6"/>
        <v>52.5</v>
      </c>
      <c r="C55" s="45">
        <f t="shared" si="0"/>
        <v>1</v>
      </c>
      <c r="D55" s="45">
        <f t="shared" si="1"/>
        <v>1359</v>
      </c>
      <c r="E55" s="49">
        <f t="shared" si="7"/>
        <v>0</v>
      </c>
      <c r="G55" s="304">
        <v>0</v>
      </c>
      <c r="H55" s="45">
        <f t="shared" si="2"/>
        <v>0</v>
      </c>
      <c r="I55" s="45">
        <f t="shared" si="5"/>
        <v>0</v>
      </c>
    </row>
    <row r="56" spans="1:9" x14ac:dyDescent="0.25">
      <c r="A56" s="45">
        <f t="shared" si="6"/>
        <v>55</v>
      </c>
      <c r="B56" s="45">
        <f t="shared" si="6"/>
        <v>57.5</v>
      </c>
      <c r="C56" s="45">
        <f t="shared" si="0"/>
        <v>1</v>
      </c>
      <c r="D56" s="45">
        <f t="shared" si="1"/>
        <v>1359</v>
      </c>
      <c r="E56" s="49">
        <f t="shared" si="7"/>
        <v>0</v>
      </c>
      <c r="G56" s="304">
        <v>0</v>
      </c>
      <c r="H56" s="45">
        <f t="shared" si="2"/>
        <v>0</v>
      </c>
      <c r="I56" s="45">
        <f t="shared" si="5"/>
        <v>0</v>
      </c>
    </row>
    <row r="57" spans="1:9" x14ac:dyDescent="0.25">
      <c r="A57" s="45">
        <f t="shared" si="6"/>
        <v>60</v>
      </c>
      <c r="B57" s="45">
        <f t="shared" si="6"/>
        <v>62.5</v>
      </c>
      <c r="C57" s="45">
        <f t="shared" si="0"/>
        <v>1</v>
      </c>
      <c r="D57" s="45">
        <f t="shared" si="1"/>
        <v>1359</v>
      </c>
      <c r="E57" s="49">
        <f t="shared" si="7"/>
        <v>0</v>
      </c>
      <c r="G57" s="304">
        <v>0</v>
      </c>
      <c r="H57" s="45">
        <f t="shared" si="2"/>
        <v>0</v>
      </c>
      <c r="I57" s="45">
        <f t="shared" si="5"/>
        <v>0</v>
      </c>
    </row>
    <row r="58" spans="1:9" x14ac:dyDescent="0.25">
      <c r="E58" s="49"/>
    </row>
    <row r="59" spans="1:9" x14ac:dyDescent="0.25">
      <c r="E59" s="49"/>
      <c r="F59" s="46">
        <f>SUM(F46:F57)</f>
        <v>21.987019268944685</v>
      </c>
      <c r="H59" s="45">
        <f>SUM(H46:H53)</f>
        <v>149.14966596032096</v>
      </c>
      <c r="I59" s="45">
        <f>SUM(I46:I53)/1000</f>
        <v>60.909036529163771</v>
      </c>
    </row>
    <row r="60" spans="1:9" ht="16.2" x14ac:dyDescent="0.3">
      <c r="F60" s="47" t="s">
        <v>88</v>
      </c>
      <c r="G60" s="48"/>
      <c r="H60" s="47" t="s">
        <v>286</v>
      </c>
      <c r="I60" s="47" t="s">
        <v>287</v>
      </c>
    </row>
    <row r="61" spans="1:9" x14ac:dyDescent="0.25">
      <c r="F61" s="316" t="s">
        <v>105</v>
      </c>
      <c r="H61" s="316" t="s">
        <v>292</v>
      </c>
      <c r="I61" s="48" t="s">
        <v>168</v>
      </c>
    </row>
    <row r="62" spans="1:9" x14ac:dyDescent="0.25">
      <c r="H62" s="316"/>
    </row>
  </sheetData>
  <printOptions gridLines="1"/>
  <pageMargins left="0.75" right="0.75" top="1" bottom="1" header="0.5" footer="0.5"/>
  <pageSetup paperSize="9" orientation="portrait" r:id="rId1"/>
  <headerFooter alignWithMargins="0"/>
  <drawing r:id="rId2"/>
  <legacyDrawing r:id="rId3"/>
  <oleObjects>
    <mc:AlternateContent xmlns:mc="http://schemas.openxmlformats.org/markup-compatibility/2006">
      <mc:Choice Requires="x14">
        <oleObject progId="Equation.3" shapeId="17409" r:id="rId4">
          <objectPr defaultSize="0" autoPict="0" r:id="rId5">
            <anchor moveWithCells="1" sizeWithCells="1">
              <from>
                <xdr:col>1</xdr:col>
                <xdr:colOff>441960</xdr:colOff>
                <xdr:row>87</xdr:row>
                <xdr:rowOff>106680</xdr:rowOff>
              </from>
              <to>
                <xdr:col>5</xdr:col>
                <xdr:colOff>388620</xdr:colOff>
                <xdr:row>91</xdr:row>
                <xdr:rowOff>22860</xdr:rowOff>
              </to>
            </anchor>
          </objectPr>
        </oleObject>
      </mc:Choice>
      <mc:Fallback>
        <oleObject progId="Equation.3" shapeId="17409" r:id="rId4"/>
      </mc:Fallback>
    </mc:AlternateContent>
    <mc:AlternateContent xmlns:mc="http://schemas.openxmlformats.org/markup-compatibility/2006">
      <mc:Choice Requires="x14">
        <oleObject progId="Equation.3" shapeId="17410" r:id="rId6">
          <objectPr defaultSize="0" autoPict="0" r:id="rId7">
            <anchor moveWithCells="1" sizeWithCells="1">
              <from>
                <xdr:col>6</xdr:col>
                <xdr:colOff>350520</xdr:colOff>
                <xdr:row>2</xdr:row>
                <xdr:rowOff>99060</xdr:rowOff>
              </from>
              <to>
                <xdr:col>10</xdr:col>
                <xdr:colOff>106680</xdr:colOff>
                <xdr:row>7</xdr:row>
                <xdr:rowOff>99060</xdr:rowOff>
              </to>
            </anchor>
          </objectPr>
        </oleObject>
      </mc:Choice>
      <mc:Fallback>
        <oleObject progId="Equation.3" shapeId="17410" r:id="rId6"/>
      </mc:Fallback>
    </mc:AlternateContent>
  </oleObjec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zoomScale="70" zoomScaleNormal="70" workbookViewId="0">
      <selection activeCell="H32" sqref="H32"/>
    </sheetView>
  </sheetViews>
  <sheetFormatPr defaultRowHeight="14.4" x14ac:dyDescent="0.3"/>
  <sheetData>
    <row r="1" spans="1:15" x14ac:dyDescent="0.3">
      <c r="A1" s="162"/>
      <c r="B1" s="162"/>
      <c r="C1" s="162"/>
      <c r="D1" s="162"/>
      <c r="E1" s="162"/>
      <c r="F1" s="162"/>
      <c r="G1" s="162"/>
      <c r="H1" s="162"/>
      <c r="I1" s="162"/>
      <c r="J1" s="162"/>
      <c r="K1" s="162"/>
      <c r="L1" s="162"/>
      <c r="M1" s="162"/>
      <c r="N1" s="162"/>
      <c r="O1" s="162"/>
    </row>
    <row r="2" spans="1:15" x14ac:dyDescent="0.3">
      <c r="A2" s="162"/>
      <c r="B2" s="162"/>
      <c r="C2" s="162"/>
      <c r="D2" s="162"/>
      <c r="E2" s="162"/>
      <c r="F2" s="162"/>
      <c r="G2" s="162"/>
      <c r="H2" s="162"/>
      <c r="I2" s="162"/>
      <c r="J2" s="162"/>
      <c r="K2" s="162"/>
      <c r="L2" s="162"/>
      <c r="M2" s="162"/>
      <c r="N2" s="162"/>
      <c r="O2" s="162"/>
    </row>
    <row r="3" spans="1:15" x14ac:dyDescent="0.3">
      <c r="A3" s="162"/>
      <c r="B3" s="162"/>
      <c r="C3" s="162"/>
      <c r="D3" s="162"/>
      <c r="E3" s="162"/>
      <c r="F3" s="162"/>
      <c r="G3" s="162"/>
      <c r="H3" s="162"/>
      <c r="I3" s="162"/>
      <c r="J3" s="162"/>
      <c r="K3" s="162"/>
      <c r="L3" s="162"/>
      <c r="M3" s="162"/>
      <c r="N3" s="162"/>
      <c r="O3" s="162"/>
    </row>
    <row r="4" spans="1:15" x14ac:dyDescent="0.3">
      <c r="A4" s="162"/>
      <c r="B4" s="162"/>
      <c r="C4" s="162"/>
      <c r="D4" s="162"/>
      <c r="E4" s="162"/>
      <c r="F4" s="162"/>
      <c r="G4" s="162"/>
      <c r="H4" s="162"/>
      <c r="I4" s="162"/>
      <c r="J4" s="162"/>
      <c r="K4" s="162"/>
      <c r="L4" s="162"/>
      <c r="M4" s="162"/>
      <c r="N4" s="162"/>
      <c r="O4" s="162"/>
    </row>
    <row r="5" spans="1:15" x14ac:dyDescent="0.3">
      <c r="A5" s="162"/>
      <c r="B5" s="162"/>
      <c r="C5" s="162"/>
      <c r="D5" s="162"/>
      <c r="E5" s="162"/>
      <c r="F5" s="162"/>
      <c r="G5" s="162"/>
      <c r="H5" s="162"/>
      <c r="I5" s="162"/>
      <c r="J5" s="162"/>
      <c r="K5" s="162"/>
      <c r="L5" s="162"/>
      <c r="M5" s="162"/>
      <c r="N5" s="162"/>
      <c r="O5" s="162"/>
    </row>
    <row r="6" spans="1:15" ht="56.4" x14ac:dyDescent="0.3">
      <c r="A6" s="162"/>
      <c r="B6" s="162"/>
      <c r="C6" s="162"/>
      <c r="D6" s="162"/>
      <c r="E6" s="162"/>
      <c r="F6" s="162"/>
      <c r="G6" s="162"/>
      <c r="H6" s="163" t="s">
        <v>150</v>
      </c>
      <c r="I6" s="162"/>
      <c r="J6" s="162"/>
      <c r="K6" s="162"/>
      <c r="L6" s="162"/>
      <c r="M6" s="162"/>
      <c r="N6" s="162"/>
      <c r="O6" s="162"/>
    </row>
    <row r="7" spans="1:15" ht="40.799999999999997" x14ac:dyDescent="0.3">
      <c r="A7" s="162"/>
      <c r="B7" s="162"/>
      <c r="C7" s="162"/>
      <c r="D7" s="162"/>
      <c r="E7" s="162"/>
      <c r="F7" s="162"/>
      <c r="G7" s="162"/>
      <c r="H7" s="164" t="s">
        <v>151</v>
      </c>
      <c r="I7" s="162"/>
      <c r="J7" s="162"/>
      <c r="K7" s="162"/>
      <c r="L7" s="162"/>
      <c r="M7" s="162"/>
      <c r="N7" s="162"/>
      <c r="O7" s="162"/>
    </row>
    <row r="8" spans="1:15" ht="40.799999999999997" x14ac:dyDescent="0.3">
      <c r="A8" s="162"/>
      <c r="B8" s="162"/>
      <c r="C8" s="162"/>
      <c r="D8" s="162"/>
      <c r="E8" s="162"/>
      <c r="F8" s="162"/>
      <c r="G8" s="162"/>
      <c r="H8" s="165" t="s">
        <v>152</v>
      </c>
      <c r="I8" s="162"/>
      <c r="J8" s="162"/>
      <c r="K8" s="162"/>
      <c r="L8" s="162"/>
      <c r="M8" s="162"/>
      <c r="N8" s="162"/>
      <c r="O8" s="162"/>
    </row>
    <row r="9" spans="1:15" ht="40.799999999999997" x14ac:dyDescent="0.3">
      <c r="A9" s="162"/>
      <c r="B9" s="162"/>
      <c r="C9" s="162"/>
      <c r="D9" s="162"/>
      <c r="E9" s="162"/>
      <c r="F9" s="162"/>
      <c r="G9" s="162"/>
      <c r="H9" s="165" t="s">
        <v>153</v>
      </c>
      <c r="I9" s="162"/>
      <c r="J9" s="162"/>
      <c r="K9" s="162"/>
      <c r="L9" s="162"/>
      <c r="M9" s="162"/>
      <c r="N9" s="162"/>
      <c r="O9" s="162"/>
    </row>
    <row r="10" spans="1:15" x14ac:dyDescent="0.3">
      <c r="A10" s="162"/>
      <c r="B10" s="162"/>
      <c r="C10" s="162"/>
      <c r="D10" s="162"/>
      <c r="E10" s="162"/>
      <c r="F10" s="162"/>
      <c r="G10" s="162"/>
      <c r="H10" s="162"/>
      <c r="I10" s="162"/>
      <c r="J10" s="162"/>
      <c r="K10" s="162"/>
      <c r="L10" s="162"/>
      <c r="M10" s="162"/>
      <c r="N10" s="162"/>
      <c r="O10" s="162"/>
    </row>
    <row r="11" spans="1:15" x14ac:dyDescent="0.3">
      <c r="A11" s="162"/>
      <c r="B11" s="162"/>
      <c r="C11" s="162"/>
      <c r="D11" s="162"/>
      <c r="E11" s="162"/>
      <c r="F11" s="162"/>
      <c r="G11" s="162"/>
      <c r="H11" s="162"/>
      <c r="I11" s="162"/>
      <c r="J11" s="162"/>
      <c r="K11" s="162"/>
      <c r="L11" s="162"/>
      <c r="M11" s="162"/>
      <c r="N11" s="162"/>
      <c r="O11" s="162"/>
    </row>
    <row r="12" spans="1:15" x14ac:dyDescent="0.3">
      <c r="A12" s="162"/>
      <c r="B12" s="162"/>
      <c r="C12" s="162"/>
      <c r="D12" s="162"/>
      <c r="E12" s="162"/>
      <c r="F12" s="162"/>
      <c r="G12" s="162"/>
      <c r="H12" s="162"/>
      <c r="I12" s="162"/>
      <c r="J12" s="162"/>
      <c r="K12" s="162"/>
      <c r="L12" s="162"/>
      <c r="M12" s="162"/>
      <c r="N12" s="162"/>
      <c r="O12" s="162"/>
    </row>
    <row r="13" spans="1:15" ht="36.6" x14ac:dyDescent="0.7">
      <c r="A13" s="162"/>
      <c r="B13" s="162"/>
      <c r="C13" s="162"/>
      <c r="D13" s="162"/>
      <c r="E13" s="162"/>
      <c r="F13" s="162"/>
      <c r="G13" s="162"/>
      <c r="H13" s="166" t="s">
        <v>241</v>
      </c>
      <c r="I13" s="162"/>
      <c r="J13" s="162"/>
      <c r="K13" s="162"/>
      <c r="L13" s="162"/>
      <c r="M13" s="162"/>
      <c r="N13" s="162"/>
      <c r="O13" s="162"/>
    </row>
    <row r="14" spans="1:15" x14ac:dyDescent="0.3">
      <c r="A14" s="162"/>
      <c r="B14" s="162"/>
      <c r="C14" s="162"/>
      <c r="D14" s="162"/>
      <c r="E14" s="162"/>
      <c r="F14" s="162"/>
      <c r="G14" s="162"/>
      <c r="H14" s="162"/>
      <c r="I14" s="162"/>
      <c r="J14" s="162"/>
      <c r="K14" s="162"/>
      <c r="L14" s="162"/>
      <c r="M14" s="162"/>
      <c r="N14" s="162"/>
      <c r="O14" s="162"/>
    </row>
    <row r="15" spans="1:15" x14ac:dyDescent="0.3">
      <c r="A15" s="162"/>
      <c r="B15" s="162"/>
      <c r="C15" s="162"/>
      <c r="D15" s="162"/>
      <c r="E15" s="162"/>
      <c r="F15" s="162"/>
      <c r="G15" s="162"/>
      <c r="H15" s="162"/>
      <c r="I15" s="162"/>
      <c r="J15" s="162"/>
      <c r="K15" s="162"/>
      <c r="L15" s="162"/>
      <c r="M15" s="162"/>
      <c r="N15" s="162"/>
      <c r="O15" s="162"/>
    </row>
    <row r="16" spans="1:15" x14ac:dyDescent="0.3">
      <c r="A16" s="162"/>
      <c r="B16" s="162"/>
      <c r="C16" s="162"/>
      <c r="D16" s="162"/>
      <c r="E16" s="162"/>
      <c r="F16" s="162"/>
      <c r="G16" s="162"/>
      <c r="H16" s="162"/>
      <c r="I16" s="162"/>
      <c r="J16" s="162"/>
      <c r="K16" s="162"/>
      <c r="L16" s="162"/>
      <c r="M16" s="162"/>
      <c r="N16" s="162"/>
      <c r="O16" s="162"/>
    </row>
    <row r="17" spans="1:15" x14ac:dyDescent="0.3">
      <c r="A17" s="162"/>
      <c r="B17" s="162"/>
      <c r="C17" s="162"/>
      <c r="D17" s="162"/>
      <c r="E17" s="162"/>
      <c r="F17" s="162"/>
      <c r="G17" s="162"/>
      <c r="H17" s="162"/>
      <c r="I17" s="162"/>
      <c r="J17" s="162"/>
      <c r="K17" s="162"/>
      <c r="L17" s="162"/>
      <c r="M17" s="162"/>
      <c r="N17" s="162"/>
      <c r="O17" s="162"/>
    </row>
    <row r="18" spans="1:15" x14ac:dyDescent="0.3">
      <c r="A18" s="162"/>
      <c r="B18" s="162"/>
      <c r="C18" s="162"/>
      <c r="D18" s="162"/>
      <c r="E18" s="162"/>
      <c r="F18" s="162"/>
      <c r="G18" s="162"/>
      <c r="H18" s="162"/>
      <c r="I18" s="162"/>
      <c r="J18" s="162"/>
      <c r="K18" s="162"/>
      <c r="L18" s="162"/>
      <c r="M18" s="162"/>
      <c r="N18" s="162"/>
      <c r="O18" s="162"/>
    </row>
    <row r="19" spans="1:15" x14ac:dyDescent="0.3">
      <c r="A19" s="162"/>
      <c r="B19" s="162"/>
      <c r="C19" s="162"/>
      <c r="D19" s="162"/>
      <c r="E19" s="162"/>
      <c r="F19" s="162"/>
      <c r="G19" s="162"/>
      <c r="H19" s="162"/>
      <c r="I19" s="162"/>
      <c r="J19" s="162"/>
      <c r="K19" s="162"/>
      <c r="L19" s="162"/>
      <c r="M19" s="162"/>
      <c r="N19" s="162"/>
      <c r="O19" s="162"/>
    </row>
    <row r="20" spans="1:15" x14ac:dyDescent="0.3">
      <c r="A20" s="162"/>
      <c r="B20" s="162"/>
      <c r="C20" s="162"/>
      <c r="D20" s="162"/>
      <c r="E20" s="162"/>
      <c r="F20" s="162"/>
      <c r="G20" s="162"/>
      <c r="H20" s="162"/>
      <c r="I20" s="162"/>
      <c r="J20" s="162"/>
      <c r="K20" s="162"/>
      <c r="L20" s="162"/>
      <c r="M20" s="162"/>
      <c r="N20" s="162"/>
      <c r="O20" s="162"/>
    </row>
    <row r="21" spans="1:15" x14ac:dyDescent="0.3">
      <c r="A21" s="162"/>
      <c r="B21" s="162"/>
      <c r="C21" s="162"/>
      <c r="D21" s="162"/>
      <c r="E21" s="162"/>
      <c r="F21" s="162"/>
      <c r="G21" s="162"/>
      <c r="H21" s="162"/>
      <c r="I21" s="162"/>
      <c r="J21" s="162"/>
      <c r="K21" s="162"/>
      <c r="L21" s="162"/>
      <c r="M21" s="162"/>
      <c r="N21" s="162"/>
      <c r="O21" s="162"/>
    </row>
    <row r="22" spans="1:15" x14ac:dyDescent="0.3">
      <c r="A22" s="162"/>
      <c r="B22" s="162"/>
      <c r="C22" s="162"/>
      <c r="D22" s="162"/>
      <c r="E22" s="162"/>
      <c r="F22" s="162"/>
      <c r="G22" s="162"/>
      <c r="H22" s="162"/>
      <c r="I22" s="162"/>
      <c r="J22" s="162"/>
      <c r="K22" s="162"/>
      <c r="L22" s="162"/>
      <c r="M22" s="162"/>
      <c r="N22" s="162"/>
      <c r="O22" s="162"/>
    </row>
    <row r="23" spans="1:15" x14ac:dyDescent="0.3">
      <c r="A23" s="162"/>
      <c r="B23" s="162"/>
      <c r="C23" s="162"/>
      <c r="D23" s="162"/>
      <c r="E23" s="162"/>
      <c r="F23" s="162"/>
      <c r="G23" s="162"/>
      <c r="H23" s="162"/>
      <c r="I23" s="162"/>
      <c r="J23" s="162"/>
      <c r="K23" s="162"/>
      <c r="L23" s="162"/>
      <c r="M23" s="162"/>
      <c r="N23" s="162"/>
      <c r="O23" s="162"/>
    </row>
    <row r="24" spans="1:15" x14ac:dyDescent="0.3">
      <c r="A24" s="162"/>
      <c r="B24" s="162"/>
      <c r="C24" s="162"/>
      <c r="D24" s="162"/>
      <c r="E24" s="162"/>
      <c r="F24" s="162"/>
      <c r="G24" s="162"/>
      <c r="H24" s="162"/>
      <c r="I24" s="162"/>
      <c r="J24" s="162"/>
      <c r="K24" s="162"/>
      <c r="L24" s="162"/>
      <c r="M24" s="162"/>
      <c r="N24" s="162"/>
      <c r="O24" s="162"/>
    </row>
    <row r="25" spans="1:15" x14ac:dyDescent="0.3">
      <c r="A25" s="162"/>
      <c r="B25" s="162"/>
      <c r="C25" s="162"/>
      <c r="D25" s="162"/>
      <c r="E25" s="162"/>
      <c r="F25" s="162"/>
      <c r="G25" s="162"/>
      <c r="H25" s="162"/>
      <c r="I25" s="162"/>
      <c r="J25" s="162"/>
      <c r="K25" s="162"/>
      <c r="L25" s="162"/>
      <c r="M25" s="162"/>
      <c r="N25" s="162"/>
      <c r="O25" s="162"/>
    </row>
    <row r="26" spans="1:15" x14ac:dyDescent="0.3">
      <c r="A26" s="162"/>
      <c r="B26" s="162"/>
      <c r="C26" s="162"/>
      <c r="D26" s="162"/>
      <c r="E26" s="162"/>
      <c r="F26" s="162"/>
      <c r="G26" s="162"/>
      <c r="H26" s="162"/>
      <c r="I26" s="162"/>
      <c r="J26" s="162"/>
      <c r="K26" s="162"/>
      <c r="L26" s="162"/>
      <c r="M26" s="162"/>
      <c r="N26" s="162"/>
      <c r="O26" s="162"/>
    </row>
    <row r="27" spans="1:15" x14ac:dyDescent="0.3">
      <c r="A27" s="162"/>
      <c r="B27" s="162"/>
      <c r="C27" s="162"/>
      <c r="D27" s="162"/>
      <c r="E27" s="162"/>
      <c r="F27" s="162"/>
      <c r="G27" s="162"/>
      <c r="H27" s="162"/>
      <c r="I27" s="162"/>
      <c r="J27" s="162"/>
      <c r="K27" s="162"/>
      <c r="L27" s="162"/>
      <c r="M27" s="162"/>
      <c r="N27" s="162"/>
      <c r="O27" s="162"/>
    </row>
    <row r="28" spans="1:15" x14ac:dyDescent="0.3">
      <c r="A28" s="162"/>
      <c r="B28" s="162"/>
      <c r="C28" s="162"/>
      <c r="D28" s="162"/>
      <c r="E28" s="162"/>
      <c r="F28" s="162"/>
      <c r="G28" s="162"/>
      <c r="H28" s="162"/>
      <c r="I28" s="162"/>
      <c r="J28" s="162"/>
      <c r="K28" s="162"/>
      <c r="L28" s="162"/>
      <c r="M28" s="162"/>
      <c r="N28" s="162"/>
      <c r="O28" s="162"/>
    </row>
    <row r="29" spans="1:15" x14ac:dyDescent="0.3">
      <c r="A29" s="162"/>
      <c r="B29" s="162"/>
      <c r="C29" s="162"/>
      <c r="D29" s="162"/>
      <c r="E29" s="162"/>
      <c r="F29" s="162"/>
      <c r="G29" s="162"/>
      <c r="H29" s="162"/>
      <c r="I29" s="162"/>
      <c r="J29" s="162"/>
      <c r="K29" s="162"/>
      <c r="L29" s="162"/>
      <c r="M29" s="162"/>
      <c r="N29" s="162"/>
      <c r="O29" s="162"/>
    </row>
    <row r="30" spans="1:15" x14ac:dyDescent="0.3">
      <c r="A30" s="162"/>
      <c r="B30" s="162"/>
      <c r="C30" s="162"/>
      <c r="D30" s="162"/>
      <c r="E30" s="162"/>
      <c r="F30" s="162"/>
      <c r="G30" s="162"/>
      <c r="H30" s="162"/>
      <c r="I30" s="162"/>
      <c r="J30" s="162"/>
      <c r="K30" s="162"/>
      <c r="L30" s="162"/>
      <c r="M30" s="162"/>
      <c r="N30" s="162"/>
      <c r="O30" s="162"/>
    </row>
    <row r="31" spans="1:15" x14ac:dyDescent="0.3">
      <c r="A31" s="162"/>
      <c r="B31" s="162"/>
      <c r="C31" s="162"/>
      <c r="D31" s="162"/>
      <c r="E31" s="162"/>
      <c r="F31" s="162"/>
      <c r="G31" s="162"/>
      <c r="H31" s="162"/>
      <c r="I31" s="162"/>
      <c r="J31" s="162"/>
      <c r="K31" s="162"/>
      <c r="L31" s="162"/>
      <c r="M31" s="162"/>
      <c r="N31" s="162"/>
      <c r="O31" s="162"/>
    </row>
    <row r="32" spans="1:15" x14ac:dyDescent="0.3">
      <c r="A32" s="162"/>
      <c r="B32" s="162"/>
      <c r="C32" s="162"/>
      <c r="D32" s="162"/>
      <c r="E32" s="162"/>
      <c r="F32" s="162"/>
      <c r="G32" s="162"/>
      <c r="H32" s="162"/>
      <c r="I32" s="162"/>
      <c r="J32" s="162"/>
      <c r="K32" s="162"/>
      <c r="L32" s="162"/>
      <c r="M32" s="162"/>
      <c r="N32" s="162"/>
      <c r="O32" s="162"/>
    </row>
    <row r="33" spans="1:15" x14ac:dyDescent="0.3">
      <c r="A33" s="162"/>
      <c r="B33" s="162"/>
      <c r="C33" s="162"/>
      <c r="D33" s="162"/>
      <c r="E33" s="162"/>
      <c r="F33" s="162"/>
      <c r="G33" s="162"/>
      <c r="H33" s="162"/>
      <c r="I33" s="162"/>
      <c r="J33" s="162"/>
      <c r="K33" s="162"/>
      <c r="L33" s="162"/>
      <c r="M33" s="162"/>
      <c r="N33" s="162"/>
      <c r="O33" s="162"/>
    </row>
  </sheetData>
  <pageMargins left="0.25" right="0.25"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29"/>
  <sheetViews>
    <sheetView tabSelected="1" topLeftCell="A13" workbookViewId="0">
      <selection activeCell="M15" sqref="M15"/>
    </sheetView>
  </sheetViews>
  <sheetFormatPr defaultRowHeight="14.4" x14ac:dyDescent="0.3"/>
  <cols>
    <col min="3" max="3" width="11.109375" customWidth="1"/>
    <col min="4" max="4" width="11.5546875" customWidth="1"/>
    <col min="10" max="10" width="9.33203125" customWidth="1"/>
    <col min="11" max="11" width="10.44140625" customWidth="1"/>
    <col min="19" max="19" width="13.109375" bestFit="1" customWidth="1"/>
    <col min="20" max="20" width="21.109375" bestFit="1" customWidth="1"/>
  </cols>
  <sheetData>
    <row r="2" spans="1:22" ht="15" customHeight="1" x14ac:dyDescent="0.3">
      <c r="A2" t="s">
        <v>267</v>
      </c>
      <c r="B2" s="396" t="s">
        <v>259</v>
      </c>
      <c r="C2" s="396"/>
      <c r="D2" s="396"/>
      <c r="E2" s="396"/>
      <c r="F2" s="396"/>
      <c r="G2" s="396"/>
      <c r="H2" s="396"/>
      <c r="I2" s="396"/>
      <c r="J2" s="396"/>
      <c r="K2" s="396"/>
      <c r="L2" s="396"/>
    </row>
    <row r="3" spans="1:22" x14ac:dyDescent="0.3">
      <c r="B3" s="396"/>
      <c r="C3" s="396"/>
      <c r="D3" s="396"/>
      <c r="E3" s="396"/>
      <c r="F3" s="396"/>
      <c r="G3" s="396"/>
      <c r="H3" s="396"/>
      <c r="I3" s="396"/>
      <c r="J3" s="396"/>
      <c r="K3" s="396"/>
      <c r="L3" s="396"/>
    </row>
    <row r="4" spans="1:22" x14ac:dyDescent="0.3">
      <c r="B4" s="396"/>
      <c r="C4" s="396"/>
      <c r="D4" s="396"/>
      <c r="E4" s="396"/>
      <c r="F4" s="396"/>
      <c r="G4" s="396"/>
      <c r="H4" s="396"/>
      <c r="I4" s="396"/>
      <c r="J4" s="396"/>
      <c r="K4" s="396"/>
      <c r="L4" s="396"/>
    </row>
    <row r="5" spans="1:22" x14ac:dyDescent="0.3">
      <c r="B5" s="396" t="s">
        <v>268</v>
      </c>
      <c r="C5" s="396"/>
      <c r="D5" s="396"/>
      <c r="E5" s="396"/>
      <c r="F5" s="396"/>
      <c r="G5" s="396"/>
      <c r="H5" s="396"/>
      <c r="I5" s="396"/>
      <c r="J5" s="396"/>
      <c r="K5" s="396"/>
      <c r="L5" s="396"/>
    </row>
    <row r="6" spans="1:22" x14ac:dyDescent="0.3">
      <c r="B6" s="396"/>
      <c r="C6" s="396"/>
      <c r="D6" s="396"/>
      <c r="E6" s="396"/>
      <c r="F6" s="396"/>
      <c r="G6" s="396"/>
      <c r="H6" s="396"/>
      <c r="I6" s="396"/>
      <c r="J6" s="396"/>
      <c r="K6" s="396"/>
      <c r="L6" s="396"/>
    </row>
    <row r="7" spans="1:22" x14ac:dyDescent="0.3">
      <c r="B7" s="10">
        <v>14</v>
      </c>
      <c r="C7" s="10">
        <v>74</v>
      </c>
      <c r="D7" s="10">
        <v>24</v>
      </c>
      <c r="E7" s="10">
        <v>87</v>
      </c>
      <c r="F7" s="10">
        <v>7</v>
      </c>
      <c r="G7" s="10">
        <v>45</v>
      </c>
      <c r="H7" s="10">
        <v>26</v>
      </c>
      <c r="I7" s="10">
        <v>66</v>
      </c>
      <c r="J7" s="10">
        <v>26</v>
      </c>
      <c r="K7" s="10">
        <v>94</v>
      </c>
      <c r="L7" s="170"/>
      <c r="Q7">
        <f>200/52</f>
        <v>3.8461538461538463</v>
      </c>
    </row>
    <row r="9" spans="1:22" x14ac:dyDescent="0.3">
      <c r="B9" s="280" t="s">
        <v>269</v>
      </c>
    </row>
    <row r="10" spans="1:22" x14ac:dyDescent="0.3">
      <c r="B10" s="280" t="s">
        <v>270</v>
      </c>
    </row>
    <row r="12" spans="1:22" x14ac:dyDescent="0.3">
      <c r="B12" t="s">
        <v>258</v>
      </c>
    </row>
    <row r="13" spans="1:22" ht="36" x14ac:dyDescent="0.3">
      <c r="C13" s="4"/>
      <c r="D13" s="5" t="s">
        <v>5</v>
      </c>
      <c r="E13" s="6" t="s">
        <v>7</v>
      </c>
      <c r="J13" s="272" t="s">
        <v>271</v>
      </c>
    </row>
    <row r="14" spans="1:22" ht="36" x14ac:dyDescent="0.3">
      <c r="A14" s="5" t="s">
        <v>260</v>
      </c>
      <c r="B14" s="30" t="s">
        <v>262</v>
      </c>
      <c r="C14" s="5" t="s">
        <v>6</v>
      </c>
      <c r="D14" s="28">
        <v>0</v>
      </c>
      <c r="E14" s="10">
        <v>0</v>
      </c>
      <c r="F14" s="6" t="s">
        <v>8</v>
      </c>
      <c r="G14" s="6" t="s">
        <v>9</v>
      </c>
      <c r="H14" s="9" t="s">
        <v>0</v>
      </c>
      <c r="J14" s="12" t="s">
        <v>44</v>
      </c>
      <c r="K14" s="13" t="s">
        <v>242</v>
      </c>
      <c r="L14" s="13" t="s">
        <v>10</v>
      </c>
      <c r="M14" s="14" t="s">
        <v>13</v>
      </c>
      <c r="Q14" s="15"/>
      <c r="R14" s="15"/>
      <c r="S14" s="15"/>
      <c r="T14" s="15"/>
      <c r="U14" s="281"/>
      <c r="V14" s="15"/>
    </row>
    <row r="15" spans="1:22" x14ac:dyDescent="0.3">
      <c r="A15" s="273">
        <v>0</v>
      </c>
      <c r="B15" s="273">
        <v>10</v>
      </c>
      <c r="C15" s="273">
        <f>B15/$B$21</f>
        <v>0.05</v>
      </c>
      <c r="D15" s="11">
        <f>SUM($C$15:C15)</f>
        <v>0.05</v>
      </c>
      <c r="E15" s="11">
        <f>D15*100</f>
        <v>5</v>
      </c>
      <c r="F15" s="10">
        <v>0</v>
      </c>
      <c r="G15" s="10">
        <f t="shared" ref="G15:G20" si="0">E15-1</f>
        <v>4</v>
      </c>
      <c r="H15" s="10" t="str">
        <f t="shared" ref="H15:H20" si="1">CONCATENATE(F15," - ",G15)</f>
        <v>0 - 4</v>
      </c>
      <c r="J15" s="10">
        <v>1</v>
      </c>
      <c r="K15" s="347">
        <f ca="1">RANDBETWEEN(0,99)</f>
        <v>42</v>
      </c>
      <c r="L15" s="10">
        <v>14</v>
      </c>
      <c r="M15" s="10">
        <f ca="1">LOOKUP(L15,$E$14:$E$20,$A$15:$A$20)</f>
        <v>1</v>
      </c>
      <c r="N15" s="27">
        <f ca="1">LOOKUP(K15,$F$15:$F$20,$A$15:$A$20)</f>
        <v>3</v>
      </c>
      <c r="P15" s="289" t="s">
        <v>61</v>
      </c>
      <c r="Q15" t="s">
        <v>272</v>
      </c>
      <c r="R15" s="15"/>
      <c r="S15" s="17"/>
      <c r="T15" s="15"/>
      <c r="U15" s="281"/>
      <c r="V15" s="15"/>
    </row>
    <row r="16" spans="1:22" x14ac:dyDescent="0.3">
      <c r="A16" s="273">
        <f>A15+1</f>
        <v>1</v>
      </c>
      <c r="B16" s="273">
        <v>20</v>
      </c>
      <c r="C16" s="273">
        <f t="shared" ref="C16:C20" si="2">B16/$B$21</f>
        <v>0.1</v>
      </c>
      <c r="D16" s="11">
        <f>SUM($C$15:C16)</f>
        <v>0.15000000000000002</v>
      </c>
      <c r="E16" s="11">
        <f t="shared" ref="E15:E20" si="3">D16*100</f>
        <v>15.000000000000002</v>
      </c>
      <c r="F16" s="10">
        <f>E15</f>
        <v>5</v>
      </c>
      <c r="G16" s="10">
        <f t="shared" si="0"/>
        <v>14.000000000000002</v>
      </c>
      <c r="H16" s="10" t="str">
        <f t="shared" si="1"/>
        <v>5 - 14</v>
      </c>
      <c r="J16" s="10">
        <v>2</v>
      </c>
      <c r="K16" s="347">
        <f t="shared" ref="K16:K24" ca="1" si="4">RANDBETWEEN(0,99)</f>
        <v>93</v>
      </c>
      <c r="L16" s="10">
        <v>74</v>
      </c>
      <c r="M16" s="10">
        <f ca="1">LOOKUP(L16,$E$14:$E$20,$A$15:$A$20)</f>
        <v>4</v>
      </c>
      <c r="N16" s="27">
        <f t="shared" ref="N16:N24" ca="1" si="5">LOOKUP(K16,$F$15:$F$20,$A$15:$A$20)</f>
        <v>5</v>
      </c>
      <c r="P16" s="2">
        <v>1</v>
      </c>
      <c r="Q16" s="34">
        <v>2</v>
      </c>
      <c r="R16" s="15"/>
      <c r="S16" s="17"/>
      <c r="T16" s="15"/>
      <c r="U16" s="15"/>
      <c r="V16" s="15"/>
    </row>
    <row r="17" spans="1:22" x14ac:dyDescent="0.3">
      <c r="A17" s="273">
        <f>A16+1</f>
        <v>2</v>
      </c>
      <c r="B17" s="273">
        <v>40</v>
      </c>
      <c r="C17" s="273">
        <f t="shared" si="2"/>
        <v>0.2</v>
      </c>
      <c r="D17" s="11">
        <f>SUM($C$15:C17)</f>
        <v>0.35000000000000003</v>
      </c>
      <c r="E17" s="11">
        <f t="shared" si="3"/>
        <v>35</v>
      </c>
      <c r="F17" s="10">
        <f>E16</f>
        <v>15.000000000000002</v>
      </c>
      <c r="G17" s="10">
        <f t="shared" si="0"/>
        <v>34</v>
      </c>
      <c r="H17" s="10" t="str">
        <f t="shared" si="1"/>
        <v>15 - 34</v>
      </c>
      <c r="J17" s="10">
        <v>3</v>
      </c>
      <c r="K17" s="347">
        <f t="shared" ca="1" si="4"/>
        <v>44</v>
      </c>
      <c r="L17" s="10">
        <v>24</v>
      </c>
      <c r="M17" s="10">
        <f ca="1">LOOKUP(L17,$E$14:$E$20,$A$15:$A$20)</f>
        <v>2</v>
      </c>
      <c r="N17" s="27">
        <f t="shared" ca="1" si="5"/>
        <v>3</v>
      </c>
      <c r="P17" s="2">
        <v>2</v>
      </c>
      <c r="Q17" s="34">
        <v>3</v>
      </c>
      <c r="R17" s="15"/>
      <c r="V17" s="15"/>
    </row>
    <row r="18" spans="1:22" x14ac:dyDescent="0.3">
      <c r="A18" s="273">
        <f>A17+1</f>
        <v>3</v>
      </c>
      <c r="B18" s="273">
        <v>60</v>
      </c>
      <c r="C18" s="273">
        <f t="shared" si="2"/>
        <v>0.3</v>
      </c>
      <c r="D18" s="11">
        <f>SUM($C$15:C18)</f>
        <v>0.65</v>
      </c>
      <c r="E18" s="11">
        <f t="shared" si="3"/>
        <v>65</v>
      </c>
      <c r="F18" s="10">
        <f>E17</f>
        <v>35</v>
      </c>
      <c r="G18" s="10">
        <f t="shared" si="0"/>
        <v>64</v>
      </c>
      <c r="H18" s="10" t="str">
        <f t="shared" si="1"/>
        <v>35 - 64</v>
      </c>
      <c r="J18" s="10">
        <v>4</v>
      </c>
      <c r="K18" s="347">
        <f t="shared" ca="1" si="4"/>
        <v>11</v>
      </c>
      <c r="L18" s="10">
        <v>87</v>
      </c>
      <c r="M18" s="10">
        <f t="shared" ref="M18:M24" ca="1" si="6">LOOKUP(L18,$E$14:$E$20,$A$15:$A$20)</f>
        <v>5</v>
      </c>
      <c r="N18" s="27">
        <f t="shared" ca="1" si="5"/>
        <v>1</v>
      </c>
      <c r="P18" s="2">
        <v>3</v>
      </c>
      <c r="Q18" s="34">
        <v>1</v>
      </c>
      <c r="R18" s="15"/>
      <c r="V18" s="15"/>
    </row>
    <row r="19" spans="1:22" x14ac:dyDescent="0.3">
      <c r="A19" s="273">
        <f>A18+1</f>
        <v>4</v>
      </c>
      <c r="B19" s="273">
        <v>40</v>
      </c>
      <c r="C19" s="273">
        <f t="shared" si="2"/>
        <v>0.2</v>
      </c>
      <c r="D19" s="11">
        <f>SUM($C$15:C19)</f>
        <v>0.85000000000000009</v>
      </c>
      <c r="E19" s="11">
        <f t="shared" si="3"/>
        <v>85.000000000000014</v>
      </c>
      <c r="F19" s="10">
        <f>E18</f>
        <v>65</v>
      </c>
      <c r="G19" s="10">
        <f t="shared" si="0"/>
        <v>84.000000000000014</v>
      </c>
      <c r="H19" s="10" t="str">
        <f t="shared" si="1"/>
        <v>65 - 84</v>
      </c>
      <c r="J19" s="10">
        <v>5</v>
      </c>
      <c r="K19" s="347">
        <f t="shared" ca="1" si="4"/>
        <v>63</v>
      </c>
      <c r="L19" s="10">
        <v>7</v>
      </c>
      <c r="M19" s="10">
        <f t="shared" ca="1" si="6"/>
        <v>1</v>
      </c>
      <c r="N19" s="27">
        <f t="shared" ca="1" si="5"/>
        <v>3</v>
      </c>
      <c r="P19" s="2">
        <v>4</v>
      </c>
      <c r="Q19" s="34">
        <v>2</v>
      </c>
      <c r="R19" s="15"/>
      <c r="V19" s="15"/>
    </row>
    <row r="20" spans="1:22" x14ac:dyDescent="0.3">
      <c r="A20" s="273">
        <f>A19+1</f>
        <v>5</v>
      </c>
      <c r="B20" s="273">
        <v>30</v>
      </c>
      <c r="C20" s="273">
        <f t="shared" si="2"/>
        <v>0.15</v>
      </c>
      <c r="D20" s="11">
        <f>SUM($C$15:C20)</f>
        <v>1</v>
      </c>
      <c r="E20" s="11">
        <f t="shared" si="3"/>
        <v>100</v>
      </c>
      <c r="F20" s="10">
        <f>E19</f>
        <v>85.000000000000014</v>
      </c>
      <c r="G20" s="10">
        <f t="shared" si="0"/>
        <v>99</v>
      </c>
      <c r="H20" s="10" t="str">
        <f t="shared" si="1"/>
        <v>85 - 99</v>
      </c>
      <c r="J20" s="10">
        <v>6</v>
      </c>
      <c r="K20" s="347">
        <f t="shared" ca="1" si="4"/>
        <v>45</v>
      </c>
      <c r="L20" s="10">
        <v>45</v>
      </c>
      <c r="M20" s="10">
        <f t="shared" ca="1" si="6"/>
        <v>3</v>
      </c>
      <c r="N20" s="27">
        <f t="shared" ca="1" si="5"/>
        <v>3</v>
      </c>
      <c r="P20" s="2">
        <v>5</v>
      </c>
      <c r="Q20" s="34">
        <v>2</v>
      </c>
      <c r="R20" s="15"/>
      <c r="V20" s="15"/>
    </row>
    <row r="21" spans="1:22" x14ac:dyDescent="0.3">
      <c r="B21" s="27">
        <f>SUM(B15:B20)</f>
        <v>200</v>
      </c>
      <c r="J21" s="10">
        <v>7</v>
      </c>
      <c r="K21" s="347">
        <f t="shared" ca="1" si="4"/>
        <v>99</v>
      </c>
      <c r="L21" s="10">
        <v>26</v>
      </c>
      <c r="M21" s="10">
        <f t="shared" ca="1" si="6"/>
        <v>2</v>
      </c>
      <c r="N21" s="27">
        <f t="shared" ca="1" si="5"/>
        <v>5</v>
      </c>
      <c r="P21" s="2" t="s">
        <v>62</v>
      </c>
      <c r="Q21" s="34">
        <v>10</v>
      </c>
      <c r="R21" s="15"/>
      <c r="V21" s="15"/>
    </row>
    <row r="22" spans="1:22" x14ac:dyDescent="0.3">
      <c r="J22" s="10">
        <v>8</v>
      </c>
      <c r="K22" s="347">
        <f t="shared" ca="1" si="4"/>
        <v>70</v>
      </c>
      <c r="L22" s="10">
        <v>66</v>
      </c>
      <c r="M22" s="10">
        <f t="shared" ca="1" si="6"/>
        <v>4</v>
      </c>
      <c r="N22" s="27">
        <f t="shared" ca="1" si="5"/>
        <v>4</v>
      </c>
    </row>
    <row r="23" spans="1:22" x14ac:dyDescent="0.3">
      <c r="J23" s="10">
        <v>9</v>
      </c>
      <c r="K23" s="347">
        <f t="shared" ca="1" si="4"/>
        <v>8</v>
      </c>
      <c r="L23" s="10">
        <v>26</v>
      </c>
      <c r="M23" s="10">
        <f ca="1">LOOKUP(L23,$E$14:$E$20,$A$15:$A$20)</f>
        <v>2</v>
      </c>
      <c r="N23" s="27">
        <f t="shared" ca="1" si="5"/>
        <v>1</v>
      </c>
    </row>
    <row r="24" spans="1:22" x14ac:dyDescent="0.3">
      <c r="J24" s="10">
        <v>10</v>
      </c>
      <c r="K24" s="347">
        <f t="shared" ca="1" si="4"/>
        <v>89</v>
      </c>
      <c r="L24" s="10">
        <v>94</v>
      </c>
      <c r="M24" s="10">
        <f t="shared" ca="1" si="6"/>
        <v>5</v>
      </c>
      <c r="N24" s="27">
        <f t="shared" ca="1" si="5"/>
        <v>5</v>
      </c>
    </row>
    <row r="25" spans="1:22" x14ac:dyDescent="0.3">
      <c r="M25" s="346">
        <f ca="1">AVERAGE(M15:M24)</f>
        <v>2.9</v>
      </c>
      <c r="N25" s="346">
        <f ca="1">AVERAGE(N15:N24)</f>
        <v>3.3</v>
      </c>
    </row>
    <row r="27" spans="1:22" x14ac:dyDescent="0.3">
      <c r="O27">
        <v>1</v>
      </c>
    </row>
    <row r="29" spans="1:22" x14ac:dyDescent="0.3">
      <c r="L29">
        <f>LOOKUP(L15,F15:F20,A15:A20)</f>
        <v>1</v>
      </c>
    </row>
  </sheetData>
  <mergeCells count="2">
    <mergeCell ref="B2:L4"/>
    <mergeCell ref="B5:L6"/>
  </mergeCells>
  <pageMargins left="0.25" right="0.25" top="0.75" bottom="0.75" header="0.3" footer="0.3"/>
  <pageSetup paperSize="9"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27"/>
  <sheetViews>
    <sheetView topLeftCell="A7" workbookViewId="0">
      <selection activeCell="F28" sqref="F28"/>
    </sheetView>
  </sheetViews>
  <sheetFormatPr defaultRowHeight="14.4" x14ac:dyDescent="0.3"/>
  <cols>
    <col min="3" max="3" width="11.109375" customWidth="1"/>
    <col min="4" max="4" width="11.5546875" customWidth="1"/>
    <col min="10" max="10" width="9.33203125" customWidth="1"/>
    <col min="11" max="11" width="10.44140625" customWidth="1"/>
  </cols>
  <sheetData>
    <row r="2" spans="1:26" ht="15" customHeight="1" x14ac:dyDescent="0.3">
      <c r="A2" t="s">
        <v>149</v>
      </c>
      <c r="B2" s="396" t="s">
        <v>259</v>
      </c>
      <c r="C2" s="396"/>
      <c r="D2" s="396"/>
      <c r="E2" s="396"/>
      <c r="F2" s="396"/>
      <c r="G2" s="396"/>
      <c r="H2" s="396"/>
      <c r="I2" s="396"/>
      <c r="J2" s="396"/>
      <c r="K2" s="396"/>
      <c r="L2" s="396"/>
    </row>
    <row r="3" spans="1:26" x14ac:dyDescent="0.3">
      <c r="B3" s="396"/>
      <c r="C3" s="396"/>
      <c r="D3" s="396"/>
      <c r="E3" s="396"/>
      <c r="F3" s="396"/>
      <c r="G3" s="396"/>
      <c r="H3" s="396"/>
      <c r="I3" s="396"/>
      <c r="J3" s="396"/>
      <c r="K3" s="396"/>
      <c r="L3" s="396"/>
    </row>
    <row r="4" spans="1:26" x14ac:dyDescent="0.3">
      <c r="B4" s="396"/>
      <c r="C4" s="396"/>
      <c r="D4" s="396"/>
      <c r="E4" s="396"/>
      <c r="F4" s="396"/>
      <c r="G4" s="396"/>
      <c r="H4" s="396"/>
      <c r="I4" s="396"/>
      <c r="J4" s="396"/>
      <c r="K4" s="396"/>
      <c r="L4" s="396"/>
    </row>
    <row r="5" spans="1:26" x14ac:dyDescent="0.3">
      <c r="B5" s="396" t="s">
        <v>261</v>
      </c>
      <c r="C5" s="396"/>
      <c r="D5" s="396"/>
      <c r="E5" s="396"/>
      <c r="F5" s="396"/>
      <c r="G5" s="396"/>
      <c r="H5" s="396"/>
      <c r="I5" s="396"/>
      <c r="J5" s="396"/>
      <c r="K5" s="396"/>
      <c r="L5" s="396"/>
    </row>
    <row r="6" spans="1:26" x14ac:dyDescent="0.3">
      <c r="B6" s="396"/>
      <c r="C6" s="396"/>
      <c r="D6" s="396"/>
      <c r="E6" s="396"/>
      <c r="F6" s="396"/>
      <c r="G6" s="396"/>
      <c r="H6" s="396"/>
      <c r="I6" s="396"/>
      <c r="J6" s="396"/>
      <c r="K6" s="396"/>
      <c r="L6" s="396"/>
    </row>
    <row r="7" spans="1:26" x14ac:dyDescent="0.3">
      <c r="B7" s="170"/>
      <c r="C7" s="170"/>
      <c r="D7" s="170"/>
      <c r="E7" s="170"/>
      <c r="F7" s="170"/>
      <c r="G7" s="170"/>
      <c r="H7" s="170"/>
      <c r="I7" s="170"/>
      <c r="J7" s="170"/>
      <c r="K7" s="170"/>
      <c r="L7" s="170"/>
    </row>
    <row r="8" spans="1:26" x14ac:dyDescent="0.3">
      <c r="B8" s="10">
        <v>14</v>
      </c>
      <c r="C8" s="10">
        <v>74</v>
      </c>
      <c r="D8" s="10">
        <v>24</v>
      </c>
      <c r="E8" s="10">
        <v>87</v>
      </c>
      <c r="F8" s="10">
        <v>7</v>
      </c>
      <c r="G8" s="10">
        <v>45</v>
      </c>
      <c r="H8" s="10">
        <v>26</v>
      </c>
      <c r="I8" s="10">
        <v>66</v>
      </c>
      <c r="J8" s="10">
        <v>26</v>
      </c>
      <c r="K8" s="10">
        <v>94</v>
      </c>
    </row>
    <row r="11" spans="1:26" x14ac:dyDescent="0.3">
      <c r="B11" t="s">
        <v>258</v>
      </c>
      <c r="Y11" s="23" t="s">
        <v>257</v>
      </c>
      <c r="Z11">
        <v>0.85</v>
      </c>
    </row>
    <row r="12" spans="1:26" x14ac:dyDescent="0.3">
      <c r="Y12" s="23" t="s">
        <v>256</v>
      </c>
      <c r="Z12">
        <f>1-Z11</f>
        <v>0.15000000000000002</v>
      </c>
    </row>
    <row r="13" spans="1:26" ht="36" x14ac:dyDescent="0.3">
      <c r="C13" s="4"/>
      <c r="D13" s="5" t="s">
        <v>5</v>
      </c>
      <c r="E13" s="6" t="s">
        <v>7</v>
      </c>
      <c r="J13" s="272" t="s">
        <v>11</v>
      </c>
    </row>
    <row r="14" spans="1:26" ht="36" x14ac:dyDescent="0.3">
      <c r="A14" s="5" t="s">
        <v>260</v>
      </c>
      <c r="B14" s="30" t="s">
        <v>262</v>
      </c>
      <c r="C14" s="5" t="s">
        <v>6</v>
      </c>
      <c r="D14" s="28">
        <v>0</v>
      </c>
      <c r="E14" s="7">
        <v>0</v>
      </c>
      <c r="F14" s="6" t="s">
        <v>8</v>
      </c>
      <c r="G14" s="6" t="s">
        <v>9</v>
      </c>
      <c r="H14" s="9" t="s">
        <v>0</v>
      </c>
      <c r="J14" s="12" t="s">
        <v>12</v>
      </c>
      <c r="K14" s="13" t="s">
        <v>242</v>
      </c>
      <c r="L14" s="13" t="s">
        <v>10</v>
      </c>
      <c r="M14" s="14" t="s">
        <v>13</v>
      </c>
    </row>
    <row r="15" spans="1:26" x14ac:dyDescent="0.3">
      <c r="A15" s="26">
        <v>0</v>
      </c>
      <c r="B15" s="26">
        <v>10</v>
      </c>
      <c r="C15" s="26">
        <f t="shared" ref="C15:C20" si="0">B15/$B$21</f>
        <v>0.05</v>
      </c>
      <c r="D15" s="11">
        <f>C15</f>
        <v>0.05</v>
      </c>
      <c r="E15" s="11">
        <f t="shared" ref="E15:E20" si="1">D15*100</f>
        <v>5</v>
      </c>
      <c r="F15" s="10">
        <v>0</v>
      </c>
      <c r="G15" s="10">
        <f>E15-1</f>
        <v>4</v>
      </c>
      <c r="H15" s="10" t="str">
        <f t="shared" ref="H15:H20" si="2">CONCATENATE(F15," - ",G15)</f>
        <v>0 - 4</v>
      </c>
      <c r="J15" s="10">
        <v>1</v>
      </c>
      <c r="K15" s="271">
        <f ca="1">RAND()*100</f>
        <v>17.990814047582461</v>
      </c>
      <c r="L15" s="10">
        <v>14</v>
      </c>
      <c r="M15" s="10">
        <f ca="1">LOOKUP(L15,$E$14:$E$20,$A$15:$A$20)</f>
        <v>1</v>
      </c>
      <c r="Q15">
        <v>0</v>
      </c>
      <c r="R15">
        <v>0.05</v>
      </c>
      <c r="S15" s="3">
        <v>0.05</v>
      </c>
      <c r="T15">
        <f t="shared" ref="T15:T20" si="3">S15*100</f>
        <v>5</v>
      </c>
    </row>
    <row r="16" spans="1:26" x14ac:dyDescent="0.3">
      <c r="A16" s="26">
        <f>A15+1</f>
        <v>1</v>
      </c>
      <c r="B16" s="26">
        <v>20</v>
      </c>
      <c r="C16" s="26">
        <f t="shared" si="0"/>
        <v>0.1</v>
      </c>
      <c r="D16" s="11">
        <f>SUM($C$15:C16)</f>
        <v>0.15000000000000002</v>
      </c>
      <c r="E16" s="11">
        <f t="shared" si="1"/>
        <v>15.000000000000002</v>
      </c>
      <c r="F16" s="10">
        <f>E15</f>
        <v>5</v>
      </c>
      <c r="G16" s="10">
        <f>E16-1</f>
        <v>14.000000000000002</v>
      </c>
      <c r="H16" s="10" t="str">
        <f t="shared" si="2"/>
        <v>5 - 14</v>
      </c>
      <c r="J16" s="10">
        <v>2</v>
      </c>
      <c r="K16" s="271">
        <f t="shared" ref="K16:K24" ca="1" si="4">RAND()*100</f>
        <v>8.2211568086616555</v>
      </c>
      <c r="L16" s="10">
        <v>74</v>
      </c>
      <c r="M16" s="10">
        <f t="shared" ref="M16:M24" ca="1" si="5">LOOKUP(L16,$E$14:$E$20,$A$15:$A$20)</f>
        <v>4</v>
      </c>
      <c r="Q16">
        <v>1</v>
      </c>
      <c r="R16">
        <v>0.1</v>
      </c>
      <c r="S16" s="3">
        <v>0.15000000000000002</v>
      </c>
      <c r="T16">
        <f t="shared" si="3"/>
        <v>15.000000000000002</v>
      </c>
    </row>
    <row r="17" spans="1:20" x14ac:dyDescent="0.3">
      <c r="A17" s="26">
        <f>A16+1</f>
        <v>2</v>
      </c>
      <c r="B17" s="26">
        <v>40</v>
      </c>
      <c r="C17" s="26">
        <f t="shared" si="0"/>
        <v>0.2</v>
      </c>
      <c r="D17" s="11">
        <f>SUM($C$15:C17)</f>
        <v>0.35000000000000003</v>
      </c>
      <c r="E17" s="11">
        <f t="shared" si="1"/>
        <v>35</v>
      </c>
      <c r="F17" s="10">
        <f>E16</f>
        <v>15.000000000000002</v>
      </c>
      <c r="G17" s="10">
        <f t="shared" ref="G17:G20" si="6">E17-1</f>
        <v>34</v>
      </c>
      <c r="H17" s="10" t="str">
        <f t="shared" si="2"/>
        <v>15 - 34</v>
      </c>
      <c r="J17" s="10">
        <v>3</v>
      </c>
      <c r="K17" s="271">
        <f t="shared" ca="1" si="4"/>
        <v>45.859957296011942</v>
      </c>
      <c r="L17" s="10">
        <v>24</v>
      </c>
      <c r="M17" s="10">
        <f t="shared" ca="1" si="5"/>
        <v>2</v>
      </c>
      <c r="Q17">
        <v>2</v>
      </c>
      <c r="R17">
        <v>0.15</v>
      </c>
      <c r="S17" s="3">
        <v>0.30000000000000004</v>
      </c>
      <c r="T17">
        <f t="shared" si="3"/>
        <v>30.000000000000004</v>
      </c>
    </row>
    <row r="18" spans="1:20" x14ac:dyDescent="0.3">
      <c r="A18" s="26">
        <f>A17+1</f>
        <v>3</v>
      </c>
      <c r="B18" s="26">
        <v>60</v>
      </c>
      <c r="C18" s="26">
        <f t="shared" si="0"/>
        <v>0.3</v>
      </c>
      <c r="D18" s="11">
        <f>SUM($C$15:C18)</f>
        <v>0.65</v>
      </c>
      <c r="E18" s="11">
        <f t="shared" si="1"/>
        <v>65</v>
      </c>
      <c r="F18" s="10">
        <f>E17</f>
        <v>35</v>
      </c>
      <c r="G18" s="10">
        <f t="shared" si="6"/>
        <v>64</v>
      </c>
      <c r="H18" s="10" t="str">
        <f t="shared" si="2"/>
        <v>35 - 64</v>
      </c>
      <c r="J18" s="10">
        <v>4</v>
      </c>
      <c r="K18" s="271">
        <f t="shared" ca="1" si="4"/>
        <v>25.552305358981855</v>
      </c>
      <c r="L18" s="10">
        <v>87</v>
      </c>
      <c r="M18" s="10">
        <f t="shared" ca="1" si="5"/>
        <v>5</v>
      </c>
      <c r="Q18">
        <v>3</v>
      </c>
      <c r="R18">
        <v>0.3</v>
      </c>
      <c r="S18" s="3">
        <v>0.60000000000000009</v>
      </c>
      <c r="T18">
        <f t="shared" si="3"/>
        <v>60.000000000000007</v>
      </c>
    </row>
    <row r="19" spans="1:20" x14ac:dyDescent="0.3">
      <c r="A19" s="26">
        <f>A18+1</f>
        <v>4</v>
      </c>
      <c r="B19" s="26">
        <v>40</v>
      </c>
      <c r="C19" s="26">
        <f t="shared" si="0"/>
        <v>0.2</v>
      </c>
      <c r="D19" s="11">
        <f>SUM($C$15:C19)</f>
        <v>0.85000000000000009</v>
      </c>
      <c r="E19" s="11">
        <f t="shared" si="1"/>
        <v>85.000000000000014</v>
      </c>
      <c r="F19" s="10">
        <f>E18</f>
        <v>65</v>
      </c>
      <c r="G19" s="10">
        <f t="shared" si="6"/>
        <v>84.000000000000014</v>
      </c>
      <c r="H19" s="10" t="str">
        <f t="shared" si="2"/>
        <v>65 - 84</v>
      </c>
      <c r="J19" s="10">
        <v>5</v>
      </c>
      <c r="K19" s="271">
        <f t="shared" ca="1" si="4"/>
        <v>3.9186158409129979</v>
      </c>
      <c r="L19" s="10">
        <v>7</v>
      </c>
      <c r="M19" s="10">
        <f t="shared" ca="1" si="5"/>
        <v>1</v>
      </c>
      <c r="Q19">
        <v>4</v>
      </c>
      <c r="R19">
        <v>0.25</v>
      </c>
      <c r="S19" s="3">
        <v>0.85000000000000009</v>
      </c>
      <c r="T19">
        <f t="shared" si="3"/>
        <v>85.000000000000014</v>
      </c>
    </row>
    <row r="20" spans="1:20" x14ac:dyDescent="0.3">
      <c r="A20" s="26">
        <f>A19+1</f>
        <v>5</v>
      </c>
      <c r="B20" s="26">
        <v>30</v>
      </c>
      <c r="C20" s="26">
        <f t="shared" si="0"/>
        <v>0.15</v>
      </c>
      <c r="D20" s="11">
        <f>SUM($C$15:C20)</f>
        <v>1</v>
      </c>
      <c r="E20" s="11">
        <f t="shared" si="1"/>
        <v>100</v>
      </c>
      <c r="F20" s="10">
        <f>E19</f>
        <v>85.000000000000014</v>
      </c>
      <c r="G20" s="10">
        <f t="shared" si="6"/>
        <v>99</v>
      </c>
      <c r="H20" s="10" t="str">
        <f t="shared" si="2"/>
        <v>85 - 99</v>
      </c>
      <c r="J20" s="10">
        <v>6</v>
      </c>
      <c r="K20" s="271">
        <f t="shared" ca="1" si="4"/>
        <v>23.420122926899477</v>
      </c>
      <c r="L20" s="10">
        <v>45</v>
      </c>
      <c r="M20" s="10">
        <f t="shared" ca="1" si="5"/>
        <v>3</v>
      </c>
      <c r="Q20">
        <v>5</v>
      </c>
      <c r="R20">
        <v>0.15</v>
      </c>
      <c r="S20" s="3">
        <v>1</v>
      </c>
      <c r="T20">
        <f t="shared" si="3"/>
        <v>100</v>
      </c>
    </row>
    <row r="21" spans="1:20" x14ac:dyDescent="0.3">
      <c r="B21" s="27">
        <f>SUM(B15:B20)</f>
        <v>200</v>
      </c>
      <c r="J21" s="10">
        <v>7</v>
      </c>
      <c r="K21" s="271">
        <f t="shared" ca="1" si="4"/>
        <v>45.670130412709753</v>
      </c>
      <c r="L21" s="10">
        <v>26</v>
      </c>
      <c r="M21" s="10">
        <f t="shared" ca="1" si="5"/>
        <v>2</v>
      </c>
    </row>
    <row r="22" spans="1:20" x14ac:dyDescent="0.3">
      <c r="J22" s="10">
        <v>8</v>
      </c>
      <c r="K22" s="271">
        <f t="shared" ca="1" si="4"/>
        <v>99.498603720237483</v>
      </c>
      <c r="L22" s="10">
        <v>66</v>
      </c>
      <c r="M22" s="10">
        <f t="shared" ca="1" si="5"/>
        <v>4</v>
      </c>
    </row>
    <row r="23" spans="1:20" ht="16.8" x14ac:dyDescent="0.3">
      <c r="J23" s="10">
        <v>9</v>
      </c>
      <c r="K23" s="271">
        <f t="shared" ca="1" si="4"/>
        <v>76.646169487926457</v>
      </c>
      <c r="L23" s="10">
        <v>26</v>
      </c>
      <c r="M23" s="10">
        <f t="shared" ca="1" si="5"/>
        <v>2</v>
      </c>
      <c r="O23" s="276" t="s">
        <v>263</v>
      </c>
    </row>
    <row r="24" spans="1:20" x14ac:dyDescent="0.3">
      <c r="J24" s="10">
        <v>10</v>
      </c>
      <c r="K24" s="271">
        <f t="shared" ca="1" si="4"/>
        <v>37.159487746501355</v>
      </c>
      <c r="L24" s="10">
        <v>94</v>
      </c>
      <c r="M24" s="10">
        <f t="shared" ca="1" si="5"/>
        <v>5</v>
      </c>
      <c r="O24" s="275"/>
    </row>
    <row r="25" spans="1:20" ht="16.8" x14ac:dyDescent="0.3">
      <c r="O25" s="276" t="s">
        <v>264</v>
      </c>
    </row>
    <row r="27" spans="1:20" x14ac:dyDescent="0.3">
      <c r="O27">
        <v>1</v>
      </c>
    </row>
  </sheetData>
  <mergeCells count="2">
    <mergeCell ref="B2:L4"/>
    <mergeCell ref="B5:L6"/>
  </mergeCells>
  <pageMargins left="0.25" right="0.25"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94"/>
  <sheetViews>
    <sheetView zoomScale="89" zoomScaleNormal="89" workbookViewId="0">
      <selection activeCell="C13" sqref="C13:L19"/>
    </sheetView>
  </sheetViews>
  <sheetFormatPr defaultRowHeight="14.4" x14ac:dyDescent="0.3"/>
  <cols>
    <col min="1" max="1" width="4" customWidth="1"/>
    <col min="3" max="3" width="10.33203125" customWidth="1"/>
    <col min="4" max="4" width="11.109375" customWidth="1"/>
    <col min="7" max="7" width="10" customWidth="1"/>
    <col min="8" max="8" width="10.5546875" customWidth="1"/>
    <col min="11" max="11" width="9.88671875" customWidth="1"/>
    <col min="12" max="12" width="10.33203125" customWidth="1"/>
    <col min="16" max="16" width="8.44140625" customWidth="1"/>
    <col min="21" max="22" width="13.33203125" bestFit="1" customWidth="1"/>
    <col min="25" max="25" width="12" bestFit="1" customWidth="1"/>
    <col min="26" max="26" width="4.109375" customWidth="1"/>
    <col min="27" max="27" width="13.44140625" bestFit="1" customWidth="1"/>
    <col min="28" max="28" width="15.88671875" bestFit="1" customWidth="1"/>
    <col min="30" max="30" width="8.44140625" customWidth="1"/>
    <col min="31" max="31" width="8.5546875" customWidth="1"/>
    <col min="32" max="32" width="13.33203125" bestFit="1" customWidth="1"/>
  </cols>
  <sheetData>
    <row r="2" spans="2:23" x14ac:dyDescent="0.3">
      <c r="B2" t="s">
        <v>154</v>
      </c>
    </row>
    <row r="3" spans="2:23" x14ac:dyDescent="0.3">
      <c r="B3" s="15" t="s">
        <v>172</v>
      </c>
      <c r="T3" s="6" t="s">
        <v>7</v>
      </c>
    </row>
    <row r="4" spans="2:23" ht="36" x14ac:dyDescent="0.3">
      <c r="E4" s="290" t="s">
        <v>273</v>
      </c>
      <c r="Q4" s="94" t="s">
        <v>1</v>
      </c>
      <c r="R4" s="95" t="s">
        <v>14</v>
      </c>
      <c r="S4" s="95" t="s">
        <v>15</v>
      </c>
      <c r="T4" s="102">
        <v>0</v>
      </c>
      <c r="U4" s="94" t="s">
        <v>8</v>
      </c>
      <c r="V4" s="94" t="s">
        <v>9</v>
      </c>
      <c r="W4" s="95" t="s">
        <v>0</v>
      </c>
    </row>
    <row r="5" spans="2:23" x14ac:dyDescent="0.3">
      <c r="B5" s="397" t="s">
        <v>265</v>
      </c>
      <c r="C5" s="397"/>
      <c r="D5" s="397"/>
      <c r="E5" s="397"/>
      <c r="F5" s="397"/>
      <c r="G5" s="397"/>
      <c r="H5" s="397"/>
      <c r="I5" s="397"/>
      <c r="J5" s="397"/>
      <c r="K5" s="397"/>
      <c r="L5" s="397"/>
      <c r="M5" s="397"/>
      <c r="N5" s="397"/>
      <c r="O5" s="397"/>
      <c r="Q5" s="88">
        <v>0</v>
      </c>
      <c r="R5" s="88">
        <v>0.1</v>
      </c>
      <c r="S5" s="118">
        <f>SUM($R$5:R5)</f>
        <v>0.1</v>
      </c>
      <c r="T5" s="118">
        <f t="shared" ref="T5:T10" si="0">S5*100</f>
        <v>10</v>
      </c>
      <c r="U5" s="120"/>
      <c r="V5" s="120"/>
      <c r="W5" s="120"/>
    </row>
    <row r="6" spans="2:23" x14ac:dyDescent="0.3">
      <c r="B6" s="397"/>
      <c r="C6" s="397"/>
      <c r="D6" s="397"/>
      <c r="E6" s="397"/>
      <c r="F6" s="397"/>
      <c r="G6" s="397"/>
      <c r="H6" s="397"/>
      <c r="I6" s="397"/>
      <c r="J6" s="397"/>
      <c r="K6" s="397"/>
      <c r="L6" s="397"/>
      <c r="M6" s="397"/>
      <c r="N6" s="397"/>
      <c r="O6" s="397"/>
      <c r="Q6" s="88">
        <v>1</v>
      </c>
      <c r="R6" s="88">
        <v>0.2</v>
      </c>
      <c r="S6" s="118">
        <f>SUM($R$5:R6)</f>
        <v>0.30000000000000004</v>
      </c>
      <c r="T6" s="118">
        <f t="shared" si="0"/>
        <v>30.000000000000004</v>
      </c>
      <c r="U6" s="120"/>
      <c r="V6" s="120"/>
      <c r="W6" s="120"/>
    </row>
    <row r="7" spans="2:23" x14ac:dyDescent="0.3">
      <c r="Q7" s="88">
        <v>2</v>
      </c>
      <c r="R7" s="88">
        <v>0.25</v>
      </c>
      <c r="S7" s="118">
        <f>SUM($R$5:R7)</f>
        <v>0.55000000000000004</v>
      </c>
      <c r="T7" s="118">
        <f t="shared" si="0"/>
        <v>55.000000000000007</v>
      </c>
      <c r="U7" s="120"/>
      <c r="V7" s="120"/>
      <c r="W7" s="120"/>
    </row>
    <row r="8" spans="2:23" x14ac:dyDescent="0.3">
      <c r="Q8" s="88">
        <v>3</v>
      </c>
      <c r="R8" s="88">
        <v>0.25</v>
      </c>
      <c r="S8" s="118">
        <f>SUM($R$5:R8)</f>
        <v>0.8</v>
      </c>
      <c r="T8" s="118">
        <f t="shared" si="0"/>
        <v>80</v>
      </c>
      <c r="U8" s="120"/>
      <c r="V8" s="120"/>
      <c r="W8" s="120"/>
    </row>
    <row r="9" spans="2:23" x14ac:dyDescent="0.3">
      <c r="Q9" s="88">
        <v>4</v>
      </c>
      <c r="R9" s="88">
        <v>0.15</v>
      </c>
      <c r="S9" s="118">
        <f>SUM($R$5:R9)</f>
        <v>0.95000000000000007</v>
      </c>
      <c r="T9" s="118">
        <f t="shared" si="0"/>
        <v>95</v>
      </c>
      <c r="U9" s="120"/>
      <c r="V9" s="120"/>
      <c r="W9" s="120"/>
    </row>
    <row r="10" spans="2:23" x14ac:dyDescent="0.3">
      <c r="Q10" s="88">
        <v>5</v>
      </c>
      <c r="R10" s="88">
        <v>0.05</v>
      </c>
      <c r="S10" s="118">
        <f>SUM($R$5:R10)</f>
        <v>1</v>
      </c>
      <c r="T10" s="118">
        <f t="shared" si="0"/>
        <v>100</v>
      </c>
      <c r="U10" s="120"/>
      <c r="V10" s="120"/>
      <c r="W10" s="120"/>
    </row>
    <row r="11" spans="2:23" x14ac:dyDescent="0.3">
      <c r="D11" s="15"/>
    </row>
    <row r="12" spans="2:23" x14ac:dyDescent="0.3">
      <c r="D12" s="15"/>
      <c r="T12" s="6" t="s">
        <v>7</v>
      </c>
    </row>
    <row r="13" spans="2:23" ht="36" x14ac:dyDescent="0.3">
      <c r="C13" s="94" t="s">
        <v>1</v>
      </c>
      <c r="D13" s="95" t="s">
        <v>14</v>
      </c>
      <c r="G13" s="96" t="s">
        <v>2</v>
      </c>
      <c r="H13" s="97" t="s">
        <v>16</v>
      </c>
      <c r="K13" s="103" t="s">
        <v>3</v>
      </c>
      <c r="L13" s="104" t="s">
        <v>18</v>
      </c>
      <c r="Q13" s="96" t="s">
        <v>2</v>
      </c>
      <c r="R13" s="97" t="s">
        <v>16</v>
      </c>
      <c r="S13" s="97" t="s">
        <v>17</v>
      </c>
      <c r="T13" s="98">
        <v>0</v>
      </c>
      <c r="U13" s="96" t="s">
        <v>8</v>
      </c>
      <c r="V13" s="96" t="s">
        <v>9</v>
      </c>
      <c r="W13" s="97" t="s">
        <v>0</v>
      </c>
    </row>
    <row r="14" spans="2:23" x14ac:dyDescent="0.3">
      <c r="C14" s="167">
        <v>0</v>
      </c>
      <c r="D14" s="167">
        <v>0.1</v>
      </c>
      <c r="G14" s="168">
        <v>2</v>
      </c>
      <c r="H14" s="168">
        <v>0.25</v>
      </c>
      <c r="K14" s="91">
        <v>4</v>
      </c>
      <c r="L14" s="91">
        <v>0.3</v>
      </c>
      <c r="Q14" s="75">
        <v>2</v>
      </c>
      <c r="R14" s="75">
        <v>0.25</v>
      </c>
      <c r="S14" s="115">
        <f>SUM($R$14:R14)</f>
        <v>0.25</v>
      </c>
      <c r="T14" s="116">
        <f>S14*100</f>
        <v>25</v>
      </c>
      <c r="U14" s="117"/>
      <c r="V14" s="117"/>
      <c r="W14" s="117"/>
    </row>
    <row r="15" spans="2:23" x14ac:dyDescent="0.3">
      <c r="C15" s="167">
        <v>1</v>
      </c>
      <c r="D15" s="167">
        <v>0.2</v>
      </c>
      <c r="G15" s="168">
        <v>3</v>
      </c>
      <c r="H15" s="168">
        <v>0.3</v>
      </c>
      <c r="K15" s="91">
        <v>5</v>
      </c>
      <c r="L15" s="91">
        <v>0.5</v>
      </c>
      <c r="Q15" s="75">
        <v>3</v>
      </c>
      <c r="R15" s="75">
        <v>0.3</v>
      </c>
      <c r="S15" s="115">
        <f>SUM($R$14:R15)</f>
        <v>0.55000000000000004</v>
      </c>
      <c r="T15" s="116">
        <f>S15*100</f>
        <v>55.000000000000007</v>
      </c>
      <c r="U15" s="117"/>
      <c r="V15" s="117"/>
      <c r="W15" s="117"/>
    </row>
    <row r="16" spans="2:23" x14ac:dyDescent="0.3">
      <c r="B16" s="15"/>
      <c r="C16" s="167">
        <v>2</v>
      </c>
      <c r="D16" s="167">
        <v>0.25</v>
      </c>
      <c r="G16" s="168">
        <v>4</v>
      </c>
      <c r="H16" s="168">
        <v>0.25</v>
      </c>
      <c r="K16" s="91">
        <v>6</v>
      </c>
      <c r="L16" s="91">
        <v>0.2</v>
      </c>
      <c r="Q16" s="75">
        <v>4</v>
      </c>
      <c r="R16" s="75">
        <v>0.25</v>
      </c>
      <c r="S16" s="115">
        <f>SUM($R$14:R16)</f>
        <v>0.8</v>
      </c>
      <c r="T16" s="116">
        <f>S16*100</f>
        <v>80</v>
      </c>
      <c r="U16" s="117"/>
      <c r="V16" s="117"/>
      <c r="W16" s="117"/>
    </row>
    <row r="17" spans="2:30" x14ac:dyDescent="0.3">
      <c r="B17" s="15"/>
      <c r="C17" s="167">
        <v>3</v>
      </c>
      <c r="D17" s="167">
        <v>0.25</v>
      </c>
      <c r="G17" s="168">
        <v>5</v>
      </c>
      <c r="H17" s="168">
        <v>0.2</v>
      </c>
      <c r="L17" s="15"/>
      <c r="Q17" s="75">
        <v>5</v>
      </c>
      <c r="R17" s="75">
        <v>0.2</v>
      </c>
      <c r="S17" s="115">
        <f>SUM($R$14:R17)</f>
        <v>1</v>
      </c>
      <c r="T17" s="116">
        <f>S17*100</f>
        <v>100</v>
      </c>
      <c r="U17" s="117"/>
      <c r="V17" s="117"/>
      <c r="W17" s="117"/>
    </row>
    <row r="18" spans="2:30" x14ac:dyDescent="0.3">
      <c r="B18" s="15"/>
      <c r="C18" s="167">
        <v>4</v>
      </c>
      <c r="D18" s="167">
        <v>0.15</v>
      </c>
      <c r="L18" s="15"/>
    </row>
    <row r="19" spans="2:30" x14ac:dyDescent="0.3">
      <c r="C19" s="167">
        <v>5</v>
      </c>
      <c r="D19" s="167">
        <v>0.05</v>
      </c>
      <c r="H19" s="15"/>
      <c r="I19" s="15"/>
      <c r="S19" s="16"/>
      <c r="T19" s="6" t="s">
        <v>7</v>
      </c>
    </row>
    <row r="20" spans="2:30" ht="36" x14ac:dyDescent="0.3">
      <c r="Q20" s="103" t="s">
        <v>3</v>
      </c>
      <c r="R20" s="104" t="s">
        <v>18</v>
      </c>
      <c r="S20" s="104" t="s">
        <v>19</v>
      </c>
      <c r="T20" s="105">
        <v>0</v>
      </c>
      <c r="U20" s="103" t="s">
        <v>8</v>
      </c>
      <c r="V20" s="103" t="s">
        <v>9</v>
      </c>
      <c r="W20" s="104" t="s">
        <v>0</v>
      </c>
    </row>
    <row r="21" spans="2:30" x14ac:dyDescent="0.3">
      <c r="Q21" s="87">
        <v>4</v>
      </c>
      <c r="R21" s="87">
        <v>0.3</v>
      </c>
      <c r="S21" s="106">
        <f>SUM($R$21:R21)</f>
        <v>0.3</v>
      </c>
      <c r="T21" s="107">
        <f>S21*100</f>
        <v>30</v>
      </c>
      <c r="U21" s="108"/>
      <c r="V21" s="108"/>
      <c r="W21" s="108"/>
    </row>
    <row r="22" spans="2:30" x14ac:dyDescent="0.3">
      <c r="Q22" s="87">
        <v>5</v>
      </c>
      <c r="R22" s="87">
        <v>0.5</v>
      </c>
      <c r="S22" s="106">
        <f>SUM($R$21:R22)</f>
        <v>0.8</v>
      </c>
      <c r="T22" s="107">
        <f>S22*100</f>
        <v>80</v>
      </c>
      <c r="U22" s="108"/>
      <c r="V22" s="108"/>
      <c r="W22" s="108"/>
    </row>
    <row r="23" spans="2:30" x14ac:dyDescent="0.3">
      <c r="Q23" s="87">
        <v>6</v>
      </c>
      <c r="R23" s="87">
        <v>0.2</v>
      </c>
      <c r="S23" s="106">
        <f>SUM($R$21:R23)</f>
        <v>1</v>
      </c>
      <c r="T23" s="107">
        <f>S23*100</f>
        <v>100</v>
      </c>
      <c r="U23" s="108"/>
      <c r="V23" s="108"/>
      <c r="W23" s="108"/>
    </row>
    <row r="28" spans="2:30" x14ac:dyDescent="0.3">
      <c r="B28" s="15"/>
      <c r="C28" s="15"/>
      <c r="D28" s="17"/>
      <c r="E28" s="19"/>
      <c r="F28" s="18"/>
      <c r="G28" s="18"/>
      <c r="H28" s="18"/>
      <c r="O28">
        <v>2</v>
      </c>
      <c r="AD28">
        <v>3</v>
      </c>
    </row>
    <row r="31" spans="2:30" x14ac:dyDescent="0.3">
      <c r="Q31" t="s">
        <v>156</v>
      </c>
    </row>
    <row r="33" spans="4:32" ht="14.25" customHeight="1" x14ac:dyDescent="0.3">
      <c r="Q33" t="s">
        <v>161</v>
      </c>
    </row>
    <row r="34" spans="4:32" x14ac:dyDescent="0.3">
      <c r="Q34" t="s">
        <v>165</v>
      </c>
    </row>
    <row r="35" spans="4:32" x14ac:dyDescent="0.3">
      <c r="D35" s="16"/>
      <c r="Q35" t="s">
        <v>167</v>
      </c>
      <c r="AE35" s="123"/>
    </row>
    <row r="36" spans="4:32" x14ac:dyDescent="0.3">
      <c r="Q36" t="s">
        <v>274</v>
      </c>
      <c r="AD36" s="20"/>
      <c r="AE36" s="21"/>
    </row>
    <row r="37" spans="4:32" x14ac:dyDescent="0.3">
      <c r="Q37" t="s">
        <v>173</v>
      </c>
      <c r="AD37" s="20"/>
      <c r="AE37" s="21"/>
    </row>
    <row r="38" spans="4:32" x14ac:dyDescent="0.3">
      <c r="R38" s="150"/>
      <c r="S38" s="270" t="s">
        <v>162</v>
      </c>
      <c r="T38" s="150"/>
      <c r="AE38" s="21"/>
    </row>
    <row r="39" spans="4:32" x14ac:dyDescent="0.3">
      <c r="U39" s="150"/>
      <c r="V39" s="270" t="s">
        <v>166</v>
      </c>
      <c r="W39" s="150"/>
      <c r="AD39" s="20"/>
      <c r="AE39" s="21"/>
    </row>
    <row r="40" spans="4:32" x14ac:dyDescent="0.3">
      <c r="X40" s="270" t="s">
        <v>169</v>
      </c>
      <c r="Y40" s="27"/>
    </row>
    <row r="41" spans="4:32" x14ac:dyDescent="0.3">
      <c r="X41" s="27"/>
      <c r="Y41" s="270" t="s">
        <v>170</v>
      </c>
      <c r="AA41" s="270" t="s">
        <v>240</v>
      </c>
    </row>
    <row r="43" spans="4:32" x14ac:dyDescent="0.3">
      <c r="Q43" s="113" t="s">
        <v>4</v>
      </c>
      <c r="R43" s="110" t="s">
        <v>20</v>
      </c>
      <c r="S43" s="111" t="s">
        <v>21</v>
      </c>
      <c r="T43" s="112" t="s">
        <v>22</v>
      </c>
      <c r="U43" s="110" t="s">
        <v>1</v>
      </c>
      <c r="V43" s="111" t="s">
        <v>2</v>
      </c>
      <c r="W43" s="112" t="s">
        <v>3</v>
      </c>
      <c r="X43" s="113" t="s">
        <v>168</v>
      </c>
      <c r="Y43" s="114" t="s">
        <v>155</v>
      </c>
      <c r="AB43" s="282"/>
      <c r="AC43" s="123"/>
      <c r="AD43" s="277"/>
      <c r="AE43" s="170"/>
    </row>
    <row r="44" spans="4:32" x14ac:dyDescent="0.3">
      <c r="Q44" s="121">
        <v>1</v>
      </c>
      <c r="R44" s="118">
        <v>30</v>
      </c>
      <c r="S44" s="118">
        <v>68</v>
      </c>
      <c r="T44" s="118">
        <v>12</v>
      </c>
      <c r="U44" s="118">
        <f ca="1">LOOKUP(R44,$T$4:$T$10,$Q$5:$Q$10)</f>
        <v>1</v>
      </c>
      <c r="V44" s="116">
        <f ca="1">LOOKUP(S44,$T$13:$T$17,$Q$14:$Q$17)</f>
        <v>4</v>
      </c>
      <c r="W44" s="107">
        <f ca="1">LOOKUP(T44,$T$20:$T$23,$Q$21:$Q$23)</f>
        <v>4</v>
      </c>
      <c r="X44" s="11">
        <f ca="1">5*U44+2*V44+W44</f>
        <v>17</v>
      </c>
      <c r="Y44" s="273">
        <f ca="1">IF(X44&lt;=10,10,IF(X44&lt;=20,20,IF(X44&lt;=30,30,40)))</f>
        <v>20</v>
      </c>
      <c r="AA44" s="194">
        <v>10</v>
      </c>
      <c r="AB44" s="20"/>
      <c r="AC44" s="21"/>
      <c r="AD44" s="277"/>
    </row>
    <row r="45" spans="4:32" x14ac:dyDescent="0.3">
      <c r="Q45" s="121">
        <f t="shared" ref="Q45:Q61" si="1">Q44+1</f>
        <v>2</v>
      </c>
      <c r="R45" s="118">
        <v>16</v>
      </c>
      <c r="S45" s="118">
        <v>34</v>
      </c>
      <c r="T45" s="118">
        <v>83</v>
      </c>
      <c r="U45" s="118">
        <f t="shared" ref="U45:U61" ca="1" si="2">LOOKUP(R45,$T$4:$T$10,$Q$5:$Q$10)</f>
        <v>1</v>
      </c>
      <c r="V45" s="116">
        <f t="shared" ref="V45:V61" ca="1" si="3">LOOKUP(S45,$T$13:$T$17,$Q$14:$Q$17)</f>
        <v>3</v>
      </c>
      <c r="W45" s="107">
        <f t="shared" ref="W45:W61" ca="1" si="4">LOOKUP(T45,$T$20:$T$23,$Q$21:$Q$23)</f>
        <v>6</v>
      </c>
      <c r="X45" s="11">
        <f t="shared" ref="X45:X61" ca="1" si="5">5*U45+2*V45+W45</f>
        <v>17</v>
      </c>
      <c r="Y45" s="273">
        <f t="shared" ref="Y45:Y61" ca="1" si="6">IF(X45&lt;=10,10,IF(X45&lt;=20,20,IF(X45&lt;=30,30,40)))</f>
        <v>20</v>
      </c>
      <c r="AA45" s="194">
        <v>20</v>
      </c>
      <c r="AB45" s="20"/>
      <c r="AC45" s="21"/>
    </row>
    <row r="46" spans="4:32" x14ac:dyDescent="0.3">
      <c r="Q46" s="121">
        <f t="shared" si="1"/>
        <v>3</v>
      </c>
      <c r="R46" s="118">
        <v>22</v>
      </c>
      <c r="S46" s="118">
        <v>71</v>
      </c>
      <c r="T46" s="118">
        <v>47</v>
      </c>
      <c r="U46" s="118">
        <f t="shared" ca="1" si="2"/>
        <v>1</v>
      </c>
      <c r="V46" s="116">
        <f t="shared" ca="1" si="3"/>
        <v>4</v>
      </c>
      <c r="W46" s="107">
        <f t="shared" ca="1" si="4"/>
        <v>5</v>
      </c>
      <c r="X46" s="11">
        <f t="shared" ca="1" si="5"/>
        <v>18</v>
      </c>
      <c r="Y46" s="273">
        <f t="shared" ca="1" si="6"/>
        <v>20</v>
      </c>
      <c r="AA46" s="194">
        <v>30</v>
      </c>
      <c r="AB46" s="20"/>
      <c r="AC46" s="21"/>
    </row>
    <row r="47" spans="4:32" x14ac:dyDescent="0.3">
      <c r="Q47" s="121">
        <f t="shared" si="1"/>
        <v>4</v>
      </c>
      <c r="R47" s="118">
        <v>24</v>
      </c>
      <c r="S47" s="118">
        <v>70</v>
      </c>
      <c r="T47" s="118">
        <v>61</v>
      </c>
      <c r="U47" s="118">
        <f t="shared" ca="1" si="2"/>
        <v>1</v>
      </c>
      <c r="V47" s="116">
        <f t="shared" ca="1" si="3"/>
        <v>4</v>
      </c>
      <c r="W47" s="107">
        <f t="shared" ca="1" si="4"/>
        <v>5</v>
      </c>
      <c r="X47" s="11">
        <f t="shared" ca="1" si="5"/>
        <v>18</v>
      </c>
      <c r="Y47" s="273">
        <f t="shared" ca="1" si="6"/>
        <v>20</v>
      </c>
      <c r="AA47" s="194">
        <v>40</v>
      </c>
      <c r="AB47" s="20"/>
      <c r="AC47" s="21"/>
      <c r="AF47" s="34"/>
    </row>
    <row r="48" spans="4:32" x14ac:dyDescent="0.3">
      <c r="Q48" s="121">
        <f t="shared" si="1"/>
        <v>5</v>
      </c>
      <c r="R48" s="118">
        <v>7</v>
      </c>
      <c r="S48" s="118">
        <v>10</v>
      </c>
      <c r="T48" s="118">
        <v>14</v>
      </c>
      <c r="U48" s="118">
        <f t="shared" ca="1" si="2"/>
        <v>0</v>
      </c>
      <c r="V48" s="116">
        <f t="shared" ca="1" si="3"/>
        <v>2</v>
      </c>
      <c r="W48" s="107">
        <f t="shared" ca="1" si="4"/>
        <v>4</v>
      </c>
      <c r="X48" s="11">
        <f t="shared" ca="1" si="5"/>
        <v>8</v>
      </c>
      <c r="Y48" s="273">
        <f t="shared" ca="1" si="6"/>
        <v>10</v>
      </c>
      <c r="AA48" s="28"/>
      <c r="AB48" s="283"/>
      <c r="AC48" s="284"/>
      <c r="AF48" s="34"/>
    </row>
    <row r="49" spans="11:32" x14ac:dyDescent="0.3">
      <c r="Q49" s="121">
        <f t="shared" si="1"/>
        <v>6</v>
      </c>
      <c r="R49" s="118">
        <v>86</v>
      </c>
      <c r="S49" s="118">
        <v>94</v>
      </c>
      <c r="T49" s="118">
        <v>12</v>
      </c>
      <c r="U49" s="118">
        <f t="shared" ca="1" si="2"/>
        <v>4</v>
      </c>
      <c r="V49" s="116">
        <f t="shared" ca="1" si="3"/>
        <v>5</v>
      </c>
      <c r="W49" s="107">
        <f t="shared" ca="1" si="4"/>
        <v>4</v>
      </c>
      <c r="X49" s="11">
        <f t="shared" ca="1" si="5"/>
        <v>34</v>
      </c>
      <c r="Y49" s="273">
        <f t="shared" ca="1" si="6"/>
        <v>40</v>
      </c>
      <c r="AE49" s="2"/>
      <c r="AF49" s="34"/>
    </row>
    <row r="50" spans="11:32" x14ac:dyDescent="0.3">
      <c r="Q50" s="121">
        <f t="shared" si="1"/>
        <v>7</v>
      </c>
      <c r="R50" s="118">
        <v>54</v>
      </c>
      <c r="S50" s="118">
        <v>69</v>
      </c>
      <c r="T50" s="118">
        <v>40</v>
      </c>
      <c r="U50" s="118">
        <f t="shared" ca="1" si="2"/>
        <v>2</v>
      </c>
      <c r="V50" s="116">
        <f t="shared" ca="1" si="3"/>
        <v>4</v>
      </c>
      <c r="W50" s="107">
        <f t="shared" ca="1" si="4"/>
        <v>5</v>
      </c>
      <c r="X50" s="11">
        <f t="shared" ca="1" si="5"/>
        <v>23</v>
      </c>
      <c r="Y50" s="273">
        <f t="shared" ca="1" si="6"/>
        <v>30</v>
      </c>
      <c r="AE50" s="2"/>
      <c r="AF50" s="34"/>
    </row>
    <row r="51" spans="11:32" x14ac:dyDescent="0.3">
      <c r="Q51" s="121">
        <f t="shared" si="1"/>
        <v>8</v>
      </c>
      <c r="R51" s="118">
        <v>93</v>
      </c>
      <c r="S51" s="118">
        <v>58</v>
      </c>
      <c r="T51" s="118">
        <v>77</v>
      </c>
      <c r="U51" s="118">
        <f t="shared" ca="1" si="2"/>
        <v>4</v>
      </c>
      <c r="V51" s="116">
        <f t="shared" ca="1" si="3"/>
        <v>4</v>
      </c>
      <c r="W51" s="107">
        <f t="shared" ca="1" si="4"/>
        <v>5</v>
      </c>
      <c r="X51" s="11">
        <f t="shared" ca="1" si="5"/>
        <v>33</v>
      </c>
      <c r="Y51" s="273">
        <f t="shared" ca="1" si="6"/>
        <v>40</v>
      </c>
      <c r="AD51" t="s">
        <v>275</v>
      </c>
      <c r="AE51" s="2"/>
      <c r="AF51" s="34"/>
    </row>
    <row r="52" spans="11:32" x14ac:dyDescent="0.3">
      <c r="Q52" s="122">
        <f t="shared" si="1"/>
        <v>9</v>
      </c>
      <c r="R52" s="118">
        <v>73</v>
      </c>
      <c r="S52" s="118">
        <v>14</v>
      </c>
      <c r="T52" s="118">
        <v>47</v>
      </c>
      <c r="U52" s="118">
        <f t="shared" ca="1" si="2"/>
        <v>3</v>
      </c>
      <c r="V52" s="116">
        <f t="shared" ca="1" si="3"/>
        <v>2</v>
      </c>
      <c r="W52" s="107">
        <f t="shared" ca="1" si="4"/>
        <v>5</v>
      </c>
      <c r="X52" s="11">
        <f t="shared" ca="1" si="5"/>
        <v>24</v>
      </c>
      <c r="Y52" s="273">
        <f t="shared" ca="1" si="6"/>
        <v>30</v>
      </c>
      <c r="AA52" s="289" t="s">
        <v>61</v>
      </c>
      <c r="AB52" t="s">
        <v>266</v>
      </c>
    </row>
    <row r="53" spans="11:32" x14ac:dyDescent="0.3">
      <c r="Q53" s="122">
        <f t="shared" si="1"/>
        <v>10</v>
      </c>
      <c r="R53" s="118">
        <v>68</v>
      </c>
      <c r="S53" s="118">
        <v>76</v>
      </c>
      <c r="T53" s="118">
        <v>43</v>
      </c>
      <c r="U53" s="118">
        <f t="shared" ca="1" si="2"/>
        <v>3</v>
      </c>
      <c r="V53" s="116">
        <f t="shared" ca="1" si="3"/>
        <v>4</v>
      </c>
      <c r="W53" s="107">
        <f t="shared" ca="1" si="4"/>
        <v>5</v>
      </c>
      <c r="X53" s="11">
        <f t="shared" ca="1" si="5"/>
        <v>28</v>
      </c>
      <c r="Y53" s="273">
        <f t="shared" ca="1" si="6"/>
        <v>30</v>
      </c>
      <c r="AA53" s="2">
        <v>10</v>
      </c>
      <c r="AB53" s="34">
        <v>1</v>
      </c>
      <c r="AD53" s="2">
        <v>10</v>
      </c>
      <c r="AE53" s="34">
        <v>1</v>
      </c>
      <c r="AF53" s="34">
        <v>1</v>
      </c>
    </row>
    <row r="54" spans="11:32" x14ac:dyDescent="0.3">
      <c r="Q54" s="122">
        <f t="shared" si="1"/>
        <v>11</v>
      </c>
      <c r="R54" s="118">
        <v>26</v>
      </c>
      <c r="S54" s="118">
        <v>17</v>
      </c>
      <c r="T54" s="118">
        <v>41</v>
      </c>
      <c r="U54" s="118">
        <f t="shared" ca="1" si="2"/>
        <v>1</v>
      </c>
      <c r="V54" s="116">
        <f t="shared" ca="1" si="3"/>
        <v>2</v>
      </c>
      <c r="W54" s="107">
        <f t="shared" ca="1" si="4"/>
        <v>5</v>
      </c>
      <c r="X54" s="11">
        <f t="shared" ca="1" si="5"/>
        <v>14</v>
      </c>
      <c r="Y54" s="273">
        <f t="shared" ca="1" si="6"/>
        <v>20</v>
      </c>
      <c r="AA54" s="2">
        <v>20</v>
      </c>
      <c r="AB54" s="34">
        <v>9</v>
      </c>
      <c r="AD54" s="2">
        <v>20</v>
      </c>
      <c r="AE54" s="34">
        <v>9</v>
      </c>
      <c r="AF54" s="34">
        <v>10</v>
      </c>
    </row>
    <row r="55" spans="11:32" x14ac:dyDescent="0.3">
      <c r="Q55" s="122">
        <f t="shared" si="1"/>
        <v>12</v>
      </c>
      <c r="R55" s="118">
        <v>49</v>
      </c>
      <c r="S55" s="118">
        <v>50</v>
      </c>
      <c r="T55" s="118">
        <v>3</v>
      </c>
      <c r="U55" s="118">
        <f t="shared" ca="1" si="2"/>
        <v>2</v>
      </c>
      <c r="V55" s="116">
        <f t="shared" ca="1" si="3"/>
        <v>3</v>
      </c>
      <c r="W55" s="107">
        <f t="shared" ca="1" si="4"/>
        <v>4</v>
      </c>
      <c r="X55" s="11">
        <f t="shared" ca="1" si="5"/>
        <v>20</v>
      </c>
      <c r="Y55" s="273">
        <f t="shared" ca="1" si="6"/>
        <v>20</v>
      </c>
      <c r="AA55" s="2">
        <v>30</v>
      </c>
      <c r="AB55" s="34">
        <v>5</v>
      </c>
      <c r="AD55" s="2">
        <v>30</v>
      </c>
      <c r="AE55" s="34">
        <v>5</v>
      </c>
      <c r="AF55" s="34">
        <v>15</v>
      </c>
    </row>
    <row r="56" spans="11:32" x14ac:dyDescent="0.3">
      <c r="Q56" s="122">
        <f t="shared" si="1"/>
        <v>13</v>
      </c>
      <c r="R56" s="118">
        <v>49</v>
      </c>
      <c r="S56" s="118">
        <v>6</v>
      </c>
      <c r="T56" s="118">
        <v>97</v>
      </c>
      <c r="U56" s="118">
        <f t="shared" ca="1" si="2"/>
        <v>2</v>
      </c>
      <c r="V56" s="116">
        <f t="shared" ca="1" si="3"/>
        <v>2</v>
      </c>
      <c r="W56" s="107">
        <f t="shared" ca="1" si="4"/>
        <v>6</v>
      </c>
      <c r="X56" s="11">
        <f t="shared" ca="1" si="5"/>
        <v>20</v>
      </c>
      <c r="Y56" s="273">
        <f t="shared" ca="1" si="6"/>
        <v>20</v>
      </c>
      <c r="AA56" s="2">
        <v>40</v>
      </c>
      <c r="AB56" s="34">
        <v>3</v>
      </c>
      <c r="AD56" s="2">
        <v>40</v>
      </c>
      <c r="AE56" s="34">
        <v>3</v>
      </c>
      <c r="AF56" s="34">
        <v>18</v>
      </c>
    </row>
    <row r="57" spans="11:32" x14ac:dyDescent="0.3">
      <c r="K57" s="19"/>
      <c r="L57" s="19"/>
      <c r="M57" s="19"/>
      <c r="N57" s="19"/>
      <c r="O57" s="19"/>
      <c r="P57" s="19"/>
      <c r="Q57" s="122">
        <f t="shared" si="1"/>
        <v>14</v>
      </c>
      <c r="R57" s="118">
        <v>64</v>
      </c>
      <c r="S57" s="118">
        <v>73</v>
      </c>
      <c r="T57" s="118">
        <v>1</v>
      </c>
      <c r="U57" s="118">
        <f t="shared" ca="1" si="2"/>
        <v>3</v>
      </c>
      <c r="V57" s="116">
        <f t="shared" ca="1" si="3"/>
        <v>4</v>
      </c>
      <c r="W57" s="107">
        <f t="shared" ca="1" si="4"/>
        <v>4</v>
      </c>
      <c r="X57" s="11">
        <f t="shared" ca="1" si="5"/>
        <v>27</v>
      </c>
      <c r="Y57" s="273">
        <f t="shared" ca="1" si="6"/>
        <v>30</v>
      </c>
      <c r="AA57" s="2" t="s">
        <v>62</v>
      </c>
      <c r="AB57" s="34">
        <v>18</v>
      </c>
      <c r="AD57" s="124"/>
    </row>
    <row r="58" spans="11:32" x14ac:dyDescent="0.3">
      <c r="K58" s="19"/>
      <c r="L58" s="19"/>
      <c r="M58" s="19"/>
      <c r="N58" s="19"/>
      <c r="O58" s="19"/>
      <c r="P58" s="19"/>
      <c r="Q58" s="122">
        <f t="shared" si="1"/>
        <v>15</v>
      </c>
      <c r="R58" s="118">
        <v>44</v>
      </c>
      <c r="S58" s="118">
        <v>99</v>
      </c>
      <c r="T58" s="118">
        <v>63</v>
      </c>
      <c r="U58" s="118">
        <f t="shared" ca="1" si="2"/>
        <v>2</v>
      </c>
      <c r="V58" s="116">
        <f t="shared" ca="1" si="3"/>
        <v>5</v>
      </c>
      <c r="W58" s="107">
        <f t="shared" ca="1" si="4"/>
        <v>5</v>
      </c>
      <c r="X58" s="11">
        <f t="shared" ca="1" si="5"/>
        <v>25</v>
      </c>
      <c r="Y58" s="273">
        <f t="shared" ca="1" si="6"/>
        <v>30</v>
      </c>
      <c r="AD58" s="124"/>
    </row>
    <row r="59" spans="11:32" x14ac:dyDescent="0.3">
      <c r="K59" s="19"/>
      <c r="L59" s="19"/>
      <c r="M59" s="19"/>
      <c r="N59" s="19"/>
      <c r="O59" s="19"/>
      <c r="P59" s="19"/>
      <c r="Q59" s="122">
        <f t="shared" si="1"/>
        <v>16</v>
      </c>
      <c r="R59" s="118">
        <v>97</v>
      </c>
      <c r="S59" s="118">
        <v>16</v>
      </c>
      <c r="T59" s="118">
        <v>47</v>
      </c>
      <c r="U59" s="118">
        <f t="shared" ca="1" si="2"/>
        <v>5</v>
      </c>
      <c r="V59" s="116">
        <f t="shared" ca="1" si="3"/>
        <v>2</v>
      </c>
      <c r="W59" s="107">
        <f t="shared" ca="1" si="4"/>
        <v>5</v>
      </c>
      <c r="X59" s="11">
        <f t="shared" ca="1" si="5"/>
        <v>34</v>
      </c>
      <c r="Y59" s="273">
        <f t="shared" ca="1" si="6"/>
        <v>40</v>
      </c>
      <c r="AD59" s="124"/>
    </row>
    <row r="60" spans="11:32" x14ac:dyDescent="0.3">
      <c r="Q60" s="122">
        <f t="shared" si="1"/>
        <v>17</v>
      </c>
      <c r="R60" s="118">
        <v>0</v>
      </c>
      <c r="S60" s="118">
        <v>52</v>
      </c>
      <c r="T60" s="118">
        <v>69</v>
      </c>
      <c r="U60" s="118">
        <f t="shared" ca="1" si="2"/>
        <v>0</v>
      </c>
      <c r="V60" s="116">
        <f t="shared" ca="1" si="3"/>
        <v>3</v>
      </c>
      <c r="W60" s="107">
        <f t="shared" ca="1" si="4"/>
        <v>5</v>
      </c>
      <c r="X60" s="11">
        <f t="shared" ca="1" si="5"/>
        <v>11</v>
      </c>
      <c r="Y60" s="273">
        <f t="shared" ca="1" si="6"/>
        <v>20</v>
      </c>
      <c r="AD60" s="124"/>
    </row>
    <row r="61" spans="11:32" x14ac:dyDescent="0.3">
      <c r="Q61" s="122">
        <f t="shared" si="1"/>
        <v>18</v>
      </c>
      <c r="R61" s="118">
        <v>15</v>
      </c>
      <c r="S61" s="118">
        <v>17</v>
      </c>
      <c r="T61" s="118">
        <v>91</v>
      </c>
      <c r="U61" s="118">
        <f t="shared" ca="1" si="2"/>
        <v>1</v>
      </c>
      <c r="V61" s="116">
        <f t="shared" ca="1" si="3"/>
        <v>2</v>
      </c>
      <c r="W61" s="107">
        <f t="shared" ca="1" si="4"/>
        <v>6</v>
      </c>
      <c r="X61" s="11">
        <f t="shared" ca="1" si="5"/>
        <v>15</v>
      </c>
      <c r="Y61" s="273">
        <f t="shared" ca="1" si="6"/>
        <v>20</v>
      </c>
      <c r="AD61">
        <v>4</v>
      </c>
    </row>
    <row r="62" spans="11:32" x14ac:dyDescent="0.3">
      <c r="AD62" s="124"/>
    </row>
    <row r="63" spans="11:32" x14ac:dyDescent="0.3">
      <c r="AD63" s="124"/>
    </row>
    <row r="64" spans="11:32" x14ac:dyDescent="0.3">
      <c r="AD64" s="21"/>
    </row>
    <row r="65" spans="18:30" x14ac:dyDescent="0.3">
      <c r="R65" s="171"/>
      <c r="AD65" s="15"/>
    </row>
    <row r="66" spans="18:30" x14ac:dyDescent="0.3">
      <c r="AD66" s="15"/>
    </row>
    <row r="67" spans="18:30" ht="14.25" customHeight="1" x14ac:dyDescent="0.3">
      <c r="R67" s="398"/>
      <c r="S67" s="398"/>
      <c r="T67" s="398"/>
      <c r="U67" s="398"/>
    </row>
    <row r="68" spans="18:30" ht="14.25" customHeight="1" x14ac:dyDescent="0.3">
      <c r="R68" s="398"/>
      <c r="S68" s="398"/>
      <c r="T68" s="398"/>
      <c r="U68" s="398"/>
    </row>
    <row r="69" spans="18:30" x14ac:dyDescent="0.3">
      <c r="R69" s="169"/>
      <c r="S69" s="188"/>
      <c r="T69" s="189"/>
    </row>
    <row r="70" spans="18:30" x14ac:dyDescent="0.3">
      <c r="R70" s="169"/>
      <c r="S70" s="169"/>
      <c r="T70" s="186"/>
      <c r="U70" s="187"/>
      <c r="V70" s="187"/>
      <c r="W70" s="187"/>
      <c r="X70" s="187"/>
    </row>
    <row r="77" spans="18:30" x14ac:dyDescent="0.3">
      <c r="V77" s="277"/>
      <c r="W77" s="277"/>
      <c r="X77" s="277"/>
    </row>
    <row r="78" spans="18:30" x14ac:dyDescent="0.3">
      <c r="V78" s="278"/>
      <c r="W78" s="279"/>
      <c r="X78" s="277"/>
      <c r="Y78" s="2"/>
      <c r="Z78" s="34"/>
    </row>
    <row r="79" spans="18:30" x14ac:dyDescent="0.3">
      <c r="V79" s="278"/>
      <c r="W79" s="279"/>
      <c r="X79" s="277"/>
      <c r="Y79" s="2"/>
      <c r="Z79" s="34"/>
    </row>
    <row r="80" spans="18:30" x14ac:dyDescent="0.3">
      <c r="V80" s="278"/>
      <c r="W80" s="279"/>
      <c r="X80" s="277"/>
      <c r="Y80" s="2"/>
      <c r="Z80" s="34"/>
    </row>
    <row r="81" spans="18:30" x14ac:dyDescent="0.3">
      <c r="V81" s="278"/>
      <c r="W81" s="279"/>
      <c r="X81" s="277"/>
      <c r="Y81" s="2"/>
      <c r="Z81" s="34"/>
    </row>
    <row r="82" spans="18:30" x14ac:dyDescent="0.3">
      <c r="V82" s="278"/>
      <c r="W82" s="279"/>
      <c r="X82" s="277"/>
      <c r="Y82" s="2"/>
      <c r="Z82" s="34"/>
    </row>
    <row r="83" spans="18:30" x14ac:dyDescent="0.3">
      <c r="V83" s="277"/>
      <c r="W83" s="277"/>
      <c r="X83" s="277"/>
    </row>
    <row r="84" spans="18:30" x14ac:dyDescent="0.3">
      <c r="R84" s="172"/>
      <c r="V84" s="277"/>
      <c r="W84" s="277"/>
      <c r="X84" s="277"/>
    </row>
    <row r="85" spans="18:30" x14ac:dyDescent="0.3">
      <c r="V85" s="277"/>
      <c r="W85" s="277"/>
      <c r="X85" s="277"/>
    </row>
    <row r="86" spans="18:30" x14ac:dyDescent="0.3">
      <c r="V86" s="277"/>
      <c r="W86" s="277"/>
      <c r="X86" s="277"/>
    </row>
    <row r="87" spans="18:30" x14ac:dyDescent="0.3">
      <c r="S87" s="193"/>
      <c r="V87" s="277"/>
      <c r="W87" s="277"/>
      <c r="X87" s="277"/>
    </row>
    <row r="88" spans="18:30" x14ac:dyDescent="0.3">
      <c r="S88" s="190"/>
      <c r="V88" s="277"/>
      <c r="W88" s="277"/>
      <c r="X88" s="277"/>
    </row>
    <row r="89" spans="18:30" x14ac:dyDescent="0.3">
      <c r="V89" s="277"/>
      <c r="W89" s="277"/>
      <c r="X89" s="277"/>
    </row>
    <row r="90" spans="18:30" x14ac:dyDescent="0.3">
      <c r="V90" s="277"/>
      <c r="W90" s="277"/>
      <c r="X90" s="277"/>
    </row>
    <row r="91" spans="18:30" x14ac:dyDescent="0.3">
      <c r="V91" s="277"/>
      <c r="W91" s="277"/>
      <c r="X91" s="277"/>
    </row>
    <row r="92" spans="18:30" x14ac:dyDescent="0.3">
      <c r="V92" s="277"/>
      <c r="W92" s="277"/>
      <c r="X92" s="277"/>
      <c r="Y92" s="20"/>
      <c r="Z92" s="21"/>
    </row>
    <row r="93" spans="18:30" x14ac:dyDescent="0.3">
      <c r="V93" s="277"/>
      <c r="W93" s="277"/>
      <c r="X93" s="277"/>
    </row>
    <row r="94" spans="18:30" x14ac:dyDescent="0.3">
      <c r="V94" s="277"/>
      <c r="W94" s="277"/>
      <c r="X94" s="277"/>
      <c r="AD94">
        <v>5</v>
      </c>
    </row>
  </sheetData>
  <mergeCells count="2">
    <mergeCell ref="B5:O6"/>
    <mergeCell ref="R67:U68"/>
  </mergeCells>
  <pageMargins left="0.25" right="0.25" top="0.75" bottom="0.75" header="0.3" footer="0.3"/>
  <pageSetup paperSize="9"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H94"/>
  <sheetViews>
    <sheetView topLeftCell="M64" zoomScale="89" zoomScaleNormal="89" workbookViewId="0">
      <selection activeCell="AG53" sqref="AG53"/>
    </sheetView>
  </sheetViews>
  <sheetFormatPr defaultRowHeight="14.4" x14ac:dyDescent="0.3"/>
  <cols>
    <col min="1" max="1" width="4" customWidth="1"/>
    <col min="3" max="3" width="10.33203125" customWidth="1"/>
    <col min="4" max="4" width="11.109375" customWidth="1"/>
    <col min="7" max="7" width="10" customWidth="1"/>
    <col min="8" max="8" width="10.5546875" customWidth="1"/>
    <col min="11" max="11" width="9.88671875" customWidth="1"/>
    <col min="12" max="12" width="10.33203125" customWidth="1"/>
    <col min="16" max="16" width="8.44140625" customWidth="1"/>
    <col min="21" max="22" width="13.33203125" bestFit="1" customWidth="1"/>
    <col min="25" max="25" width="12" bestFit="1" customWidth="1"/>
    <col min="26" max="26" width="4.109375" customWidth="1"/>
    <col min="30" max="30" width="13.44140625" bestFit="1" customWidth="1"/>
    <col min="31" max="31" width="15.88671875" bestFit="1" customWidth="1"/>
    <col min="32" max="32" width="13.33203125" bestFit="1" customWidth="1"/>
    <col min="33" max="33" width="12.88671875" customWidth="1"/>
    <col min="34" max="34" width="15.21875" bestFit="1" customWidth="1"/>
  </cols>
  <sheetData>
    <row r="2" spans="2:23" x14ac:dyDescent="0.3">
      <c r="B2" t="s">
        <v>154</v>
      </c>
    </row>
    <row r="3" spans="2:23" x14ac:dyDescent="0.3">
      <c r="B3" s="15" t="s">
        <v>172</v>
      </c>
      <c r="T3" s="6" t="s">
        <v>7</v>
      </c>
    </row>
    <row r="4" spans="2:23" ht="36" x14ac:dyDescent="0.3">
      <c r="Q4" s="94" t="s">
        <v>1</v>
      </c>
      <c r="R4" s="95" t="s">
        <v>14</v>
      </c>
      <c r="S4" s="95" t="s">
        <v>15</v>
      </c>
      <c r="T4" s="102">
        <v>0</v>
      </c>
      <c r="U4" s="94" t="s">
        <v>8</v>
      </c>
      <c r="V4" s="94" t="s">
        <v>9</v>
      </c>
      <c r="W4" s="95" t="s">
        <v>0</v>
      </c>
    </row>
    <row r="5" spans="2:23" x14ac:dyDescent="0.3">
      <c r="B5" s="397" t="s">
        <v>265</v>
      </c>
      <c r="C5" s="397"/>
      <c r="D5" s="397"/>
      <c r="E5" s="397"/>
      <c r="F5" s="397"/>
      <c r="G5" s="397"/>
      <c r="H5" s="397"/>
      <c r="I5" s="397"/>
      <c r="J5" s="397"/>
      <c r="K5" s="397"/>
      <c r="L5" s="397"/>
      <c r="M5" s="397"/>
      <c r="N5" s="397"/>
      <c r="O5" s="397"/>
      <c r="Q5" s="88">
        <v>0</v>
      </c>
      <c r="R5" s="88">
        <v>0.1</v>
      </c>
      <c r="S5" s="119">
        <f>SUM($R$5:R5)</f>
        <v>0.1</v>
      </c>
      <c r="T5" s="118">
        <f t="shared" ref="T5:T10" si="0">S5*100</f>
        <v>10</v>
      </c>
      <c r="U5" s="120">
        <v>0</v>
      </c>
      <c r="V5" s="120">
        <f t="shared" ref="V5:V10" si="1">T5-1</f>
        <v>9</v>
      </c>
      <c r="W5" s="120" t="str">
        <f t="shared" ref="W5:W10" si="2">CONCATENATE(U5," - ",V5)</f>
        <v>0 - 9</v>
      </c>
    </row>
    <row r="6" spans="2:23" x14ac:dyDescent="0.3">
      <c r="B6" s="397"/>
      <c r="C6" s="397"/>
      <c r="D6" s="397"/>
      <c r="E6" s="397"/>
      <c r="F6" s="397"/>
      <c r="G6" s="397"/>
      <c r="H6" s="397"/>
      <c r="I6" s="397"/>
      <c r="J6" s="397"/>
      <c r="K6" s="397"/>
      <c r="L6" s="397"/>
      <c r="M6" s="397"/>
      <c r="N6" s="397"/>
      <c r="O6" s="397"/>
      <c r="Q6" s="88">
        <v>1</v>
      </c>
      <c r="R6" s="88">
        <v>0.2</v>
      </c>
      <c r="S6" s="119">
        <f>SUM($R$5:R6)</f>
        <v>0.30000000000000004</v>
      </c>
      <c r="T6" s="118">
        <f t="shared" si="0"/>
        <v>30.000000000000004</v>
      </c>
      <c r="U6" s="120">
        <f>T5</f>
        <v>10</v>
      </c>
      <c r="V6" s="120">
        <f t="shared" si="1"/>
        <v>29.000000000000004</v>
      </c>
      <c r="W6" s="120" t="str">
        <f t="shared" si="2"/>
        <v>10 - 29</v>
      </c>
    </row>
    <row r="7" spans="2:23" x14ac:dyDescent="0.3">
      <c r="Q7" s="88">
        <v>2</v>
      </c>
      <c r="R7" s="88">
        <v>0.25</v>
      </c>
      <c r="S7" s="119">
        <f>SUM($R$5:R7)</f>
        <v>0.55000000000000004</v>
      </c>
      <c r="T7" s="118">
        <f t="shared" si="0"/>
        <v>55.000000000000007</v>
      </c>
      <c r="U7" s="120">
        <f>T6</f>
        <v>30.000000000000004</v>
      </c>
      <c r="V7" s="120">
        <f t="shared" si="1"/>
        <v>54.000000000000007</v>
      </c>
      <c r="W7" s="120" t="str">
        <f t="shared" si="2"/>
        <v>30 - 54</v>
      </c>
    </row>
    <row r="8" spans="2:23" x14ac:dyDescent="0.3">
      <c r="Q8" s="88">
        <v>3</v>
      </c>
      <c r="R8" s="88">
        <v>0.25</v>
      </c>
      <c r="S8" s="119">
        <f>SUM($R$5:R8)</f>
        <v>0.8</v>
      </c>
      <c r="T8" s="118">
        <f t="shared" si="0"/>
        <v>80</v>
      </c>
      <c r="U8" s="120">
        <f>T7</f>
        <v>55.000000000000007</v>
      </c>
      <c r="V8" s="120">
        <f t="shared" si="1"/>
        <v>79</v>
      </c>
      <c r="W8" s="120" t="str">
        <f t="shared" si="2"/>
        <v>55 - 79</v>
      </c>
    </row>
    <row r="9" spans="2:23" x14ac:dyDescent="0.3">
      <c r="Q9" s="88">
        <v>4</v>
      </c>
      <c r="R9" s="88">
        <v>0.15</v>
      </c>
      <c r="S9" s="119">
        <f>SUM($R$5:R9)</f>
        <v>0.95000000000000007</v>
      </c>
      <c r="T9" s="118">
        <f t="shared" si="0"/>
        <v>95</v>
      </c>
      <c r="U9" s="120">
        <f>T8</f>
        <v>80</v>
      </c>
      <c r="V9" s="120">
        <f t="shared" si="1"/>
        <v>94</v>
      </c>
      <c r="W9" s="120" t="str">
        <f t="shared" si="2"/>
        <v>80 - 94</v>
      </c>
    </row>
    <row r="10" spans="2:23" x14ac:dyDescent="0.3">
      <c r="Q10" s="88">
        <v>5</v>
      </c>
      <c r="R10" s="88">
        <v>0.05</v>
      </c>
      <c r="S10" s="119">
        <f>SUM($R$5:R10)</f>
        <v>1</v>
      </c>
      <c r="T10" s="118">
        <f t="shared" si="0"/>
        <v>100</v>
      </c>
      <c r="U10" s="120">
        <f>T9</f>
        <v>95</v>
      </c>
      <c r="V10" s="120">
        <f t="shared" si="1"/>
        <v>99</v>
      </c>
      <c r="W10" s="120" t="str">
        <f t="shared" si="2"/>
        <v>95 - 99</v>
      </c>
    </row>
    <row r="11" spans="2:23" x14ac:dyDescent="0.3">
      <c r="D11" s="15"/>
    </row>
    <row r="12" spans="2:23" x14ac:dyDescent="0.3">
      <c r="D12" s="15"/>
      <c r="T12" s="6" t="s">
        <v>7</v>
      </c>
    </row>
    <row r="13" spans="2:23" ht="36" x14ac:dyDescent="0.3">
      <c r="C13" s="94" t="s">
        <v>1</v>
      </c>
      <c r="D13" s="95" t="s">
        <v>14</v>
      </c>
      <c r="G13" s="96" t="s">
        <v>2</v>
      </c>
      <c r="H13" s="97" t="s">
        <v>16</v>
      </c>
      <c r="K13" s="103" t="s">
        <v>3</v>
      </c>
      <c r="L13" s="104" t="s">
        <v>18</v>
      </c>
      <c r="Q13" s="96" t="s">
        <v>2</v>
      </c>
      <c r="R13" s="97" t="s">
        <v>16</v>
      </c>
      <c r="S13" s="97" t="s">
        <v>17</v>
      </c>
      <c r="T13" s="98">
        <v>0</v>
      </c>
      <c r="U13" s="96" t="s">
        <v>8</v>
      </c>
      <c r="V13" s="96" t="s">
        <v>9</v>
      </c>
      <c r="W13" s="97" t="s">
        <v>0</v>
      </c>
    </row>
    <row r="14" spans="2:23" x14ac:dyDescent="0.3">
      <c r="C14" s="167">
        <v>0</v>
      </c>
      <c r="D14" s="167">
        <v>0.1</v>
      </c>
      <c r="G14" s="168">
        <v>2</v>
      </c>
      <c r="H14" s="168">
        <v>0.25</v>
      </c>
      <c r="K14" s="91">
        <v>4</v>
      </c>
      <c r="L14" s="91">
        <v>0.3</v>
      </c>
      <c r="Q14" s="75">
        <v>2</v>
      </c>
      <c r="R14" s="75">
        <v>0.25</v>
      </c>
      <c r="S14" s="115">
        <f>SUM(R$14:$R14)</f>
        <v>0.25</v>
      </c>
      <c r="T14" s="116">
        <f>S14*100</f>
        <v>25</v>
      </c>
      <c r="U14" s="117">
        <v>0</v>
      </c>
      <c r="V14" s="117">
        <f>T14-1</f>
        <v>24</v>
      </c>
      <c r="W14" s="117" t="str">
        <f>CONCATENATE(U14," - ",V14)</f>
        <v>0 - 24</v>
      </c>
    </row>
    <row r="15" spans="2:23" x14ac:dyDescent="0.3">
      <c r="C15" s="167">
        <v>1</v>
      </c>
      <c r="D15" s="167">
        <v>0.2</v>
      </c>
      <c r="G15" s="168">
        <v>3</v>
      </c>
      <c r="H15" s="168">
        <v>0.3</v>
      </c>
      <c r="K15" s="91">
        <v>5</v>
      </c>
      <c r="L15" s="91">
        <v>0.5</v>
      </c>
      <c r="Q15" s="75">
        <v>3</v>
      </c>
      <c r="R15" s="75">
        <v>0.3</v>
      </c>
      <c r="S15" s="115">
        <f>SUM(R$14:$R15)</f>
        <v>0.55000000000000004</v>
      </c>
      <c r="T15" s="116">
        <f>S15*100</f>
        <v>55.000000000000007</v>
      </c>
      <c r="U15" s="117">
        <f>T14</f>
        <v>25</v>
      </c>
      <c r="V15" s="117">
        <f>T15-1</f>
        <v>54.000000000000007</v>
      </c>
      <c r="W15" s="117" t="str">
        <f>CONCATENATE(U15," - ",V15)</f>
        <v>25 - 54</v>
      </c>
    </row>
    <row r="16" spans="2:23" x14ac:dyDescent="0.3">
      <c r="B16" s="15"/>
      <c r="C16" s="167">
        <v>2</v>
      </c>
      <c r="D16" s="167">
        <v>0.25</v>
      </c>
      <c r="G16" s="168">
        <v>4</v>
      </c>
      <c r="H16" s="168">
        <v>0.25</v>
      </c>
      <c r="K16" s="91">
        <v>6</v>
      </c>
      <c r="L16" s="91">
        <v>0.2</v>
      </c>
      <c r="Q16" s="75">
        <v>4</v>
      </c>
      <c r="R16" s="75">
        <v>0.25</v>
      </c>
      <c r="S16" s="115">
        <f>SUM(R$14:$R16)</f>
        <v>0.8</v>
      </c>
      <c r="T16" s="116">
        <f>S16*100</f>
        <v>80</v>
      </c>
      <c r="U16" s="117">
        <f>T15</f>
        <v>55.000000000000007</v>
      </c>
      <c r="V16" s="117">
        <f>T16-1</f>
        <v>79</v>
      </c>
      <c r="W16" s="117" t="str">
        <f>CONCATENATE(U16," - ",V16)</f>
        <v>55 - 79</v>
      </c>
    </row>
    <row r="17" spans="2:30" x14ac:dyDescent="0.3">
      <c r="B17" s="15"/>
      <c r="C17" s="167">
        <v>3</v>
      </c>
      <c r="D17" s="167">
        <v>0.25</v>
      </c>
      <c r="G17" s="168">
        <v>5</v>
      </c>
      <c r="H17" s="168">
        <v>0.2</v>
      </c>
      <c r="L17" s="15"/>
      <c r="Q17" s="75">
        <v>5</v>
      </c>
      <c r="R17" s="75">
        <v>0.2</v>
      </c>
      <c r="S17" s="115">
        <f>SUM(R$14:$R17)</f>
        <v>1</v>
      </c>
      <c r="T17" s="116">
        <f>S17*100</f>
        <v>100</v>
      </c>
      <c r="U17" s="117">
        <f>T16</f>
        <v>80</v>
      </c>
      <c r="V17" s="117">
        <f>T17-1</f>
        <v>99</v>
      </c>
      <c r="W17" s="117" t="str">
        <f>CONCATENATE(U17," - ",V17)</f>
        <v>80 - 99</v>
      </c>
    </row>
    <row r="18" spans="2:30" x14ac:dyDescent="0.3">
      <c r="B18" s="15"/>
      <c r="C18" s="167">
        <v>4</v>
      </c>
      <c r="D18" s="167">
        <v>0.15</v>
      </c>
      <c r="L18" s="15"/>
    </row>
    <row r="19" spans="2:30" x14ac:dyDescent="0.3">
      <c r="C19" s="167">
        <v>5</v>
      </c>
      <c r="D19" s="167">
        <v>0.05</v>
      </c>
      <c r="H19" s="15"/>
      <c r="I19" s="15"/>
      <c r="S19" s="16"/>
      <c r="T19" s="6" t="s">
        <v>7</v>
      </c>
    </row>
    <row r="20" spans="2:30" ht="36" x14ac:dyDescent="0.3">
      <c r="Q20" s="103" t="s">
        <v>3</v>
      </c>
      <c r="R20" s="104" t="s">
        <v>18</v>
      </c>
      <c r="S20" s="104" t="s">
        <v>19</v>
      </c>
      <c r="T20" s="105">
        <v>0</v>
      </c>
      <c r="U20" s="103" t="s">
        <v>8</v>
      </c>
      <c r="V20" s="103" t="s">
        <v>9</v>
      </c>
      <c r="W20" s="104" t="s">
        <v>0</v>
      </c>
    </row>
    <row r="21" spans="2:30" x14ac:dyDescent="0.3">
      <c r="Q21" s="87">
        <v>4</v>
      </c>
      <c r="R21" s="87">
        <v>0.3</v>
      </c>
      <c r="S21" s="106">
        <f>SUM(R$21:$R21)</f>
        <v>0.3</v>
      </c>
      <c r="T21" s="107">
        <f>S21*100</f>
        <v>30</v>
      </c>
      <c r="U21" s="108">
        <v>0</v>
      </c>
      <c r="V21" s="108">
        <f>T21-1</f>
        <v>29</v>
      </c>
      <c r="W21" s="108" t="str">
        <f>CONCATENATE(U21," - ",V21)</f>
        <v>0 - 29</v>
      </c>
    </row>
    <row r="22" spans="2:30" x14ac:dyDescent="0.3">
      <c r="Q22" s="87">
        <v>5</v>
      </c>
      <c r="R22" s="87">
        <v>0.5</v>
      </c>
      <c r="S22" s="106">
        <f>SUM(R$21:$R22)</f>
        <v>0.8</v>
      </c>
      <c r="T22" s="107">
        <f>S22*100</f>
        <v>80</v>
      </c>
      <c r="U22" s="108">
        <f>T21</f>
        <v>30</v>
      </c>
      <c r="V22" s="108">
        <f>T22-1</f>
        <v>79</v>
      </c>
      <c r="W22" s="108" t="str">
        <f>CONCATENATE(U22," - ",V22)</f>
        <v>30 - 79</v>
      </c>
    </row>
    <row r="23" spans="2:30" x14ac:dyDescent="0.3">
      <c r="Q23" s="87">
        <v>6</v>
      </c>
      <c r="R23" s="87">
        <v>0.2</v>
      </c>
      <c r="S23" s="109">
        <f>SUM(R$21:$R23)</f>
        <v>1</v>
      </c>
      <c r="T23" s="107">
        <f>S23*100</f>
        <v>100</v>
      </c>
      <c r="U23" s="108">
        <f>T22</f>
        <v>80</v>
      </c>
      <c r="V23" s="108">
        <f>T23-1</f>
        <v>99</v>
      </c>
      <c r="W23" s="108" t="str">
        <f>CONCATENATE(U23," - ",V23)</f>
        <v>80 - 99</v>
      </c>
    </row>
    <row r="28" spans="2:30" x14ac:dyDescent="0.3">
      <c r="B28" s="15"/>
      <c r="C28" s="15"/>
      <c r="D28" s="17"/>
      <c r="E28" s="19"/>
      <c r="F28" s="18"/>
      <c r="G28" s="18"/>
      <c r="H28" s="18"/>
      <c r="O28">
        <v>2</v>
      </c>
      <c r="AD28">
        <v>3</v>
      </c>
    </row>
    <row r="31" spans="2:30" x14ac:dyDescent="0.3">
      <c r="Q31" t="s">
        <v>156</v>
      </c>
    </row>
    <row r="33" spans="4:34" ht="14.25" customHeight="1" x14ac:dyDescent="0.3">
      <c r="Q33" t="s">
        <v>161</v>
      </c>
    </row>
    <row r="34" spans="4:34" x14ac:dyDescent="0.3">
      <c r="Q34" t="s">
        <v>165</v>
      </c>
    </row>
    <row r="35" spans="4:34" x14ac:dyDescent="0.3">
      <c r="D35" s="16"/>
      <c r="Q35" t="s">
        <v>167</v>
      </c>
      <c r="AE35" s="123"/>
    </row>
    <row r="36" spans="4:34" x14ac:dyDescent="0.3">
      <c r="Q36" t="s">
        <v>171</v>
      </c>
      <c r="AD36" s="20"/>
      <c r="AE36" s="21"/>
    </row>
    <row r="37" spans="4:34" x14ac:dyDescent="0.3">
      <c r="AD37" s="20"/>
      <c r="AE37" s="21"/>
    </row>
    <row r="38" spans="4:34" x14ac:dyDescent="0.3">
      <c r="R38" s="150"/>
      <c r="S38" s="159" t="s">
        <v>162</v>
      </c>
      <c r="T38" s="150"/>
      <c r="AE38" s="21"/>
    </row>
    <row r="39" spans="4:34" x14ac:dyDescent="0.3">
      <c r="U39" s="150"/>
      <c r="V39" s="159" t="s">
        <v>166</v>
      </c>
      <c r="W39" s="150"/>
      <c r="AD39" s="20"/>
      <c r="AE39" s="21"/>
    </row>
    <row r="40" spans="4:34" x14ac:dyDescent="0.3">
      <c r="X40" s="159" t="s">
        <v>169</v>
      </c>
      <c r="Y40" s="27"/>
    </row>
    <row r="41" spans="4:34" ht="15" thickBot="1" x14ac:dyDescent="0.35">
      <c r="X41" s="27"/>
      <c r="Y41" s="159" t="s">
        <v>170</v>
      </c>
    </row>
    <row r="42" spans="4:34" x14ac:dyDescent="0.3">
      <c r="AD42" s="22" t="s">
        <v>23</v>
      </c>
      <c r="AE42" s="22" t="s">
        <v>25</v>
      </c>
      <c r="AG42" s="289" t="s">
        <v>61</v>
      </c>
      <c r="AH42" t="s">
        <v>266</v>
      </c>
    </row>
    <row r="43" spans="4:34" x14ac:dyDescent="0.3">
      <c r="Q43" s="113" t="s">
        <v>4</v>
      </c>
      <c r="R43" s="110" t="s">
        <v>20</v>
      </c>
      <c r="S43" s="111" t="s">
        <v>21</v>
      </c>
      <c r="T43" s="112" t="s">
        <v>22</v>
      </c>
      <c r="U43" s="110" t="s">
        <v>1</v>
      </c>
      <c r="V43" s="111" t="s">
        <v>2</v>
      </c>
      <c r="W43" s="112" t="s">
        <v>3</v>
      </c>
      <c r="X43" s="113" t="s">
        <v>168</v>
      </c>
      <c r="Y43" s="114" t="s">
        <v>155</v>
      </c>
      <c r="AC43">
        <v>10</v>
      </c>
      <c r="AD43" s="20">
        <v>10</v>
      </c>
      <c r="AE43" s="21">
        <v>2</v>
      </c>
      <c r="AG43" s="2">
        <v>10</v>
      </c>
      <c r="AH43" s="34">
        <v>2</v>
      </c>
    </row>
    <row r="44" spans="4:34" x14ac:dyDescent="0.3">
      <c r="Q44" s="121">
        <v>1</v>
      </c>
      <c r="R44" s="118">
        <v>43</v>
      </c>
      <c r="S44" s="116">
        <v>22</v>
      </c>
      <c r="T44" s="107">
        <v>1</v>
      </c>
      <c r="U44" s="118">
        <f ca="1">LOOKUP(R44,$T$4:$T$10,$Q$5:$Q$10)</f>
        <v>2</v>
      </c>
      <c r="V44" s="116">
        <f ca="1">LOOKUP(S44,$T$13:$T$17,$Q$14:$Q$17)</f>
        <v>2</v>
      </c>
      <c r="W44" s="107">
        <f ca="1">LOOKUP(T44,$T$20:$T$23,$Q$21:$Q$23)</f>
        <v>4</v>
      </c>
      <c r="X44" s="11">
        <f ca="1">5*U44+2*V44+W44</f>
        <v>18</v>
      </c>
      <c r="Y44" s="26">
        <f ca="1">IF(X44&lt;=10,10,IF(X44&lt;=20,20,IF(X44&lt;=30,30,IF(X44&lt;=40,40,50))))</f>
        <v>20</v>
      </c>
      <c r="AC44">
        <v>20</v>
      </c>
      <c r="AD44" s="20">
        <v>20</v>
      </c>
      <c r="AE44" s="21">
        <v>6</v>
      </c>
      <c r="AG44" s="2">
        <v>20</v>
      </c>
      <c r="AH44" s="34">
        <v>6</v>
      </c>
    </row>
    <row r="45" spans="4:34" x14ac:dyDescent="0.3">
      <c r="Q45" s="121">
        <f t="shared" ref="Q45:Q61" si="3">Q44+1</f>
        <v>2</v>
      </c>
      <c r="R45" s="118">
        <v>71</v>
      </c>
      <c r="S45" s="116">
        <v>36</v>
      </c>
      <c r="T45" s="107">
        <v>85</v>
      </c>
      <c r="U45" s="118">
        <f t="shared" ref="U45:U61" ca="1" si="4">LOOKUP(R45,$T$4:$T$10,$Q$5:$Q$10)</f>
        <v>3</v>
      </c>
      <c r="V45" s="116">
        <f t="shared" ref="V45:V61" ca="1" si="5">LOOKUP(S45,$T$13:$T$17,$Q$14:$Q$17)</f>
        <v>3</v>
      </c>
      <c r="W45" s="107">
        <f t="shared" ref="W45:W61" ca="1" si="6">LOOKUP(T45,$T$20:$T$23,$Q$21:$Q$23)</f>
        <v>6</v>
      </c>
      <c r="X45" s="11">
        <f t="shared" ref="X45:X61" ca="1" si="7">5*U45+2*V45+W45</f>
        <v>27</v>
      </c>
      <c r="Y45" s="26">
        <f t="shared" ref="Y45:Y61" ca="1" si="8">IF(X45&lt;=10,10,IF(X45&lt;=20,20,IF(X45&lt;=30,30,IF(X45&lt;=40,40,50))))</f>
        <v>30</v>
      </c>
      <c r="AC45">
        <v>30</v>
      </c>
      <c r="AD45" s="20">
        <v>30</v>
      </c>
      <c r="AE45" s="21">
        <v>8</v>
      </c>
      <c r="AG45" s="2">
        <v>30</v>
      </c>
      <c r="AH45" s="34">
        <v>8</v>
      </c>
    </row>
    <row r="46" spans="4:34" x14ac:dyDescent="0.3">
      <c r="Q46" s="121">
        <f t="shared" si="3"/>
        <v>3</v>
      </c>
      <c r="R46" s="118">
        <v>31</v>
      </c>
      <c r="S46" s="116">
        <v>4</v>
      </c>
      <c r="T46" s="107">
        <v>35</v>
      </c>
      <c r="U46" s="118">
        <f t="shared" ca="1" si="4"/>
        <v>2</v>
      </c>
      <c r="V46" s="116">
        <f t="shared" ca="1" si="5"/>
        <v>2</v>
      </c>
      <c r="W46" s="107">
        <f t="shared" ca="1" si="6"/>
        <v>5</v>
      </c>
      <c r="X46" s="11">
        <f t="shared" ca="1" si="7"/>
        <v>19</v>
      </c>
      <c r="Y46" s="26">
        <f t="shared" ca="1" si="8"/>
        <v>20</v>
      </c>
      <c r="AC46">
        <v>40</v>
      </c>
      <c r="AD46" s="20">
        <v>40</v>
      </c>
      <c r="AE46" s="21">
        <v>2</v>
      </c>
      <c r="AG46" s="2">
        <v>40</v>
      </c>
      <c r="AH46" s="34">
        <v>2</v>
      </c>
    </row>
    <row r="47" spans="4:34" x14ac:dyDescent="0.3">
      <c r="Q47" s="121">
        <f t="shared" si="3"/>
        <v>4</v>
      </c>
      <c r="R47" s="118">
        <v>0</v>
      </c>
      <c r="S47" s="116">
        <v>22</v>
      </c>
      <c r="T47" s="107">
        <v>38</v>
      </c>
      <c r="U47" s="118">
        <f t="shared" ca="1" si="4"/>
        <v>0</v>
      </c>
      <c r="V47" s="116">
        <f t="shared" ca="1" si="5"/>
        <v>2</v>
      </c>
      <c r="W47" s="107">
        <f t="shared" ca="1" si="6"/>
        <v>5</v>
      </c>
      <c r="X47" s="11">
        <f t="shared" ca="1" si="7"/>
        <v>9</v>
      </c>
      <c r="Y47" s="26">
        <f t="shared" ca="1" si="8"/>
        <v>10</v>
      </c>
      <c r="AC47">
        <v>50</v>
      </c>
      <c r="AD47" s="20">
        <v>50</v>
      </c>
      <c r="AE47" s="21">
        <v>0</v>
      </c>
      <c r="AF47" s="34"/>
      <c r="AG47" s="2" t="s">
        <v>62</v>
      </c>
      <c r="AH47" s="34">
        <v>18</v>
      </c>
    </row>
    <row r="48" spans="4:34" ht="15" thickBot="1" x14ac:dyDescent="0.35">
      <c r="Q48" s="121">
        <f t="shared" si="3"/>
        <v>5</v>
      </c>
      <c r="R48" s="118">
        <v>79</v>
      </c>
      <c r="S48" s="116">
        <v>64</v>
      </c>
      <c r="T48" s="107">
        <v>69</v>
      </c>
      <c r="U48" s="118">
        <f t="shared" ca="1" si="4"/>
        <v>3</v>
      </c>
      <c r="V48" s="116">
        <f t="shared" ca="1" si="5"/>
        <v>4</v>
      </c>
      <c r="W48" s="107">
        <f t="shared" ca="1" si="6"/>
        <v>5</v>
      </c>
      <c r="X48" s="11">
        <f t="shared" ca="1" si="7"/>
        <v>28</v>
      </c>
      <c r="Y48" s="26">
        <f t="shared" ca="1" si="8"/>
        <v>30</v>
      </c>
      <c r="AD48" s="148" t="s">
        <v>24</v>
      </c>
      <c r="AE48" s="148">
        <v>0</v>
      </c>
      <c r="AF48" s="34"/>
    </row>
    <row r="49" spans="11:32" ht="15" thickBot="1" x14ac:dyDescent="0.35">
      <c r="Q49" s="121">
        <f t="shared" si="3"/>
        <v>6</v>
      </c>
      <c r="R49" s="118">
        <v>15</v>
      </c>
      <c r="S49" s="116">
        <v>13</v>
      </c>
      <c r="T49" s="107">
        <v>93</v>
      </c>
      <c r="U49" s="118">
        <f t="shared" ca="1" si="4"/>
        <v>1</v>
      </c>
      <c r="V49" s="116">
        <f t="shared" ca="1" si="5"/>
        <v>2</v>
      </c>
      <c r="W49" s="107">
        <f t="shared" ca="1" si="6"/>
        <v>6</v>
      </c>
      <c r="X49" s="11">
        <f t="shared" ca="1" si="7"/>
        <v>15</v>
      </c>
      <c r="Y49" s="26">
        <f t="shared" ca="1" si="8"/>
        <v>20</v>
      </c>
      <c r="AE49" s="2"/>
      <c r="AF49" s="34"/>
    </row>
    <row r="50" spans="11:32" x14ac:dyDescent="0.3">
      <c r="Q50" s="121">
        <f t="shared" si="3"/>
        <v>7</v>
      </c>
      <c r="R50" s="118">
        <v>99</v>
      </c>
      <c r="S50" s="116">
        <v>84</v>
      </c>
      <c r="T50" s="107">
        <v>68</v>
      </c>
      <c r="U50" s="118">
        <f t="shared" ca="1" si="4"/>
        <v>5</v>
      </c>
      <c r="V50" s="116">
        <f t="shared" ca="1" si="5"/>
        <v>5</v>
      </c>
      <c r="W50" s="107">
        <f t="shared" ca="1" si="6"/>
        <v>5</v>
      </c>
      <c r="X50" s="11">
        <f t="shared" ca="1" si="7"/>
        <v>40</v>
      </c>
      <c r="Y50" s="26">
        <f t="shared" ca="1" si="8"/>
        <v>40</v>
      </c>
      <c r="AC50">
        <v>9</v>
      </c>
      <c r="AD50" s="22" t="s">
        <v>23</v>
      </c>
      <c r="AE50" s="22" t="s">
        <v>25</v>
      </c>
      <c r="AF50" s="34"/>
    </row>
    <row r="51" spans="11:32" x14ac:dyDescent="0.3">
      <c r="Q51" s="121">
        <f t="shared" si="3"/>
        <v>8</v>
      </c>
      <c r="R51" s="118">
        <v>59</v>
      </c>
      <c r="S51" s="116">
        <v>44</v>
      </c>
      <c r="T51" s="107">
        <v>34</v>
      </c>
      <c r="U51" s="118">
        <f t="shared" ca="1" si="4"/>
        <v>3</v>
      </c>
      <c r="V51" s="116">
        <f t="shared" ca="1" si="5"/>
        <v>3</v>
      </c>
      <c r="W51" s="107">
        <f t="shared" ca="1" si="6"/>
        <v>5</v>
      </c>
      <c r="X51" s="11">
        <f t="shared" ca="1" si="7"/>
        <v>26</v>
      </c>
      <c r="Y51" s="26">
        <f t="shared" ca="1" si="8"/>
        <v>30</v>
      </c>
      <c r="AC51">
        <v>10</v>
      </c>
      <c r="AD51" s="20">
        <v>9</v>
      </c>
      <c r="AE51" s="21">
        <v>1</v>
      </c>
      <c r="AF51" s="34"/>
    </row>
    <row r="52" spans="11:32" x14ac:dyDescent="0.3">
      <c r="Q52" s="122">
        <f t="shared" si="3"/>
        <v>9</v>
      </c>
      <c r="R52" s="120">
        <v>52</v>
      </c>
      <c r="S52" s="117">
        <v>7</v>
      </c>
      <c r="T52" s="108">
        <v>96</v>
      </c>
      <c r="U52" s="120">
        <f t="shared" ca="1" si="4"/>
        <v>2</v>
      </c>
      <c r="V52" s="117">
        <f t="shared" ca="1" si="5"/>
        <v>2</v>
      </c>
      <c r="W52" s="108">
        <f t="shared" ca="1" si="6"/>
        <v>6</v>
      </c>
      <c r="X52" s="10">
        <f t="shared" ca="1" si="7"/>
        <v>20</v>
      </c>
      <c r="Y52" s="26">
        <f t="shared" ca="1" si="8"/>
        <v>20</v>
      </c>
      <c r="AC52">
        <v>11</v>
      </c>
      <c r="AD52" s="20">
        <v>10</v>
      </c>
      <c r="AE52" s="21">
        <v>1</v>
      </c>
    </row>
    <row r="53" spans="11:32" x14ac:dyDescent="0.3">
      <c r="Q53" s="122">
        <f t="shared" si="3"/>
        <v>10</v>
      </c>
      <c r="R53" s="120">
        <v>76</v>
      </c>
      <c r="S53" s="117">
        <v>32</v>
      </c>
      <c r="T53" s="108">
        <v>11</v>
      </c>
      <c r="U53" s="120">
        <f t="shared" ca="1" si="4"/>
        <v>3</v>
      </c>
      <c r="V53" s="117">
        <f t="shared" ca="1" si="5"/>
        <v>3</v>
      </c>
      <c r="W53" s="108">
        <f t="shared" ca="1" si="6"/>
        <v>4</v>
      </c>
      <c r="X53" s="10">
        <f t="shared" ca="1" si="7"/>
        <v>25</v>
      </c>
      <c r="Y53" s="26">
        <f t="shared" ca="1" si="8"/>
        <v>30</v>
      </c>
      <c r="AC53">
        <v>12</v>
      </c>
      <c r="AD53" s="20">
        <v>11</v>
      </c>
      <c r="AE53" s="21">
        <v>0</v>
      </c>
    </row>
    <row r="54" spans="11:32" x14ac:dyDescent="0.3">
      <c r="Q54" s="122">
        <f t="shared" si="3"/>
        <v>11</v>
      </c>
      <c r="R54" s="120">
        <v>27</v>
      </c>
      <c r="S54" s="117">
        <v>39</v>
      </c>
      <c r="T54" s="108">
        <v>70</v>
      </c>
      <c r="U54" s="120">
        <f t="shared" ca="1" si="4"/>
        <v>1</v>
      </c>
      <c r="V54" s="117">
        <f t="shared" ca="1" si="5"/>
        <v>3</v>
      </c>
      <c r="W54" s="108">
        <f t="shared" ca="1" si="6"/>
        <v>5</v>
      </c>
      <c r="X54" s="10">
        <f t="shared" ca="1" si="7"/>
        <v>16</v>
      </c>
      <c r="Y54" s="26">
        <f t="shared" ca="1" si="8"/>
        <v>20</v>
      </c>
      <c r="AC54">
        <v>13</v>
      </c>
      <c r="AD54" s="20">
        <v>12</v>
      </c>
      <c r="AE54" s="21">
        <v>1</v>
      </c>
    </row>
    <row r="55" spans="11:32" x14ac:dyDescent="0.3">
      <c r="Q55" s="122">
        <f t="shared" si="3"/>
        <v>12</v>
      </c>
      <c r="R55" s="120">
        <v>83</v>
      </c>
      <c r="S55" s="117">
        <v>35</v>
      </c>
      <c r="T55" s="108">
        <v>3</v>
      </c>
      <c r="U55" s="120">
        <f t="shared" ca="1" si="4"/>
        <v>4</v>
      </c>
      <c r="V55" s="117">
        <f t="shared" ca="1" si="5"/>
        <v>3</v>
      </c>
      <c r="W55" s="108">
        <f t="shared" ca="1" si="6"/>
        <v>4</v>
      </c>
      <c r="X55" s="10">
        <f t="shared" ca="1" si="7"/>
        <v>30</v>
      </c>
      <c r="Y55" s="26">
        <f t="shared" ca="1" si="8"/>
        <v>30</v>
      </c>
      <c r="AC55">
        <v>14</v>
      </c>
      <c r="AD55" s="20">
        <v>13</v>
      </c>
      <c r="AE55" s="21">
        <v>0</v>
      </c>
    </row>
    <row r="56" spans="11:32" x14ac:dyDescent="0.3">
      <c r="Q56" s="122">
        <f t="shared" si="3"/>
        <v>13</v>
      </c>
      <c r="R56" s="120">
        <v>77</v>
      </c>
      <c r="S56" s="117">
        <v>90</v>
      </c>
      <c r="T56" s="108">
        <v>98</v>
      </c>
      <c r="U56" s="120">
        <f t="shared" ca="1" si="4"/>
        <v>3</v>
      </c>
      <c r="V56" s="117">
        <f t="shared" ca="1" si="5"/>
        <v>5</v>
      </c>
      <c r="W56" s="108">
        <f t="shared" ca="1" si="6"/>
        <v>6</v>
      </c>
      <c r="X56" s="10">
        <f t="shared" ca="1" si="7"/>
        <v>31</v>
      </c>
      <c r="Y56" s="26">
        <f t="shared" ca="1" si="8"/>
        <v>40</v>
      </c>
      <c r="AC56">
        <v>15</v>
      </c>
      <c r="AD56" s="20">
        <v>14</v>
      </c>
      <c r="AE56" s="21">
        <v>0</v>
      </c>
    </row>
    <row r="57" spans="11:32" x14ac:dyDescent="0.3">
      <c r="K57" s="19"/>
      <c r="L57" s="19"/>
      <c r="M57" s="19"/>
      <c r="N57" s="19"/>
      <c r="O57" s="19"/>
      <c r="P57" s="19"/>
      <c r="Q57" s="122">
        <f t="shared" si="3"/>
        <v>14</v>
      </c>
      <c r="R57" s="120">
        <v>91</v>
      </c>
      <c r="S57" s="117">
        <v>36</v>
      </c>
      <c r="T57" s="108">
        <v>5</v>
      </c>
      <c r="U57" s="120">
        <f t="shared" ca="1" si="4"/>
        <v>4</v>
      </c>
      <c r="V57" s="117">
        <f t="shared" ca="1" si="5"/>
        <v>3</v>
      </c>
      <c r="W57" s="108">
        <f t="shared" ca="1" si="6"/>
        <v>4</v>
      </c>
      <c r="X57" s="10">
        <f t="shared" ca="1" si="7"/>
        <v>30</v>
      </c>
      <c r="Y57" s="26">
        <f t="shared" ca="1" si="8"/>
        <v>30</v>
      </c>
      <c r="AC57">
        <v>16</v>
      </c>
      <c r="AD57" s="20">
        <v>15</v>
      </c>
      <c r="AE57" s="21">
        <v>1</v>
      </c>
    </row>
    <row r="58" spans="11:32" x14ac:dyDescent="0.3">
      <c r="K58" s="19"/>
      <c r="L58" s="19"/>
      <c r="M58" s="19"/>
      <c r="N58" s="19"/>
      <c r="O58" s="19"/>
      <c r="P58" s="19"/>
      <c r="Q58" s="122">
        <f t="shared" si="3"/>
        <v>15</v>
      </c>
      <c r="R58" s="120">
        <v>0</v>
      </c>
      <c r="S58" s="117">
        <v>61</v>
      </c>
      <c r="T58" s="108">
        <v>1</v>
      </c>
      <c r="U58" s="120">
        <f t="shared" ca="1" si="4"/>
        <v>0</v>
      </c>
      <c r="V58" s="117">
        <f t="shared" ca="1" si="5"/>
        <v>4</v>
      </c>
      <c r="W58" s="108">
        <f t="shared" ca="1" si="6"/>
        <v>4</v>
      </c>
      <c r="X58" s="10">
        <f t="shared" ca="1" si="7"/>
        <v>12</v>
      </c>
      <c r="Y58" s="26">
        <f t="shared" ca="1" si="8"/>
        <v>20</v>
      </c>
      <c r="AC58">
        <v>17</v>
      </c>
      <c r="AD58" s="20">
        <v>16</v>
      </c>
      <c r="AE58" s="21">
        <v>1</v>
      </c>
    </row>
    <row r="59" spans="11:32" x14ac:dyDescent="0.3">
      <c r="K59" s="19"/>
      <c r="L59" s="19"/>
      <c r="M59" s="19"/>
      <c r="N59" s="19"/>
      <c r="O59" s="19"/>
      <c r="P59" s="19"/>
      <c r="Q59" s="122">
        <f t="shared" si="3"/>
        <v>16</v>
      </c>
      <c r="R59" s="120">
        <v>78</v>
      </c>
      <c r="S59" s="117">
        <v>81</v>
      </c>
      <c r="T59" s="108">
        <v>78</v>
      </c>
      <c r="U59" s="120">
        <f t="shared" ca="1" si="4"/>
        <v>3</v>
      </c>
      <c r="V59" s="117">
        <f t="shared" ca="1" si="5"/>
        <v>5</v>
      </c>
      <c r="W59" s="108">
        <f t="shared" ca="1" si="6"/>
        <v>5</v>
      </c>
      <c r="X59" s="10">
        <f t="shared" ca="1" si="7"/>
        <v>30</v>
      </c>
      <c r="Y59" s="26">
        <f t="shared" ca="1" si="8"/>
        <v>30</v>
      </c>
      <c r="AC59">
        <v>18</v>
      </c>
      <c r="AD59" s="20">
        <v>17</v>
      </c>
      <c r="AE59" s="21">
        <v>0</v>
      </c>
    </row>
    <row r="60" spans="11:32" x14ac:dyDescent="0.3">
      <c r="Q60" s="122">
        <f t="shared" si="3"/>
        <v>17</v>
      </c>
      <c r="R60" s="120">
        <v>2</v>
      </c>
      <c r="S60" s="117">
        <v>35</v>
      </c>
      <c r="T60" s="108">
        <v>20</v>
      </c>
      <c r="U60" s="120">
        <f t="shared" ca="1" si="4"/>
        <v>0</v>
      </c>
      <c r="V60" s="117">
        <f t="shared" ca="1" si="5"/>
        <v>3</v>
      </c>
      <c r="W60" s="108">
        <f t="shared" ca="1" si="6"/>
        <v>4</v>
      </c>
      <c r="X60" s="10">
        <f t="shared" ca="1" si="7"/>
        <v>10</v>
      </c>
      <c r="Y60" s="26">
        <f t="shared" ca="1" si="8"/>
        <v>10</v>
      </c>
      <c r="AC60">
        <v>19</v>
      </c>
      <c r="AD60" s="20">
        <v>18</v>
      </c>
      <c r="AE60" s="21">
        <v>1</v>
      </c>
    </row>
    <row r="61" spans="11:32" x14ac:dyDescent="0.3">
      <c r="Q61" s="122">
        <f t="shared" si="3"/>
        <v>18</v>
      </c>
      <c r="R61" s="120">
        <v>65</v>
      </c>
      <c r="S61" s="117">
        <v>59</v>
      </c>
      <c r="T61" s="108">
        <v>88</v>
      </c>
      <c r="U61" s="120">
        <f t="shared" ca="1" si="4"/>
        <v>3</v>
      </c>
      <c r="V61" s="117">
        <f t="shared" ca="1" si="5"/>
        <v>4</v>
      </c>
      <c r="W61" s="108">
        <f t="shared" ca="1" si="6"/>
        <v>6</v>
      </c>
      <c r="X61" s="10">
        <f t="shared" ca="1" si="7"/>
        <v>29</v>
      </c>
      <c r="Y61" s="26">
        <f t="shared" ca="1" si="8"/>
        <v>30</v>
      </c>
      <c r="AC61">
        <v>20</v>
      </c>
      <c r="AD61" s="20">
        <v>19</v>
      </c>
      <c r="AE61" s="21">
        <v>1</v>
      </c>
    </row>
    <row r="62" spans="11:32" x14ac:dyDescent="0.3">
      <c r="AC62">
        <v>21</v>
      </c>
      <c r="AD62" s="20">
        <v>20</v>
      </c>
      <c r="AE62" s="21">
        <v>1</v>
      </c>
    </row>
    <row r="63" spans="11:32" x14ac:dyDescent="0.3">
      <c r="Q63" t="s">
        <v>173</v>
      </c>
      <c r="AC63">
        <v>22</v>
      </c>
      <c r="AD63" s="20">
        <v>21</v>
      </c>
      <c r="AE63" s="21">
        <v>0</v>
      </c>
    </row>
    <row r="64" spans="11:32" x14ac:dyDescent="0.3">
      <c r="AC64">
        <v>23</v>
      </c>
      <c r="AD64" s="20">
        <v>22</v>
      </c>
      <c r="AE64" s="21">
        <v>0</v>
      </c>
    </row>
    <row r="65" spans="18:31" x14ac:dyDescent="0.3">
      <c r="R65" s="171" t="s">
        <v>107</v>
      </c>
      <c r="AC65">
        <v>24</v>
      </c>
      <c r="AD65" s="20">
        <v>23</v>
      </c>
      <c r="AE65" s="21">
        <v>0</v>
      </c>
    </row>
    <row r="66" spans="18:31" x14ac:dyDescent="0.3">
      <c r="AC66">
        <v>25</v>
      </c>
      <c r="AD66" s="20">
        <v>24</v>
      </c>
      <c r="AE66" s="21">
        <v>0</v>
      </c>
    </row>
    <row r="67" spans="18:31" ht="14.25" customHeight="1" x14ac:dyDescent="0.3">
      <c r="R67" s="398" t="s">
        <v>174</v>
      </c>
      <c r="S67" s="398"/>
      <c r="T67" s="398"/>
      <c r="U67" s="398"/>
      <c r="AC67">
        <v>26</v>
      </c>
      <c r="AD67" s="20">
        <v>25</v>
      </c>
      <c r="AE67" s="21">
        <v>1</v>
      </c>
    </row>
    <row r="68" spans="18:31" ht="14.25" customHeight="1" x14ac:dyDescent="0.3">
      <c r="R68" s="398"/>
      <c r="S68" s="398"/>
      <c r="T68" s="398"/>
      <c r="U68" s="398"/>
      <c r="AC68">
        <v>27</v>
      </c>
      <c r="AD68" s="20">
        <v>26</v>
      </c>
      <c r="AE68" s="21">
        <v>1</v>
      </c>
    </row>
    <row r="69" spans="18:31" x14ac:dyDescent="0.3">
      <c r="R69" s="169"/>
      <c r="S69" s="188" t="s">
        <v>184</v>
      </c>
      <c r="T69" s="189"/>
      <c r="AC69">
        <v>28</v>
      </c>
      <c r="AD69" s="20">
        <v>27</v>
      </c>
      <c r="AE69" s="21">
        <v>1</v>
      </c>
    </row>
    <row r="70" spans="18:31" x14ac:dyDescent="0.3">
      <c r="R70" s="169"/>
      <c r="S70" s="169"/>
      <c r="T70" s="186" t="s">
        <v>176</v>
      </c>
      <c r="U70" s="187"/>
      <c r="V70" s="187"/>
      <c r="W70" s="187"/>
      <c r="X70" s="187"/>
      <c r="AC70">
        <v>29</v>
      </c>
      <c r="AD70" s="20">
        <v>28</v>
      </c>
      <c r="AE70" s="21">
        <v>1</v>
      </c>
    </row>
    <row r="71" spans="18:31" x14ac:dyDescent="0.3">
      <c r="T71" t="s">
        <v>175</v>
      </c>
      <c r="AC71">
        <v>30</v>
      </c>
      <c r="AD71" s="20">
        <v>29</v>
      </c>
      <c r="AE71" s="21">
        <v>1</v>
      </c>
    </row>
    <row r="72" spans="18:31" x14ac:dyDescent="0.3">
      <c r="T72" t="s">
        <v>177</v>
      </c>
      <c r="AC72">
        <v>31</v>
      </c>
      <c r="AD72" s="20">
        <v>30</v>
      </c>
      <c r="AE72" s="21">
        <v>3</v>
      </c>
    </row>
    <row r="73" spans="18:31" x14ac:dyDescent="0.3">
      <c r="T73" t="s">
        <v>178</v>
      </c>
      <c r="AC73">
        <v>32</v>
      </c>
      <c r="AD73" s="20">
        <v>31</v>
      </c>
      <c r="AE73" s="21">
        <v>1</v>
      </c>
    </row>
    <row r="74" spans="18:31" x14ac:dyDescent="0.3">
      <c r="T74" t="s">
        <v>179</v>
      </c>
      <c r="AC74">
        <v>33</v>
      </c>
      <c r="AD74" s="20">
        <v>32</v>
      </c>
      <c r="AE74" s="21">
        <v>0</v>
      </c>
    </row>
    <row r="75" spans="18:31" x14ac:dyDescent="0.3">
      <c r="T75" t="s">
        <v>180</v>
      </c>
      <c r="AC75">
        <v>34</v>
      </c>
      <c r="AD75" s="20">
        <v>33</v>
      </c>
      <c r="AE75" s="21">
        <v>0</v>
      </c>
    </row>
    <row r="76" spans="18:31" x14ac:dyDescent="0.3">
      <c r="AC76">
        <v>35</v>
      </c>
      <c r="AD76" s="20">
        <v>34</v>
      </c>
      <c r="AE76" s="21">
        <v>0</v>
      </c>
    </row>
    <row r="77" spans="18:31" x14ac:dyDescent="0.3">
      <c r="V77" s="277" t="s">
        <v>61</v>
      </c>
      <c r="W77" s="277" t="s">
        <v>266</v>
      </c>
      <c r="X77" s="277"/>
      <c r="AC77">
        <v>36</v>
      </c>
      <c r="AD77" s="20">
        <v>35</v>
      </c>
      <c r="AE77" s="21">
        <v>0</v>
      </c>
    </row>
    <row r="78" spans="18:31" x14ac:dyDescent="0.3">
      <c r="V78" s="278">
        <v>10</v>
      </c>
      <c r="W78" s="279">
        <v>2</v>
      </c>
      <c r="X78" s="277"/>
      <c r="Y78" s="2"/>
      <c r="Z78" s="34"/>
      <c r="AC78">
        <v>37</v>
      </c>
      <c r="AD78" s="20">
        <v>36</v>
      </c>
      <c r="AE78" s="21">
        <v>0</v>
      </c>
    </row>
    <row r="79" spans="18:31" x14ac:dyDescent="0.3">
      <c r="V79" s="278">
        <v>20</v>
      </c>
      <c r="W79" s="279">
        <v>6</v>
      </c>
      <c r="X79" s="277"/>
      <c r="Y79" s="2"/>
      <c r="Z79" s="34"/>
      <c r="AC79">
        <v>38</v>
      </c>
      <c r="AD79" s="20">
        <v>37</v>
      </c>
      <c r="AE79" s="21">
        <v>0</v>
      </c>
    </row>
    <row r="80" spans="18:31" x14ac:dyDescent="0.3">
      <c r="V80" s="278">
        <v>30</v>
      </c>
      <c r="W80" s="279">
        <v>8</v>
      </c>
      <c r="X80" s="277"/>
      <c r="Y80" s="2"/>
      <c r="Z80" s="34"/>
      <c r="AC80">
        <v>39</v>
      </c>
      <c r="AD80" s="20">
        <v>38</v>
      </c>
      <c r="AE80" s="21">
        <v>0</v>
      </c>
    </row>
    <row r="81" spans="18:31" x14ac:dyDescent="0.3">
      <c r="V81" s="278">
        <v>40</v>
      </c>
      <c r="W81" s="279">
        <v>2</v>
      </c>
      <c r="X81" s="277"/>
      <c r="Y81" s="2"/>
      <c r="Z81" s="34"/>
      <c r="AC81">
        <v>40</v>
      </c>
      <c r="AD81" s="20">
        <v>39</v>
      </c>
      <c r="AE81" s="21">
        <v>0</v>
      </c>
    </row>
    <row r="82" spans="18:31" x14ac:dyDescent="0.3">
      <c r="V82" s="278" t="s">
        <v>62</v>
      </c>
      <c r="W82" s="279">
        <v>18</v>
      </c>
      <c r="X82" s="277"/>
      <c r="Y82" s="2"/>
      <c r="Z82" s="34"/>
      <c r="AD82" s="20">
        <v>40</v>
      </c>
      <c r="AE82" s="21">
        <v>1</v>
      </c>
    </row>
    <row r="83" spans="18:31" ht="15" thickBot="1" x14ac:dyDescent="0.35">
      <c r="V83" s="277"/>
      <c r="W83" s="277"/>
      <c r="X83" s="277"/>
      <c r="AD83" s="148" t="s">
        <v>24</v>
      </c>
      <c r="AE83" s="148">
        <v>0</v>
      </c>
    </row>
    <row r="84" spans="18:31" x14ac:dyDescent="0.3">
      <c r="R84" s="172" t="s">
        <v>108</v>
      </c>
      <c r="V84" s="277"/>
      <c r="W84" s="277"/>
      <c r="X84" s="277"/>
    </row>
    <row r="85" spans="18:31" ht="15" thickBot="1" x14ac:dyDescent="0.35">
      <c r="V85" s="277"/>
      <c r="W85" s="277"/>
      <c r="X85" s="277"/>
    </row>
    <row r="86" spans="18:31" x14ac:dyDescent="0.3">
      <c r="R86" t="s">
        <v>181</v>
      </c>
      <c r="V86" s="277"/>
      <c r="W86" s="277"/>
      <c r="X86" s="277"/>
      <c r="AB86" s="195" t="s">
        <v>23</v>
      </c>
      <c r="AC86" s="22" t="s">
        <v>25</v>
      </c>
    </row>
    <row r="87" spans="18:31" x14ac:dyDescent="0.3">
      <c r="S87" s="193" t="s">
        <v>183</v>
      </c>
      <c r="V87" s="277"/>
      <c r="W87" s="277"/>
      <c r="X87" s="277"/>
      <c r="AA87" s="194">
        <v>10</v>
      </c>
      <c r="AB87" s="20">
        <v>10</v>
      </c>
      <c r="AC87" s="21">
        <v>2</v>
      </c>
    </row>
    <row r="88" spans="18:31" x14ac:dyDescent="0.3">
      <c r="S88" s="190" t="s">
        <v>185</v>
      </c>
      <c r="V88" s="277"/>
      <c r="W88" s="277"/>
      <c r="X88" s="277"/>
      <c r="AA88" s="194">
        <v>20</v>
      </c>
      <c r="AB88" s="20">
        <v>20</v>
      </c>
      <c r="AC88" s="21">
        <v>6</v>
      </c>
    </row>
    <row r="89" spans="18:31" x14ac:dyDescent="0.3">
      <c r="T89" t="s">
        <v>182</v>
      </c>
      <c r="V89" s="277"/>
      <c r="W89" s="277"/>
      <c r="X89" s="277"/>
      <c r="AA89" s="194">
        <v>30</v>
      </c>
      <c r="AB89" s="20">
        <v>30</v>
      </c>
      <c r="AC89" s="21">
        <v>8</v>
      </c>
    </row>
    <row r="90" spans="18:31" x14ac:dyDescent="0.3">
      <c r="T90" t="s">
        <v>186</v>
      </c>
      <c r="V90" s="277"/>
      <c r="W90" s="277"/>
      <c r="X90" s="277"/>
      <c r="AA90" s="194">
        <v>40</v>
      </c>
      <c r="AB90" s="20">
        <v>40</v>
      </c>
      <c r="AC90" s="21">
        <v>2</v>
      </c>
    </row>
    <row r="91" spans="18:31" ht="15" thickBot="1" x14ac:dyDescent="0.35">
      <c r="T91" t="s">
        <v>187</v>
      </c>
      <c r="V91" s="277"/>
      <c r="W91" s="277"/>
      <c r="X91" s="277"/>
      <c r="AA91" s="28"/>
      <c r="AB91" s="126" t="s">
        <v>24</v>
      </c>
      <c r="AC91" s="125">
        <v>0</v>
      </c>
    </row>
    <row r="92" spans="18:31" x14ac:dyDescent="0.3">
      <c r="T92" t="s">
        <v>188</v>
      </c>
      <c r="V92" s="277"/>
      <c r="W92" s="277"/>
      <c r="X92" s="277"/>
      <c r="Y92" s="20"/>
      <c r="Z92" s="21"/>
    </row>
    <row r="93" spans="18:31" x14ac:dyDescent="0.3">
      <c r="T93" t="s">
        <v>189</v>
      </c>
      <c r="V93" s="277"/>
      <c r="W93" s="277"/>
      <c r="X93" s="277"/>
    </row>
    <row r="94" spans="18:31" x14ac:dyDescent="0.3">
      <c r="V94" s="277"/>
      <c r="W94" s="277"/>
      <c r="X94" s="277"/>
      <c r="AD94">
        <v>5</v>
      </c>
    </row>
  </sheetData>
  <sortState ref="AD51:AD82">
    <sortCondition ref="AD51"/>
  </sortState>
  <mergeCells count="2">
    <mergeCell ref="R67:U68"/>
    <mergeCell ref="B5:O6"/>
  </mergeCells>
  <pageMargins left="0.25" right="0.25" top="0.75" bottom="0.75" header="0.3" footer="0.3"/>
  <pageSetup paperSize="9" orientation="landscape"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1"/>
  <sheetViews>
    <sheetView topLeftCell="A28" zoomScale="106" zoomScaleNormal="106" workbookViewId="0">
      <selection activeCell="D34" sqref="D34"/>
    </sheetView>
  </sheetViews>
  <sheetFormatPr defaultRowHeight="14.4" x14ac:dyDescent="0.3"/>
  <cols>
    <col min="3" max="3" width="11.88671875" customWidth="1"/>
    <col min="4" max="4" width="17.109375" customWidth="1"/>
  </cols>
  <sheetData>
    <row r="1" spans="1:14" ht="44.25" customHeight="1" x14ac:dyDescent="0.3">
      <c r="B1" s="399" t="s">
        <v>157</v>
      </c>
      <c r="C1" s="399"/>
      <c r="D1" s="399"/>
      <c r="E1" s="399"/>
      <c r="F1" s="399"/>
      <c r="G1" s="399"/>
      <c r="H1" s="399"/>
      <c r="I1" s="399"/>
      <c r="J1" s="399"/>
      <c r="K1" s="399"/>
      <c r="L1" s="399"/>
      <c r="M1" s="399"/>
      <c r="N1" s="155"/>
    </row>
    <row r="3" spans="1:14" x14ac:dyDescent="0.3">
      <c r="A3" s="93" t="s">
        <v>106</v>
      </c>
    </row>
    <row r="21" spans="14:20" x14ac:dyDescent="0.3">
      <c r="R21" s="92"/>
      <c r="S21" s="92"/>
      <c r="T21" s="92"/>
    </row>
    <row r="30" spans="14:20" x14ac:dyDescent="0.3">
      <c r="N30">
        <v>5</v>
      </c>
    </row>
    <row r="33" spans="2:8" ht="28.8" x14ac:dyDescent="0.3">
      <c r="B33" s="73" t="s">
        <v>54</v>
      </c>
      <c r="C33" s="74" t="s">
        <v>57</v>
      </c>
      <c r="D33" s="74" t="s">
        <v>37</v>
      </c>
      <c r="E33" s="73">
        <v>0</v>
      </c>
      <c r="F33" s="73" t="s">
        <v>58</v>
      </c>
      <c r="G33" s="176" t="s">
        <v>8</v>
      </c>
      <c r="H33" s="176" t="s">
        <v>9</v>
      </c>
    </row>
    <row r="34" spans="2:8" x14ac:dyDescent="0.3">
      <c r="B34" s="33">
        <v>1</v>
      </c>
      <c r="C34" s="33">
        <v>0.1</v>
      </c>
      <c r="D34" s="33">
        <f>SUM($C$34:C34)</f>
        <v>0.1</v>
      </c>
      <c r="E34" s="33">
        <f>D34*100</f>
        <v>10</v>
      </c>
      <c r="F34" s="33"/>
      <c r="G34" s="33"/>
      <c r="H34" s="33"/>
    </row>
    <row r="35" spans="2:8" x14ac:dyDescent="0.3">
      <c r="B35" s="76">
        <v>1.5</v>
      </c>
      <c r="C35" s="76">
        <v>0.3</v>
      </c>
      <c r="D35" s="33">
        <f>SUM($C$34:C35)</f>
        <v>0.4</v>
      </c>
      <c r="E35" s="33">
        <f>D35*100</f>
        <v>40</v>
      </c>
      <c r="F35" s="76"/>
      <c r="G35" s="76"/>
      <c r="H35" s="76"/>
    </row>
    <row r="36" spans="2:8" x14ac:dyDescent="0.3">
      <c r="B36" s="77">
        <v>2</v>
      </c>
      <c r="C36" s="77">
        <v>0.4</v>
      </c>
      <c r="D36" s="33">
        <f>SUM($C$34:C36)</f>
        <v>0.8</v>
      </c>
      <c r="E36" s="33">
        <f>D36*100</f>
        <v>80</v>
      </c>
      <c r="F36" s="77"/>
      <c r="G36" s="77"/>
      <c r="H36" s="77"/>
    </row>
    <row r="37" spans="2:8" x14ac:dyDescent="0.3">
      <c r="B37" s="78">
        <v>2.5</v>
      </c>
      <c r="C37" s="78">
        <v>0.2</v>
      </c>
      <c r="D37" s="33">
        <f>SUM($C$34:C37)</f>
        <v>1</v>
      </c>
      <c r="E37" s="33">
        <f>D37*100</f>
        <v>100</v>
      </c>
      <c r="F37" s="78"/>
      <c r="G37" s="78"/>
      <c r="H37" s="78"/>
    </row>
    <row r="39" spans="2:8" ht="28.8" x14ac:dyDescent="0.3">
      <c r="B39" s="31" t="s">
        <v>55</v>
      </c>
      <c r="C39" s="32" t="s">
        <v>57</v>
      </c>
      <c r="D39" s="32" t="s">
        <v>37</v>
      </c>
      <c r="E39" s="31">
        <v>0</v>
      </c>
      <c r="F39" s="31">
        <v>0</v>
      </c>
      <c r="G39" s="31" t="s">
        <v>8</v>
      </c>
      <c r="H39" s="31" t="s">
        <v>9</v>
      </c>
    </row>
    <row r="40" spans="2:8" x14ac:dyDescent="0.3">
      <c r="B40" s="86">
        <v>180</v>
      </c>
      <c r="C40" s="86">
        <v>0.3</v>
      </c>
      <c r="D40" s="86">
        <f>SUM($C$40:C40)</f>
        <v>0.3</v>
      </c>
      <c r="E40" s="86">
        <f>D40*100</f>
        <v>30</v>
      </c>
      <c r="F40" s="86"/>
      <c r="G40" s="86"/>
      <c r="H40" s="86"/>
    </row>
    <row r="41" spans="2:8" x14ac:dyDescent="0.3">
      <c r="B41" s="86">
        <v>190</v>
      </c>
      <c r="C41" s="86">
        <v>0.5</v>
      </c>
      <c r="D41" s="86">
        <f>SUM($C$40:C41)</f>
        <v>0.8</v>
      </c>
      <c r="E41" s="86">
        <f>D41*100</f>
        <v>80</v>
      </c>
      <c r="F41" s="86"/>
      <c r="G41" s="86"/>
      <c r="H41" s="86"/>
    </row>
    <row r="42" spans="2:8" x14ac:dyDescent="0.3">
      <c r="B42" s="86">
        <v>200</v>
      </c>
      <c r="C42" s="86">
        <v>0.2</v>
      </c>
      <c r="D42" s="86">
        <f>SUM($C$40:C42)</f>
        <v>1</v>
      </c>
      <c r="E42" s="86">
        <f>D42*100</f>
        <v>100</v>
      </c>
      <c r="F42" s="86"/>
      <c r="G42" s="86"/>
      <c r="H42" s="86"/>
    </row>
    <row r="44" spans="2:8" ht="28.8" x14ac:dyDescent="0.3">
      <c r="B44" s="83" t="s">
        <v>59</v>
      </c>
      <c r="C44" s="84" t="s">
        <v>57</v>
      </c>
      <c r="D44" s="84" t="s">
        <v>37</v>
      </c>
      <c r="E44" s="83">
        <v>0</v>
      </c>
      <c r="F44" s="83">
        <v>0</v>
      </c>
      <c r="G44" s="173" t="s">
        <v>8</v>
      </c>
      <c r="H44" s="173" t="s">
        <v>9</v>
      </c>
    </row>
    <row r="45" spans="2:8" x14ac:dyDescent="0.3">
      <c r="B45" s="85">
        <v>150</v>
      </c>
      <c r="C45" s="85">
        <v>0.25</v>
      </c>
      <c r="D45" s="85">
        <f>SUM($C$45:C45)</f>
        <v>0.25</v>
      </c>
      <c r="E45" s="85">
        <f>D45*100</f>
        <v>25</v>
      </c>
      <c r="F45" s="85"/>
      <c r="G45" s="85"/>
      <c r="H45" s="85"/>
    </row>
    <row r="46" spans="2:8" x14ac:dyDescent="0.3">
      <c r="B46" s="85">
        <v>160</v>
      </c>
      <c r="C46" s="85">
        <v>0.4</v>
      </c>
      <c r="D46" s="85">
        <f>SUM($C$45:C46)</f>
        <v>0.65</v>
      </c>
      <c r="E46" s="85">
        <f>D46*100</f>
        <v>65</v>
      </c>
      <c r="F46" s="85"/>
      <c r="G46" s="85"/>
      <c r="H46" s="85"/>
    </row>
    <row r="47" spans="2:8" x14ac:dyDescent="0.3">
      <c r="B47" s="85">
        <v>170</v>
      </c>
      <c r="C47" s="85">
        <v>0.25</v>
      </c>
      <c r="D47" s="85">
        <f>SUM($C$45:C47)</f>
        <v>0.9</v>
      </c>
      <c r="E47" s="85">
        <f>D47*100</f>
        <v>90</v>
      </c>
      <c r="F47" s="85"/>
      <c r="G47" s="85"/>
      <c r="H47" s="85"/>
    </row>
    <row r="48" spans="2:8" x14ac:dyDescent="0.3">
      <c r="B48" s="85">
        <v>180</v>
      </c>
      <c r="C48" s="85">
        <v>0.1</v>
      </c>
      <c r="D48" s="85">
        <f>SUM($C$45:C48)</f>
        <v>1</v>
      </c>
      <c r="E48" s="85">
        <f>D48*100</f>
        <v>100</v>
      </c>
      <c r="F48" s="85"/>
      <c r="G48" s="85"/>
      <c r="H48" s="85"/>
    </row>
    <row r="50" spans="2:14" ht="28.8" x14ac:dyDescent="0.3">
      <c r="B50" s="81" t="s">
        <v>56</v>
      </c>
      <c r="C50" s="82" t="s">
        <v>57</v>
      </c>
      <c r="D50" s="82" t="s">
        <v>37</v>
      </c>
      <c r="E50" s="81">
        <v>0</v>
      </c>
      <c r="F50" s="81">
        <v>0</v>
      </c>
      <c r="G50" s="174" t="s">
        <v>8</v>
      </c>
      <c r="H50" s="174" t="s">
        <v>9</v>
      </c>
    </row>
    <row r="51" spans="2:14" x14ac:dyDescent="0.3">
      <c r="B51" s="91">
        <v>130</v>
      </c>
      <c r="C51" s="91">
        <v>0.3</v>
      </c>
      <c r="D51" s="91">
        <f>SUM($C$51:C51)</f>
        <v>0.3</v>
      </c>
      <c r="E51" s="91">
        <f>D51*100</f>
        <v>30</v>
      </c>
      <c r="F51" s="91"/>
      <c r="G51" s="91"/>
      <c r="H51" s="91"/>
    </row>
    <row r="52" spans="2:14" x14ac:dyDescent="0.3">
      <c r="B52" s="91">
        <v>140</v>
      </c>
      <c r="C52" s="91">
        <v>0.6</v>
      </c>
      <c r="D52" s="91">
        <f>SUM($C$51:C52)</f>
        <v>0.89999999999999991</v>
      </c>
      <c r="E52" s="91">
        <f>D52*100</f>
        <v>89.999999999999986</v>
      </c>
      <c r="F52" s="91"/>
      <c r="G52" s="91"/>
      <c r="H52" s="91"/>
    </row>
    <row r="53" spans="2:14" x14ac:dyDescent="0.3">
      <c r="B53" s="91">
        <v>150</v>
      </c>
      <c r="C53" s="91">
        <v>0.1</v>
      </c>
      <c r="D53" s="91">
        <f>SUM($C$51:C53)</f>
        <v>0.99999999999999989</v>
      </c>
      <c r="E53" s="91">
        <f>D53*100</f>
        <v>99.999999999999986</v>
      </c>
      <c r="F53" s="91"/>
      <c r="G53" s="91"/>
      <c r="H53" s="91"/>
    </row>
    <row r="55" spans="2:14" ht="28.8" x14ac:dyDescent="0.3">
      <c r="B55" s="79" t="s">
        <v>60</v>
      </c>
      <c r="C55" s="80" t="s">
        <v>57</v>
      </c>
      <c r="D55" s="80" t="s">
        <v>37</v>
      </c>
      <c r="E55" s="79">
        <v>0</v>
      </c>
      <c r="F55" s="79">
        <v>0</v>
      </c>
      <c r="G55" s="175" t="s">
        <v>8</v>
      </c>
      <c r="H55" s="175" t="s">
        <v>9</v>
      </c>
    </row>
    <row r="56" spans="2:14" x14ac:dyDescent="0.3">
      <c r="B56" s="90">
        <v>110</v>
      </c>
      <c r="C56" s="90">
        <v>0.25</v>
      </c>
      <c r="D56" s="90">
        <f>SUM($C$56:C56)</f>
        <v>0.25</v>
      </c>
      <c r="E56" s="90">
        <f>D56*100</f>
        <v>25</v>
      </c>
      <c r="F56" s="90"/>
      <c r="G56" s="90"/>
      <c r="H56" s="90"/>
    </row>
    <row r="57" spans="2:14" x14ac:dyDescent="0.3">
      <c r="B57" s="90">
        <v>120</v>
      </c>
      <c r="C57" s="90">
        <v>0.5</v>
      </c>
      <c r="D57" s="90">
        <f>SUM($C$56:C57)</f>
        <v>0.75</v>
      </c>
      <c r="E57" s="90">
        <f>D57*100</f>
        <v>75</v>
      </c>
      <c r="F57" s="90"/>
      <c r="G57" s="90"/>
      <c r="H57" s="90"/>
    </row>
    <row r="58" spans="2:14" x14ac:dyDescent="0.3">
      <c r="B58" s="90">
        <v>130</v>
      </c>
      <c r="C58" s="90">
        <v>0.25</v>
      </c>
      <c r="D58" s="90">
        <f>SUM($C$56:C58)</f>
        <v>1</v>
      </c>
      <c r="E58" s="90">
        <f>D58*100</f>
        <v>100</v>
      </c>
      <c r="F58" s="90"/>
      <c r="G58" s="90"/>
      <c r="H58" s="90"/>
      <c r="N58">
        <v>6</v>
      </c>
    </row>
    <row r="63" spans="2:14" x14ac:dyDescent="0.3">
      <c r="B63" t="s">
        <v>158</v>
      </c>
    </row>
    <row r="65" spans="2:7" x14ac:dyDescent="0.3">
      <c r="B65" t="s">
        <v>160</v>
      </c>
    </row>
    <row r="66" spans="2:7" x14ac:dyDescent="0.3">
      <c r="B66" t="s">
        <v>193</v>
      </c>
    </row>
    <row r="67" spans="2:7" x14ac:dyDescent="0.3">
      <c r="B67" s="177" t="s">
        <v>159</v>
      </c>
    </row>
    <row r="69" spans="2:7" x14ac:dyDescent="0.3">
      <c r="B69" s="178" t="s">
        <v>103</v>
      </c>
      <c r="C69" s="178" t="s">
        <v>163</v>
      </c>
      <c r="D69" s="178" t="s">
        <v>164</v>
      </c>
      <c r="E69" s="178" t="s">
        <v>54</v>
      </c>
      <c r="F69" s="179" t="s">
        <v>104</v>
      </c>
      <c r="G69" s="180" t="s">
        <v>105</v>
      </c>
    </row>
    <row r="70" spans="2:7" x14ac:dyDescent="0.3">
      <c r="B70" s="273">
        <v>1</v>
      </c>
      <c r="C70" s="291">
        <v>22</v>
      </c>
      <c r="D70" s="292">
        <v>73</v>
      </c>
      <c r="E70" s="183">
        <f ca="1">LOOKUP(C70,$E$33:$E$37,$B$34:$B$37)</f>
        <v>1.5</v>
      </c>
      <c r="F70" s="184">
        <f ca="1">IF(E70=1,LOOKUP(D70,$E$39:$E$42,$B$40:$B$42),IF(E70=1.5,LOOKUP(D70,$E$44:$E$48,$B$45:$B$48),IF(E70=2,LOOKUP(D70,$E$50:$E$53,$B$51:$B$53),IF(E70=2.5,LOOKUP(D70,$E$55:$E$58,$B$56:$B$58),"error"))))</f>
        <v>170</v>
      </c>
      <c r="G70" s="185">
        <f ca="1">E70*F70</f>
        <v>255</v>
      </c>
    </row>
    <row r="71" spans="2:7" x14ac:dyDescent="0.3">
      <c r="B71" s="273">
        <v>2</v>
      </c>
      <c r="C71" s="181">
        <v>5</v>
      </c>
      <c r="D71" s="181">
        <v>69</v>
      </c>
      <c r="E71" s="183">
        <f t="shared" ref="E71:E77" ca="1" si="0">LOOKUP(C71,$E$33:$E$37,$B$34:$B$37)</f>
        <v>1</v>
      </c>
      <c r="F71" s="184">
        <f t="shared" ref="F71:F77" ca="1" si="1">IF(E71=1,LOOKUP(D71,$E$39:$E$42,$B$40:$B$42),IF(E71=1.5,LOOKUP(D71,$E$44:$E$48,$B$45:$B$48),IF(E71=2,LOOKUP(D71,$E$50:$E$53,$B$51:$B$53),IF(E71=2.5,LOOKUP(D71,$E$55:$E$58,$B$56:$B$58),"error"))))</f>
        <v>190</v>
      </c>
      <c r="G71" s="185">
        <f t="shared" ref="G71:G77" ca="1" si="2">E71*F71</f>
        <v>190</v>
      </c>
    </row>
    <row r="72" spans="2:7" x14ac:dyDescent="0.3">
      <c r="B72" s="273">
        <v>3</v>
      </c>
      <c r="C72" s="181">
        <v>36</v>
      </c>
      <c r="D72" s="181">
        <v>5</v>
      </c>
      <c r="E72" s="183">
        <f t="shared" ca="1" si="0"/>
        <v>1.5</v>
      </c>
      <c r="F72" s="184">
        <f t="shared" ca="1" si="1"/>
        <v>150</v>
      </c>
      <c r="G72" s="185">
        <f t="shared" ca="1" si="2"/>
        <v>225</v>
      </c>
    </row>
    <row r="73" spans="2:7" x14ac:dyDescent="0.3">
      <c r="B73" s="273">
        <v>4</v>
      </c>
      <c r="C73" s="181">
        <v>59</v>
      </c>
      <c r="D73" s="294">
        <v>45</v>
      </c>
      <c r="E73" s="293">
        <f t="shared" ca="1" si="0"/>
        <v>2</v>
      </c>
      <c r="F73" s="91">
        <f t="shared" ca="1" si="1"/>
        <v>140</v>
      </c>
      <c r="G73" s="185">
        <f t="shared" ca="1" si="2"/>
        <v>280</v>
      </c>
    </row>
    <row r="74" spans="2:7" x14ac:dyDescent="0.3">
      <c r="B74" s="30">
        <v>5</v>
      </c>
      <c r="C74" s="181">
        <v>34</v>
      </c>
      <c r="D74" s="181">
        <v>47</v>
      </c>
      <c r="E74" s="183">
        <f t="shared" ca="1" si="0"/>
        <v>1.5</v>
      </c>
      <c r="F74" s="184">
        <f t="shared" ca="1" si="1"/>
        <v>160</v>
      </c>
      <c r="G74" s="185">
        <f t="shared" ca="1" si="2"/>
        <v>240</v>
      </c>
    </row>
    <row r="75" spans="2:7" x14ac:dyDescent="0.3">
      <c r="B75" s="273">
        <v>6</v>
      </c>
      <c r="C75" s="181">
        <v>54</v>
      </c>
      <c r="D75" s="294">
        <v>17</v>
      </c>
      <c r="E75" s="293">
        <f t="shared" ca="1" si="0"/>
        <v>2</v>
      </c>
      <c r="F75" s="91">
        <f t="shared" ca="1" si="1"/>
        <v>130</v>
      </c>
      <c r="G75" s="185">
        <f t="shared" ca="1" si="2"/>
        <v>260</v>
      </c>
    </row>
    <row r="76" spans="2:7" x14ac:dyDescent="0.3">
      <c r="B76" s="273">
        <v>7</v>
      </c>
      <c r="C76" s="181">
        <v>10</v>
      </c>
      <c r="D76" s="181">
        <v>29</v>
      </c>
      <c r="E76" s="183">
        <f t="shared" ca="1" si="0"/>
        <v>1.5</v>
      </c>
      <c r="F76" s="184">
        <f t="shared" ca="1" si="1"/>
        <v>160</v>
      </c>
      <c r="G76" s="185">
        <f t="shared" ca="1" si="2"/>
        <v>240</v>
      </c>
    </row>
    <row r="77" spans="2:7" x14ac:dyDescent="0.3">
      <c r="B77" s="273">
        <v>8</v>
      </c>
      <c r="C77" s="181">
        <v>51</v>
      </c>
      <c r="D77" s="294">
        <v>97</v>
      </c>
      <c r="E77" s="293">
        <f t="shared" ca="1" si="0"/>
        <v>2</v>
      </c>
      <c r="F77" s="91">
        <f t="shared" ca="1" si="1"/>
        <v>150</v>
      </c>
      <c r="G77" s="185">
        <f t="shared" ca="1" si="2"/>
        <v>300</v>
      </c>
    </row>
    <row r="91" spans="14:14" x14ac:dyDescent="0.3">
      <c r="N91">
        <v>7</v>
      </c>
    </row>
  </sheetData>
  <mergeCells count="1">
    <mergeCell ref="B1:M1"/>
  </mergeCells>
  <pageMargins left="0.25" right="0.25"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1"/>
  <sheetViews>
    <sheetView topLeftCell="A85" zoomScale="106" zoomScaleNormal="106" workbookViewId="0">
      <selection activeCell="J83" sqref="J83"/>
    </sheetView>
  </sheetViews>
  <sheetFormatPr defaultRowHeight="14.4" x14ac:dyDescent="0.3"/>
  <cols>
    <col min="3" max="3" width="11.88671875" customWidth="1"/>
    <col min="4" max="4" width="17.109375" customWidth="1"/>
    <col min="9" max="9" width="2.77734375" customWidth="1"/>
  </cols>
  <sheetData>
    <row r="1" spans="1:14" ht="44.25" customHeight="1" x14ac:dyDescent="0.3">
      <c r="B1" s="399" t="s">
        <v>157</v>
      </c>
      <c r="C1" s="399"/>
      <c r="D1" s="399"/>
      <c r="E1" s="399"/>
      <c r="F1" s="399"/>
      <c r="G1" s="399"/>
      <c r="H1" s="399"/>
      <c r="I1" s="399"/>
      <c r="J1" s="399"/>
      <c r="K1" s="399"/>
      <c r="L1" s="399"/>
      <c r="M1" s="399"/>
      <c r="N1" s="155"/>
    </row>
    <row r="3" spans="1:14" x14ac:dyDescent="0.3">
      <c r="A3" s="93" t="s">
        <v>106</v>
      </c>
    </row>
    <row r="21" spans="14:20" x14ac:dyDescent="0.3">
      <c r="R21" s="92"/>
      <c r="S21" s="92"/>
      <c r="T21" s="92"/>
    </row>
    <row r="30" spans="14:20" x14ac:dyDescent="0.3">
      <c r="N30">
        <v>5</v>
      </c>
    </row>
    <row r="33" spans="2:11" ht="28.8" x14ac:dyDescent="0.3">
      <c r="B33" s="73" t="s">
        <v>54</v>
      </c>
      <c r="C33" s="74" t="s">
        <v>57</v>
      </c>
      <c r="D33" s="74" t="s">
        <v>37</v>
      </c>
      <c r="E33" s="73" t="s">
        <v>58</v>
      </c>
      <c r="F33" s="73">
        <v>0</v>
      </c>
      <c r="G33" s="176" t="s">
        <v>8</v>
      </c>
      <c r="H33" s="176" t="s">
        <v>9</v>
      </c>
    </row>
    <row r="34" spans="2:11" x14ac:dyDescent="0.3">
      <c r="B34" s="33">
        <v>1</v>
      </c>
      <c r="C34" s="33">
        <v>0.1</v>
      </c>
      <c r="D34" s="33">
        <f>SUM($C$34:C34)</f>
        <v>0.1</v>
      </c>
      <c r="E34" s="33" t="str">
        <f>CONCATENATE(G34," - ",H34)</f>
        <v>0 - 9</v>
      </c>
      <c r="F34" s="33">
        <f>D34*100</f>
        <v>10</v>
      </c>
      <c r="G34" s="33">
        <v>0</v>
      </c>
      <c r="H34" s="33">
        <f>F34-1</f>
        <v>9</v>
      </c>
      <c r="J34">
        <v>0</v>
      </c>
      <c r="K34">
        <v>0.09</v>
      </c>
    </row>
    <row r="35" spans="2:11" x14ac:dyDescent="0.3">
      <c r="B35" s="76">
        <v>1.5</v>
      </c>
      <c r="C35" s="76">
        <v>0.3</v>
      </c>
      <c r="D35" s="76">
        <f>SUM($C$34:C35)</f>
        <v>0.4</v>
      </c>
      <c r="E35" s="76" t="str">
        <f>CONCATENATE(G35," - ",H35)</f>
        <v>10 - 39</v>
      </c>
      <c r="F35" s="76">
        <f>D35*100</f>
        <v>40</v>
      </c>
      <c r="G35" s="76">
        <f>F34</f>
        <v>10</v>
      </c>
      <c r="H35" s="76">
        <f>F35-1</f>
        <v>39</v>
      </c>
      <c r="J35">
        <v>0.1</v>
      </c>
      <c r="K35">
        <v>0.39</v>
      </c>
    </row>
    <row r="36" spans="2:11" x14ac:dyDescent="0.3">
      <c r="B36" s="77">
        <v>2</v>
      </c>
      <c r="C36" s="77">
        <v>0.4</v>
      </c>
      <c r="D36" s="77">
        <f>SUM($C$34:C36)</f>
        <v>0.8</v>
      </c>
      <c r="E36" s="77" t="str">
        <f>CONCATENATE(G36," - ",H36)</f>
        <v>40 - 79</v>
      </c>
      <c r="F36" s="77">
        <f>D36*100</f>
        <v>80</v>
      </c>
      <c r="G36" s="77">
        <f>F35</f>
        <v>40</v>
      </c>
      <c r="H36" s="77">
        <f>F36-1</f>
        <v>79</v>
      </c>
      <c r="J36">
        <v>0.4</v>
      </c>
      <c r="K36">
        <v>0.79</v>
      </c>
    </row>
    <row r="37" spans="2:11" x14ac:dyDescent="0.3">
      <c r="B37" s="78">
        <v>2.5</v>
      </c>
      <c r="C37" s="78">
        <v>0.2</v>
      </c>
      <c r="D37" s="78">
        <f>SUM($C$34:C37)</f>
        <v>1</v>
      </c>
      <c r="E37" s="78" t="str">
        <f>CONCATENATE(G37," - ",H37)</f>
        <v>80 - 99</v>
      </c>
      <c r="F37" s="78">
        <f>D37*100</f>
        <v>100</v>
      </c>
      <c r="G37" s="78">
        <f>F36</f>
        <v>80</v>
      </c>
      <c r="H37" s="78">
        <f>F37-1</f>
        <v>99</v>
      </c>
      <c r="J37">
        <v>0.8</v>
      </c>
      <c r="K37">
        <v>1</v>
      </c>
    </row>
    <row r="39" spans="2:11" ht="28.8" x14ac:dyDescent="0.3">
      <c r="B39" s="31" t="s">
        <v>55</v>
      </c>
      <c r="C39" s="32" t="s">
        <v>57</v>
      </c>
      <c r="D39" s="32" t="s">
        <v>37</v>
      </c>
      <c r="E39" s="31" t="s">
        <v>58</v>
      </c>
      <c r="F39" s="31">
        <v>0</v>
      </c>
      <c r="G39" s="31" t="s">
        <v>8</v>
      </c>
      <c r="H39" s="31" t="s">
        <v>9</v>
      </c>
    </row>
    <row r="40" spans="2:11" x14ac:dyDescent="0.3">
      <c r="B40" s="86">
        <v>180</v>
      </c>
      <c r="C40" s="86">
        <v>0.3</v>
      </c>
      <c r="D40" s="86">
        <f>SUM($C$40:C40)</f>
        <v>0.3</v>
      </c>
      <c r="E40" s="86" t="str">
        <f>CONCATENATE(G40," - ",H40)</f>
        <v>0 - 29</v>
      </c>
      <c r="F40" s="86">
        <f>D40*100</f>
        <v>30</v>
      </c>
      <c r="G40" s="86">
        <f>F39</f>
        <v>0</v>
      </c>
      <c r="H40" s="86">
        <f>F40-1</f>
        <v>29</v>
      </c>
    </row>
    <row r="41" spans="2:11" x14ac:dyDescent="0.3">
      <c r="B41" s="86">
        <v>190</v>
      </c>
      <c r="C41" s="86">
        <v>0.5</v>
      </c>
      <c r="D41" s="86">
        <f>SUM($C$40:C41)</f>
        <v>0.8</v>
      </c>
      <c r="E41" s="86" t="str">
        <f>CONCATENATE(G41," - ",H41)</f>
        <v>30 - 79</v>
      </c>
      <c r="F41" s="86">
        <f>D41*100</f>
        <v>80</v>
      </c>
      <c r="G41" s="86">
        <f>F40</f>
        <v>30</v>
      </c>
      <c r="H41" s="86">
        <f>F41-1</f>
        <v>79</v>
      </c>
    </row>
    <row r="42" spans="2:11" x14ac:dyDescent="0.3">
      <c r="B42" s="86">
        <v>200</v>
      </c>
      <c r="C42" s="86">
        <v>0.2</v>
      </c>
      <c r="D42" s="86">
        <f>SUM($C$40:C42)</f>
        <v>1</v>
      </c>
      <c r="E42" s="86" t="str">
        <f>CONCATENATE(G42," - ",H42)</f>
        <v>80 - 99</v>
      </c>
      <c r="F42" s="86">
        <f>D42*100</f>
        <v>100</v>
      </c>
      <c r="G42" s="86">
        <f>F41</f>
        <v>80</v>
      </c>
      <c r="H42" s="86">
        <f>F42-1</f>
        <v>99</v>
      </c>
    </row>
    <row r="44" spans="2:11" ht="28.8" x14ac:dyDescent="0.3">
      <c r="B44" s="83" t="s">
        <v>59</v>
      </c>
      <c r="C44" s="84" t="s">
        <v>57</v>
      </c>
      <c r="D44" s="84" t="s">
        <v>37</v>
      </c>
      <c r="E44" s="83" t="s">
        <v>58</v>
      </c>
      <c r="F44" s="83">
        <v>0</v>
      </c>
      <c r="G44" s="173" t="s">
        <v>8</v>
      </c>
      <c r="H44" s="173" t="s">
        <v>9</v>
      </c>
    </row>
    <row r="45" spans="2:11" x14ac:dyDescent="0.3">
      <c r="B45" s="85">
        <v>150</v>
      </c>
      <c r="C45" s="85">
        <v>0.25</v>
      </c>
      <c r="D45" s="85">
        <f>SUM($C$45:C45)</f>
        <v>0.25</v>
      </c>
      <c r="E45" s="85" t="str">
        <f>CONCATENATE(G45," - ",H45)</f>
        <v>0 - 24</v>
      </c>
      <c r="F45" s="85">
        <f>D45*100</f>
        <v>25</v>
      </c>
      <c r="G45" s="85">
        <f>F44</f>
        <v>0</v>
      </c>
      <c r="H45" s="85">
        <f>F45-1</f>
        <v>24</v>
      </c>
      <c r="J45">
        <v>0</v>
      </c>
      <c r="K45">
        <v>0.24</v>
      </c>
    </row>
    <row r="46" spans="2:11" x14ac:dyDescent="0.3">
      <c r="B46" s="85">
        <v>160</v>
      </c>
      <c r="C46" s="85">
        <v>0.4</v>
      </c>
      <c r="D46" s="85">
        <f>SUM($C$45:C46)</f>
        <v>0.65</v>
      </c>
      <c r="E46" s="85" t="str">
        <f>CONCATENATE(G46," - ",H46)</f>
        <v>25 - 64</v>
      </c>
      <c r="F46" s="85">
        <f>D46*100</f>
        <v>65</v>
      </c>
      <c r="G46" s="85">
        <f>F45</f>
        <v>25</v>
      </c>
      <c r="H46" s="85">
        <f>F46-1</f>
        <v>64</v>
      </c>
      <c r="J46">
        <v>0.25</v>
      </c>
      <c r="K46">
        <f>D46-0.01</f>
        <v>0.64</v>
      </c>
    </row>
    <row r="47" spans="2:11" x14ac:dyDescent="0.3">
      <c r="B47" s="85">
        <v>170</v>
      </c>
      <c r="C47" s="85">
        <v>0.25</v>
      </c>
      <c r="D47" s="85">
        <f>SUM($C$45:C47)</f>
        <v>0.9</v>
      </c>
      <c r="E47" s="85" t="str">
        <f>CONCATENATE(G47," - ",H47)</f>
        <v>65 - 89</v>
      </c>
      <c r="F47" s="85">
        <f>D47*100</f>
        <v>90</v>
      </c>
      <c r="G47" s="85">
        <f>F46</f>
        <v>65</v>
      </c>
      <c r="H47" s="85">
        <f>F47-1</f>
        <v>89</v>
      </c>
      <c r="J47">
        <f>D46</f>
        <v>0.65</v>
      </c>
      <c r="K47">
        <f>D47-0.01</f>
        <v>0.89</v>
      </c>
    </row>
    <row r="48" spans="2:11" x14ac:dyDescent="0.3">
      <c r="B48" s="85">
        <v>180</v>
      </c>
      <c r="C48" s="85">
        <v>0.1</v>
      </c>
      <c r="D48" s="85">
        <f>SUM($C$45:C48)</f>
        <v>1</v>
      </c>
      <c r="E48" s="85" t="str">
        <f>CONCATENATE(G48," - ",H48)</f>
        <v>90 - 99</v>
      </c>
      <c r="F48" s="85">
        <f>D48*100</f>
        <v>100</v>
      </c>
      <c r="G48" s="85">
        <f>F47</f>
        <v>90</v>
      </c>
      <c r="H48" s="85">
        <f>F48-1</f>
        <v>99</v>
      </c>
      <c r="J48">
        <f>D47</f>
        <v>0.9</v>
      </c>
      <c r="K48">
        <f>D48-0.01</f>
        <v>0.99</v>
      </c>
    </row>
    <row r="50" spans="2:14" ht="28.8" x14ac:dyDescent="0.3">
      <c r="B50" s="81" t="s">
        <v>56</v>
      </c>
      <c r="C50" s="82" t="s">
        <v>57</v>
      </c>
      <c r="D50" s="82" t="s">
        <v>37</v>
      </c>
      <c r="E50" s="81" t="s">
        <v>58</v>
      </c>
      <c r="F50" s="81">
        <v>0</v>
      </c>
      <c r="G50" s="174" t="s">
        <v>8</v>
      </c>
      <c r="H50" s="174" t="s">
        <v>9</v>
      </c>
    </row>
    <row r="51" spans="2:14" x14ac:dyDescent="0.3">
      <c r="B51" s="91">
        <v>130</v>
      </c>
      <c r="C51" s="91">
        <v>0.3</v>
      </c>
      <c r="D51" s="91">
        <f>SUM($C$51:C51)</f>
        <v>0.3</v>
      </c>
      <c r="E51" s="91" t="str">
        <f>CONCATENATE(G51," - ",H51)</f>
        <v>0 - 29</v>
      </c>
      <c r="F51" s="91">
        <f>D51*100</f>
        <v>30</v>
      </c>
      <c r="G51" s="91">
        <f>F50</f>
        <v>0</v>
      </c>
      <c r="H51" s="91">
        <f>F51-1</f>
        <v>29</v>
      </c>
      <c r="J51">
        <v>130</v>
      </c>
      <c r="K51">
        <v>0</v>
      </c>
      <c r="L51">
        <v>0.28999999999999998</v>
      </c>
    </row>
    <row r="52" spans="2:14" x14ac:dyDescent="0.3">
      <c r="B52" s="91">
        <v>140</v>
      </c>
      <c r="C52" s="91">
        <v>0.6</v>
      </c>
      <c r="D52" s="91">
        <f>SUM($C$51:C52)</f>
        <v>0.89999999999999991</v>
      </c>
      <c r="E52" s="91" t="str">
        <f>CONCATENATE(G52," - ",H52)</f>
        <v>30 - 89</v>
      </c>
      <c r="F52" s="91">
        <f>D52*100</f>
        <v>89.999999999999986</v>
      </c>
      <c r="G52" s="91">
        <f>F51</f>
        <v>30</v>
      </c>
      <c r="H52" s="91">
        <f>F52-1</f>
        <v>88.999999999999986</v>
      </c>
      <c r="J52">
        <v>140</v>
      </c>
      <c r="K52">
        <f>D51</f>
        <v>0.3</v>
      </c>
      <c r="L52">
        <f>D52-0.01</f>
        <v>0.8899999999999999</v>
      </c>
    </row>
    <row r="53" spans="2:14" x14ac:dyDescent="0.3">
      <c r="B53" s="91">
        <v>150</v>
      </c>
      <c r="C53" s="91">
        <v>0.1</v>
      </c>
      <c r="D53" s="91">
        <f>SUM($C$51:C53)</f>
        <v>0.99999999999999989</v>
      </c>
      <c r="E53" s="91" t="str">
        <f>CONCATENATE(G53," - ",H53)</f>
        <v>90 - 99</v>
      </c>
      <c r="F53" s="91">
        <f>D53*100</f>
        <v>99.999999999999986</v>
      </c>
      <c r="G53" s="91">
        <f>F52</f>
        <v>89.999999999999986</v>
      </c>
      <c r="H53" s="91">
        <f>F53-1</f>
        <v>98.999999999999986</v>
      </c>
      <c r="J53">
        <v>150</v>
      </c>
      <c r="K53">
        <f>D52</f>
        <v>0.89999999999999991</v>
      </c>
      <c r="L53" s="356">
        <f>D53-0.01</f>
        <v>0.98999999999999988</v>
      </c>
    </row>
    <row r="55" spans="2:14" ht="28.8" x14ac:dyDescent="0.3">
      <c r="B55" s="79" t="s">
        <v>60</v>
      </c>
      <c r="C55" s="80" t="s">
        <v>57</v>
      </c>
      <c r="D55" s="80" t="s">
        <v>37</v>
      </c>
      <c r="E55" s="79" t="s">
        <v>58</v>
      </c>
      <c r="F55" s="79">
        <v>0</v>
      </c>
      <c r="G55" s="175" t="s">
        <v>8</v>
      </c>
      <c r="H55" s="175" t="s">
        <v>9</v>
      </c>
    </row>
    <row r="56" spans="2:14" x14ac:dyDescent="0.3">
      <c r="B56" s="90">
        <v>110</v>
      </c>
      <c r="C56" s="90">
        <v>0.25</v>
      </c>
      <c r="D56" s="90">
        <f>SUM($C$56:C56)</f>
        <v>0.25</v>
      </c>
      <c r="E56" s="90" t="str">
        <f>CONCATENATE(G56," - ",H56)</f>
        <v>0 - 24</v>
      </c>
      <c r="F56" s="90">
        <f>D56*100</f>
        <v>25</v>
      </c>
      <c r="G56" s="90">
        <f>F55</f>
        <v>0</v>
      </c>
      <c r="H56" s="90">
        <f>F56-1</f>
        <v>24</v>
      </c>
    </row>
    <row r="57" spans="2:14" x14ac:dyDescent="0.3">
      <c r="B57" s="90">
        <v>120</v>
      </c>
      <c r="C57" s="90">
        <v>0.5</v>
      </c>
      <c r="D57" s="90">
        <f>SUM($C$56:C57)</f>
        <v>0.75</v>
      </c>
      <c r="E57" s="90" t="str">
        <f>CONCATENATE(G57," - ",H57)</f>
        <v>25 - 74</v>
      </c>
      <c r="F57" s="90">
        <f>D57*100</f>
        <v>75</v>
      </c>
      <c r="G57" s="90">
        <f>F56</f>
        <v>25</v>
      </c>
      <c r="H57" s="90">
        <f>F57-1</f>
        <v>74</v>
      </c>
    </row>
    <row r="58" spans="2:14" x14ac:dyDescent="0.3">
      <c r="B58" s="90">
        <v>130</v>
      </c>
      <c r="C58" s="90">
        <v>0.25</v>
      </c>
      <c r="D58" s="90">
        <f>SUM($C$56:C58)</f>
        <v>1</v>
      </c>
      <c r="E58" s="90" t="str">
        <f>CONCATENATE(G58," - ",H58)</f>
        <v>75 - 99</v>
      </c>
      <c r="F58" s="90">
        <f>D58*100</f>
        <v>100</v>
      </c>
      <c r="G58" s="90">
        <f>F57</f>
        <v>75</v>
      </c>
      <c r="H58" s="90">
        <f>F58-1</f>
        <v>99</v>
      </c>
      <c r="N58">
        <v>6</v>
      </c>
    </row>
    <row r="63" spans="2:14" x14ac:dyDescent="0.3">
      <c r="B63" t="s">
        <v>158</v>
      </c>
    </row>
    <row r="65" spans="2:10" x14ac:dyDescent="0.3">
      <c r="B65" t="s">
        <v>160</v>
      </c>
    </row>
    <row r="66" spans="2:10" x14ac:dyDescent="0.3">
      <c r="B66" t="s">
        <v>193</v>
      </c>
    </row>
    <row r="67" spans="2:10" x14ac:dyDescent="0.3">
      <c r="B67" s="177" t="s">
        <v>159</v>
      </c>
    </row>
    <row r="69" spans="2:10" x14ac:dyDescent="0.3">
      <c r="B69" s="178" t="s">
        <v>103</v>
      </c>
      <c r="C69" s="178" t="s">
        <v>163</v>
      </c>
      <c r="D69" s="178" t="s">
        <v>164</v>
      </c>
      <c r="E69" s="178" t="s">
        <v>54</v>
      </c>
      <c r="F69" s="179" t="s">
        <v>104</v>
      </c>
      <c r="G69" s="180" t="s">
        <v>105</v>
      </c>
      <c r="I69" t="s">
        <v>103</v>
      </c>
      <c r="J69" t="s">
        <v>105</v>
      </c>
    </row>
    <row r="70" spans="2:10" x14ac:dyDescent="0.3">
      <c r="B70" s="26">
        <v>1</v>
      </c>
      <c r="C70" s="181">
        <v>22</v>
      </c>
      <c r="D70" s="182">
        <v>73</v>
      </c>
      <c r="E70" s="183">
        <f ca="1">LOOKUP(C70,$F$33:$F$37,$B$34:$B$37)</f>
        <v>1.5</v>
      </c>
      <c r="F70" s="184">
        <f ca="1">IF(E70=$B$34,LOOKUP(D70,$G$40:$G$42,$B$40:$B$42),IF(E70=$B$35,LOOKUP(D70,$G$45:$G$48,$B$45:$B$48),IF(E70=$B$36,LOOKUP(D70,$G$51:$G$53,$B$51:$B$53),IF(E70=$B$37,LOOKUP(D70,$G$56:$G$58,$B$56:$B$58),"""error"))))</f>
        <v>170</v>
      </c>
      <c r="G70" s="185">
        <f ca="1">E70*F70</f>
        <v>255</v>
      </c>
      <c r="I70">
        <v>1</v>
      </c>
      <c r="J70">
        <v>255</v>
      </c>
    </row>
    <row r="71" spans="2:10" x14ac:dyDescent="0.3">
      <c r="B71" s="26">
        <v>2</v>
      </c>
      <c r="C71" s="181">
        <v>51.932830409627861</v>
      </c>
      <c r="D71" s="182">
        <v>36.707693607094015</v>
      </c>
      <c r="E71" s="183">
        <f t="shared" ref="E71:E77" ca="1" si="0">LOOKUP(C71,$F$33:$F$37,$B$34:$B$37)</f>
        <v>2</v>
      </c>
      <c r="F71" s="184">
        <f t="shared" ref="F71:F77" ca="1" si="1">IF(E71=$B$34,LOOKUP(D71,$G$40:$G$42,$B$40:$B$42),IF(E71=$B$35,LOOKUP(D71,$G$45:$G$48,$B$45:$B$48),IF(E71=$B$36,LOOKUP(D71,$G$51:$G$53,$B$51:$B$53),IF(E71=$B$37,LOOKUP(D71,$G$56:$G$58,$B$56:$B$58),"""error"))))</f>
        <v>140</v>
      </c>
      <c r="G71" s="185">
        <f t="shared" ref="G71:G77" ca="1" si="2">E71*F71</f>
        <v>280</v>
      </c>
      <c r="I71">
        <v>2</v>
      </c>
      <c r="J71">
        <v>280</v>
      </c>
    </row>
    <row r="72" spans="2:10" x14ac:dyDescent="0.3">
      <c r="B72" s="26">
        <v>3</v>
      </c>
      <c r="C72" s="181">
        <v>36.696823915241609</v>
      </c>
      <c r="D72" s="182">
        <v>8.3571683130144407</v>
      </c>
      <c r="E72" s="183">
        <f t="shared" ca="1" si="0"/>
        <v>1.5</v>
      </c>
      <c r="F72" s="184">
        <f t="shared" ca="1" si="1"/>
        <v>150</v>
      </c>
      <c r="G72" s="185">
        <f t="shared" ca="1" si="2"/>
        <v>225</v>
      </c>
      <c r="I72">
        <v>3</v>
      </c>
      <c r="J72">
        <v>225</v>
      </c>
    </row>
    <row r="73" spans="2:10" x14ac:dyDescent="0.3">
      <c r="B73" s="26">
        <v>4</v>
      </c>
      <c r="C73" s="181">
        <v>57.394906690874336</v>
      </c>
      <c r="D73" s="182">
        <v>5.6580061123959187</v>
      </c>
      <c r="E73" s="183">
        <f t="shared" ca="1" si="0"/>
        <v>2</v>
      </c>
      <c r="F73" s="184">
        <f t="shared" ca="1" si="1"/>
        <v>130</v>
      </c>
      <c r="G73" s="185">
        <f t="shared" ca="1" si="2"/>
        <v>260</v>
      </c>
      <c r="I73">
        <v>4</v>
      </c>
      <c r="J73">
        <v>260</v>
      </c>
    </row>
    <row r="74" spans="2:10" x14ac:dyDescent="0.3">
      <c r="B74" s="30">
        <v>5</v>
      </c>
      <c r="C74" s="181">
        <v>6.3269751294934951</v>
      </c>
      <c r="D74" s="182">
        <v>11.416519210293663</v>
      </c>
      <c r="E74" s="183">
        <f t="shared" ca="1" si="0"/>
        <v>1</v>
      </c>
      <c r="F74" s="184">
        <f t="shared" ca="1" si="1"/>
        <v>180</v>
      </c>
      <c r="G74" s="185">
        <f t="shared" ca="1" si="2"/>
        <v>180</v>
      </c>
      <c r="I74">
        <v>5</v>
      </c>
      <c r="J74">
        <v>180</v>
      </c>
    </row>
    <row r="75" spans="2:10" x14ac:dyDescent="0.3">
      <c r="B75" s="26">
        <v>6</v>
      </c>
      <c r="C75" s="181">
        <v>92.993189540772107</v>
      </c>
      <c r="D75" s="182">
        <v>30.476965888773066</v>
      </c>
      <c r="E75" s="183">
        <f t="shared" ca="1" si="0"/>
        <v>2.5</v>
      </c>
      <c r="F75" s="184">
        <f t="shared" ca="1" si="1"/>
        <v>120</v>
      </c>
      <c r="G75" s="185">
        <f t="shared" ca="1" si="2"/>
        <v>300</v>
      </c>
      <c r="I75">
        <v>6</v>
      </c>
      <c r="J75">
        <v>300</v>
      </c>
    </row>
    <row r="76" spans="2:10" x14ac:dyDescent="0.3">
      <c r="B76" s="26">
        <v>7</v>
      </c>
      <c r="C76" s="181">
        <v>36.964485873312157</v>
      </c>
      <c r="D76" s="182">
        <v>10.541738404745271</v>
      </c>
      <c r="E76" s="183">
        <f t="shared" ca="1" si="0"/>
        <v>1.5</v>
      </c>
      <c r="F76" s="184">
        <f t="shared" ca="1" si="1"/>
        <v>150</v>
      </c>
      <c r="G76" s="185">
        <f t="shared" ca="1" si="2"/>
        <v>225</v>
      </c>
      <c r="I76">
        <v>7</v>
      </c>
      <c r="J76">
        <v>225</v>
      </c>
    </row>
    <row r="77" spans="2:10" x14ac:dyDescent="0.3">
      <c r="B77" s="26">
        <v>8</v>
      </c>
      <c r="C77" s="181">
        <v>75.774879570002625</v>
      </c>
      <c r="D77" s="182">
        <v>85.818797820933682</v>
      </c>
      <c r="E77" s="183">
        <f t="shared" ca="1" si="0"/>
        <v>2</v>
      </c>
      <c r="F77" s="184">
        <f t="shared" ca="1" si="1"/>
        <v>140</v>
      </c>
      <c r="G77" s="185">
        <f t="shared" ca="1" si="2"/>
        <v>280</v>
      </c>
      <c r="I77">
        <v>8</v>
      </c>
      <c r="J77">
        <v>280</v>
      </c>
    </row>
    <row r="79" spans="2:10" x14ac:dyDescent="0.3">
      <c r="B79" s="178" t="s">
        <v>103</v>
      </c>
      <c r="C79" s="178" t="s">
        <v>163</v>
      </c>
      <c r="D79" s="178" t="s">
        <v>164</v>
      </c>
      <c r="E79" s="178" t="s">
        <v>54</v>
      </c>
      <c r="F79" s="179" t="s">
        <v>104</v>
      </c>
      <c r="G79" s="180" t="s">
        <v>105</v>
      </c>
    </row>
    <row r="80" spans="2:10" x14ac:dyDescent="0.3">
      <c r="B80" s="30">
        <v>5</v>
      </c>
      <c r="C80" s="181">
        <v>6.3269751294934951</v>
      </c>
      <c r="D80" s="182">
        <v>11.416519210293663</v>
      </c>
      <c r="E80" s="183">
        <f t="shared" ref="E80:E87" ca="1" si="3">LOOKUP(C80,$F$33:$F$37,$B$34:$B$37)</f>
        <v>1</v>
      </c>
      <c r="F80" s="184">
        <f>LOOKUP(D80,$G$40:$G$42,$B$40:$B$42)</f>
        <v>180</v>
      </c>
      <c r="G80" s="185">
        <f t="shared" ref="G80:G87" ca="1" si="4">E80*F80</f>
        <v>180</v>
      </c>
    </row>
    <row r="81" spans="2:14" x14ac:dyDescent="0.3">
      <c r="B81" s="185">
        <v>1</v>
      </c>
      <c r="C81" s="360">
        <v>22</v>
      </c>
      <c r="D81" s="361">
        <v>73</v>
      </c>
      <c r="E81" s="183">
        <f t="shared" ca="1" si="3"/>
        <v>1.5</v>
      </c>
      <c r="F81" s="184">
        <f>LOOKUP(D81,$G$45:$G$48,$B$45:$B$48)</f>
        <v>170</v>
      </c>
      <c r="G81" s="185">
        <f t="shared" ca="1" si="4"/>
        <v>255</v>
      </c>
    </row>
    <row r="82" spans="2:14" x14ac:dyDescent="0.3">
      <c r="B82" s="349">
        <v>3</v>
      </c>
      <c r="C82" s="181">
        <v>36.696823915241609</v>
      </c>
      <c r="D82" s="182">
        <v>8.3571683130144407</v>
      </c>
      <c r="E82" s="183">
        <f t="shared" ca="1" si="3"/>
        <v>1.5</v>
      </c>
      <c r="F82" s="184">
        <f t="shared" ref="F82:F83" si="5">LOOKUP(D82,$G$45:$G$48,$B$45:$B$48)</f>
        <v>150</v>
      </c>
      <c r="G82" s="185">
        <f t="shared" ca="1" si="4"/>
        <v>225</v>
      </c>
    </row>
    <row r="83" spans="2:14" x14ac:dyDescent="0.3">
      <c r="B83" s="349">
        <v>7</v>
      </c>
      <c r="C83" s="181">
        <v>36.964485873312157</v>
      </c>
      <c r="D83" s="182">
        <v>10.541738404745271</v>
      </c>
      <c r="E83" s="183">
        <f t="shared" ca="1" si="3"/>
        <v>1.5</v>
      </c>
      <c r="F83" s="184">
        <f t="shared" si="5"/>
        <v>150</v>
      </c>
      <c r="G83" s="185">
        <f t="shared" ca="1" si="4"/>
        <v>225</v>
      </c>
    </row>
    <row r="84" spans="2:14" x14ac:dyDescent="0.3">
      <c r="B84" s="349">
        <v>2</v>
      </c>
      <c r="C84" s="181">
        <v>51.932830409627861</v>
      </c>
      <c r="D84" s="182">
        <v>36.707693607094015</v>
      </c>
      <c r="E84" s="183">
        <f t="shared" ca="1" si="3"/>
        <v>2</v>
      </c>
      <c r="F84" s="184">
        <f>LOOKUP(D84,$G$51:$G$53,$B$51:$B$53)</f>
        <v>140</v>
      </c>
      <c r="G84" s="185">
        <f t="shared" ca="1" si="4"/>
        <v>280</v>
      </c>
    </row>
    <row r="85" spans="2:14" x14ac:dyDescent="0.3">
      <c r="B85" s="349">
        <v>4</v>
      </c>
      <c r="C85" s="181">
        <v>57.394906690874336</v>
      </c>
      <c r="D85" s="182">
        <v>5.6580061123959187</v>
      </c>
      <c r="E85" s="183">
        <f t="shared" ca="1" si="3"/>
        <v>2</v>
      </c>
      <c r="F85" s="184">
        <f>LOOKUP(D85,$G$51:$G$53,$B$51:$B$53)</f>
        <v>130</v>
      </c>
      <c r="G85" s="185">
        <f t="shared" ca="1" si="4"/>
        <v>260</v>
      </c>
    </row>
    <row r="86" spans="2:14" x14ac:dyDescent="0.3">
      <c r="B86" s="349">
        <v>8</v>
      </c>
      <c r="C86" s="181">
        <v>75.774879570002625</v>
      </c>
      <c r="D86" s="182">
        <v>85.818797820933682</v>
      </c>
      <c r="E86" s="183">
        <f t="shared" ca="1" si="3"/>
        <v>2</v>
      </c>
      <c r="F86" s="184">
        <f>LOOKUP(D86,$G$51:$G$53,$B$51:$B$53)</f>
        <v>140</v>
      </c>
      <c r="G86" s="185">
        <f t="shared" ca="1" si="4"/>
        <v>280</v>
      </c>
    </row>
    <row r="87" spans="2:14" x14ac:dyDescent="0.3">
      <c r="B87" s="349">
        <v>6</v>
      </c>
      <c r="C87" s="181">
        <v>92.993189540772107</v>
      </c>
      <c r="D87" s="182">
        <v>30.476965888773066</v>
      </c>
      <c r="E87" s="183">
        <f t="shared" ca="1" si="3"/>
        <v>2.5</v>
      </c>
      <c r="F87" s="184">
        <f>LOOKUP(D87,$G$56:$G$58,$B$56:$B$58)</f>
        <v>120</v>
      </c>
      <c r="G87" s="185">
        <f t="shared" ca="1" si="4"/>
        <v>300</v>
      </c>
    </row>
    <row r="91" spans="2:14" x14ac:dyDescent="0.3">
      <c r="N91">
        <v>7</v>
      </c>
    </row>
  </sheetData>
  <sortState ref="I70:J77">
    <sortCondition ref="I70:I77"/>
  </sortState>
  <mergeCells count="1">
    <mergeCell ref="B1:M1"/>
  </mergeCells>
  <pageMargins left="0.25" right="0.25"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97"/>
  <sheetViews>
    <sheetView topLeftCell="A34" zoomScale="103" zoomScaleNormal="103" workbookViewId="0">
      <selection activeCell="E43" sqref="E43"/>
    </sheetView>
  </sheetViews>
  <sheetFormatPr defaultColWidth="9.109375" defaultRowHeight="13.2" x14ac:dyDescent="0.25"/>
  <cols>
    <col min="1" max="1" width="2.88671875" style="45" customWidth="1"/>
    <col min="2" max="6" width="9.109375" style="45"/>
    <col min="7" max="7" width="9.109375" style="46"/>
    <col min="8" max="8" width="11" style="45" customWidth="1"/>
    <col min="9" max="11" width="9.109375" style="45"/>
    <col min="12" max="12" width="9.5546875" style="45" customWidth="1"/>
    <col min="13" max="13" width="3.6640625" style="45" customWidth="1"/>
    <col min="14" max="15" width="9.109375" style="45"/>
    <col min="16" max="16" width="17" style="45" bestFit="1" customWidth="1"/>
    <col min="17" max="18" width="9.109375" style="143"/>
    <col min="19" max="29" width="3.33203125" style="143" customWidth="1"/>
    <col min="30" max="30" width="3.109375" style="143" customWidth="1"/>
    <col min="31" max="31" width="9.109375" style="143"/>
    <col min="32" max="16384" width="9.109375" style="45"/>
  </cols>
  <sheetData>
    <row r="1" spans="1:37" ht="12.75" customHeight="1" x14ac:dyDescent="0.25">
      <c r="A1" s="141"/>
      <c r="B1" s="400" t="s">
        <v>296</v>
      </c>
      <c r="C1" s="400"/>
      <c r="D1" s="400"/>
      <c r="E1" s="400"/>
      <c r="F1" s="400"/>
      <c r="G1" s="400"/>
      <c r="H1" s="400"/>
      <c r="I1" s="400"/>
      <c r="J1" s="400"/>
      <c r="K1" s="400"/>
      <c r="L1" s="400"/>
      <c r="M1" s="400"/>
      <c r="N1" s="400"/>
      <c r="O1" s="268"/>
      <c r="P1" s="268"/>
      <c r="Q1" s="285"/>
      <c r="AF1" s="141"/>
      <c r="AG1" s="141"/>
      <c r="AH1" s="141"/>
      <c r="AI1" s="141"/>
      <c r="AJ1" s="141"/>
      <c r="AK1" s="141"/>
    </row>
    <row r="2" spans="1:37" x14ac:dyDescent="0.25">
      <c r="A2" s="141"/>
      <c r="B2" s="400"/>
      <c r="C2" s="400"/>
      <c r="D2" s="400"/>
      <c r="E2" s="400"/>
      <c r="F2" s="400"/>
      <c r="G2" s="400"/>
      <c r="H2" s="400"/>
      <c r="I2" s="400"/>
      <c r="J2" s="400"/>
      <c r="K2" s="400"/>
      <c r="L2" s="400"/>
      <c r="M2" s="400"/>
      <c r="N2" s="400"/>
      <c r="O2" s="141"/>
      <c r="P2" s="141"/>
      <c r="AF2" s="141"/>
      <c r="AG2" s="141"/>
      <c r="AH2" s="141"/>
      <c r="AI2" s="141"/>
      <c r="AJ2" s="141"/>
      <c r="AK2" s="141"/>
    </row>
    <row r="3" spans="1:37" x14ac:dyDescent="0.25">
      <c r="A3" s="141"/>
      <c r="B3" s="400"/>
      <c r="C3" s="400"/>
      <c r="D3" s="400"/>
      <c r="E3" s="400"/>
      <c r="F3" s="400"/>
      <c r="G3" s="400"/>
      <c r="H3" s="400"/>
      <c r="I3" s="400"/>
      <c r="J3" s="400"/>
      <c r="K3" s="400"/>
      <c r="L3" s="400"/>
      <c r="M3" s="400"/>
      <c r="N3" s="400"/>
      <c r="O3" s="141"/>
      <c r="P3" s="141"/>
      <c r="AF3" s="141"/>
      <c r="AG3" s="141"/>
      <c r="AH3" s="141"/>
      <c r="AI3" s="141"/>
      <c r="AJ3" s="141"/>
      <c r="AK3" s="141"/>
    </row>
    <row r="4" spans="1:37" x14ac:dyDescent="0.25">
      <c r="A4" s="141"/>
      <c r="B4" s="400"/>
      <c r="C4" s="400"/>
      <c r="D4" s="400"/>
      <c r="E4" s="400"/>
      <c r="F4" s="400"/>
      <c r="G4" s="400"/>
      <c r="H4" s="400"/>
      <c r="I4" s="400"/>
      <c r="J4" s="400"/>
      <c r="K4" s="400"/>
      <c r="L4" s="400"/>
      <c r="M4" s="400"/>
      <c r="N4" s="400"/>
      <c r="O4" s="141"/>
      <c r="P4" s="141"/>
      <c r="AF4" s="141"/>
      <c r="AG4" s="141"/>
      <c r="AH4" s="141"/>
      <c r="AI4" s="141"/>
      <c r="AJ4" s="141"/>
      <c r="AK4" s="141"/>
    </row>
    <row r="5" spans="1:37" ht="21.6" customHeight="1" x14ac:dyDescent="0.25">
      <c r="A5" s="141"/>
      <c r="B5" s="400"/>
      <c r="C5" s="400"/>
      <c r="D5" s="400"/>
      <c r="E5" s="400"/>
      <c r="F5" s="400"/>
      <c r="G5" s="400"/>
      <c r="H5" s="400"/>
      <c r="I5" s="400"/>
      <c r="J5" s="400"/>
      <c r="K5" s="400"/>
      <c r="L5" s="400"/>
      <c r="M5" s="400"/>
      <c r="N5" s="400"/>
      <c r="O5" s="141"/>
      <c r="P5" s="141"/>
      <c r="AF5" s="141"/>
      <c r="AG5" s="141"/>
      <c r="AH5" s="141"/>
      <c r="AI5" s="141"/>
      <c r="AJ5" s="141"/>
      <c r="AK5" s="141"/>
    </row>
    <row r="6" spans="1:37" ht="12.6" customHeight="1" x14ac:dyDescent="0.25">
      <c r="A6" s="141"/>
      <c r="B6" s="400"/>
      <c r="C6" s="400"/>
      <c r="D6" s="400"/>
      <c r="E6" s="400"/>
      <c r="F6" s="400"/>
      <c r="G6" s="400"/>
      <c r="H6" s="400"/>
      <c r="I6" s="400"/>
      <c r="J6" s="400"/>
      <c r="K6" s="400"/>
      <c r="L6" s="400"/>
      <c r="M6" s="400"/>
      <c r="N6" s="400"/>
      <c r="O6" s="141"/>
      <c r="P6" s="141"/>
      <c r="AF6" s="141"/>
      <c r="AG6" s="141"/>
      <c r="AH6" s="141"/>
      <c r="AI6" s="141"/>
      <c r="AJ6" s="141"/>
      <c r="AK6" s="141"/>
    </row>
    <row r="7" spans="1:37" x14ac:dyDescent="0.25">
      <c r="A7" s="141"/>
      <c r="B7" s="268"/>
      <c r="C7" s="268"/>
      <c r="D7" s="268"/>
      <c r="E7" s="268"/>
      <c r="F7" s="268"/>
      <c r="G7" s="141"/>
      <c r="H7" s="268"/>
      <c r="I7" s="268"/>
      <c r="J7" s="268"/>
      <c r="K7" s="268"/>
      <c r="L7" s="268"/>
      <c r="M7" s="268"/>
      <c r="N7" s="268"/>
      <c r="O7" s="141"/>
      <c r="P7" s="141"/>
      <c r="AF7" s="141"/>
      <c r="AG7" s="141"/>
      <c r="AH7" s="141"/>
      <c r="AI7" s="141"/>
      <c r="AJ7" s="141"/>
      <c r="AK7" s="141"/>
    </row>
    <row r="8" spans="1:37" x14ac:dyDescent="0.25">
      <c r="A8" s="141"/>
      <c r="B8" s="157" t="s">
        <v>201</v>
      </c>
      <c r="C8" s="268"/>
      <c r="D8" s="268"/>
      <c r="E8" s="157" t="s">
        <v>297</v>
      </c>
      <c r="F8" s="268"/>
      <c r="G8" s="268"/>
      <c r="H8" s="403" t="s">
        <v>293</v>
      </c>
      <c r="I8" s="403"/>
      <c r="J8" s="403"/>
      <c r="K8" s="403"/>
      <c r="L8" s="403"/>
      <c r="M8" s="403"/>
      <c r="N8" s="403"/>
      <c r="O8" s="141"/>
      <c r="P8" s="141"/>
      <c r="AF8" s="141"/>
      <c r="AG8" s="141"/>
      <c r="AH8" s="141"/>
      <c r="AI8" s="141"/>
      <c r="AJ8" s="141"/>
      <c r="AK8" s="141"/>
    </row>
    <row r="9" spans="1:37" ht="12.75" customHeight="1" x14ac:dyDescent="0.25">
      <c r="A9" s="141"/>
      <c r="B9" s="268"/>
      <c r="C9" s="268"/>
      <c r="D9" s="268"/>
      <c r="E9" s="326" t="s">
        <v>295</v>
      </c>
      <c r="F9" s="325"/>
      <c r="G9" s="268"/>
      <c r="H9" s="268"/>
      <c r="I9" s="268"/>
      <c r="J9" s="268"/>
      <c r="K9" s="268"/>
      <c r="L9" s="268"/>
      <c r="M9" s="268"/>
      <c r="N9" s="268"/>
      <c r="O9" s="141"/>
      <c r="P9" s="141"/>
      <c r="AF9" s="141"/>
      <c r="AG9" s="141"/>
      <c r="AH9" s="141"/>
      <c r="AI9" s="141"/>
      <c r="AJ9" s="141"/>
      <c r="AK9" s="141"/>
    </row>
    <row r="10" spans="1:37" x14ac:dyDescent="0.25">
      <c r="A10" s="141"/>
      <c r="B10" s="141"/>
      <c r="C10" s="141"/>
      <c r="D10" s="141"/>
      <c r="E10" s="141"/>
      <c r="F10" s="141"/>
      <c r="G10" s="237"/>
      <c r="H10" s="141"/>
      <c r="I10" s="143"/>
      <c r="J10" s="141"/>
      <c r="K10" s="141"/>
      <c r="L10" s="141"/>
      <c r="M10" s="141"/>
      <c r="N10" s="141"/>
      <c r="O10" s="141"/>
      <c r="P10" s="141"/>
      <c r="AF10" s="141"/>
      <c r="AG10" s="141"/>
      <c r="AH10" s="141"/>
      <c r="AI10" s="141"/>
      <c r="AJ10" s="141"/>
      <c r="AK10" s="141"/>
    </row>
    <row r="11" spans="1:37" x14ac:dyDescent="0.25">
      <c r="A11" s="141"/>
      <c r="B11" s="238" t="s">
        <v>95</v>
      </c>
      <c r="C11" s="141"/>
      <c r="D11" s="141"/>
      <c r="E11" s="239" t="s">
        <v>80</v>
      </c>
      <c r="F11" s="240"/>
      <c r="G11" s="237"/>
      <c r="H11" s="141"/>
      <c r="I11" s="141"/>
      <c r="J11" s="141"/>
      <c r="K11" s="141"/>
      <c r="L11" s="141"/>
      <c r="M11" s="141"/>
      <c r="N11" s="141"/>
      <c r="O11" s="141"/>
      <c r="P11" s="141"/>
      <c r="AF11" s="141"/>
      <c r="AG11" s="141"/>
      <c r="AH11" s="141"/>
      <c r="AI11" s="141"/>
      <c r="AJ11" s="141"/>
      <c r="AK11" s="141"/>
    </row>
    <row r="12" spans="1:37" x14ac:dyDescent="0.25">
      <c r="A12" s="141"/>
      <c r="B12" s="241" t="s">
        <v>78</v>
      </c>
      <c r="C12" s="141">
        <v>32</v>
      </c>
      <c r="D12" s="242" t="s">
        <v>79</v>
      </c>
      <c r="E12" s="243" t="s">
        <v>83</v>
      </c>
      <c r="F12" s="328">
        <f>0.9*C16</f>
        <v>3.42</v>
      </c>
      <c r="G12" s="237"/>
      <c r="H12" s="141"/>
      <c r="I12" s="141"/>
      <c r="J12" s="141"/>
      <c r="K12" s="141"/>
      <c r="L12" s="141"/>
      <c r="M12" s="141"/>
      <c r="N12" s="141"/>
      <c r="O12" s="141"/>
      <c r="P12" s="141"/>
      <c r="AF12" s="141"/>
      <c r="AG12" s="141"/>
      <c r="AH12" s="141"/>
      <c r="AI12" s="141"/>
      <c r="AJ12" s="141"/>
      <c r="AK12" s="141"/>
    </row>
    <row r="13" spans="1:37" ht="15.6" x14ac:dyDescent="0.25">
      <c r="A13" s="141"/>
      <c r="B13" s="244" t="s">
        <v>81</v>
      </c>
      <c r="C13" s="245">
        <v>708</v>
      </c>
      <c r="D13" s="242" t="s">
        <v>82</v>
      </c>
      <c r="E13" s="243" t="s">
        <v>86</v>
      </c>
      <c r="F13" s="328">
        <f>(C17-F12)/(2.999573^(1/F14))</f>
        <v>17.526505777765809</v>
      </c>
      <c r="G13" s="237"/>
      <c r="H13" s="141"/>
      <c r="I13" s="143"/>
      <c r="J13" s="141"/>
      <c r="K13" s="141"/>
      <c r="L13" s="141"/>
      <c r="M13" s="141"/>
      <c r="N13" s="141"/>
      <c r="O13" s="141"/>
      <c r="P13" s="141"/>
      <c r="AF13" s="141"/>
      <c r="AG13" s="141"/>
      <c r="AH13" s="141"/>
      <c r="AI13" s="141"/>
      <c r="AJ13" s="141"/>
      <c r="AK13" s="141"/>
    </row>
    <row r="14" spans="1:37" x14ac:dyDescent="0.25">
      <c r="A14" s="141"/>
      <c r="B14" s="241" t="s">
        <v>84</v>
      </c>
      <c r="C14" s="246">
        <v>10.5</v>
      </c>
      <c r="D14" s="242" t="s">
        <v>85</v>
      </c>
      <c r="E14" s="247" t="s">
        <v>89</v>
      </c>
      <c r="F14" s="327">
        <v>3.6</v>
      </c>
      <c r="G14" s="237"/>
      <c r="H14" s="141"/>
      <c r="I14" s="143"/>
      <c r="J14" s="141"/>
      <c r="K14" s="141"/>
      <c r="L14" s="141"/>
      <c r="M14" s="141"/>
      <c r="N14" s="141"/>
      <c r="O14" s="141"/>
      <c r="P14" s="141"/>
      <c r="AF14" s="141"/>
      <c r="AG14" s="141"/>
      <c r="AH14" s="141"/>
      <c r="AI14" s="141"/>
      <c r="AJ14" s="141"/>
      <c r="AK14" s="141"/>
    </row>
    <row r="15" spans="1:37" ht="15.6" x14ac:dyDescent="0.25">
      <c r="A15" s="141"/>
      <c r="B15" s="241" t="s">
        <v>87</v>
      </c>
      <c r="C15" s="249">
        <v>21.8</v>
      </c>
      <c r="D15" s="242" t="s">
        <v>88</v>
      </c>
      <c r="E15" s="141"/>
      <c r="F15" s="141"/>
      <c r="G15" s="141"/>
      <c r="H15" s="141"/>
      <c r="I15" s="143"/>
      <c r="J15" s="141"/>
      <c r="K15" s="141"/>
      <c r="L15" s="141"/>
      <c r="M15" s="141"/>
      <c r="N15" s="141"/>
      <c r="O15" s="141"/>
      <c r="P15" s="141"/>
      <c r="AF15" s="141"/>
      <c r="AG15" s="141"/>
      <c r="AH15" s="141"/>
      <c r="AI15" s="141"/>
      <c r="AJ15" s="141"/>
      <c r="AK15" s="141"/>
    </row>
    <row r="16" spans="1:37" x14ac:dyDescent="0.25">
      <c r="A16" s="141"/>
      <c r="B16" s="241" t="s">
        <v>96</v>
      </c>
      <c r="C16" s="141">
        <v>3.8</v>
      </c>
      <c r="D16" s="141"/>
      <c r="E16" s="141"/>
      <c r="F16" s="141"/>
      <c r="G16" s="141"/>
      <c r="H16" s="141"/>
      <c r="I16" s="143"/>
      <c r="J16" s="143"/>
      <c r="K16" s="143"/>
      <c r="L16" s="143"/>
      <c r="M16" s="143"/>
      <c r="N16" s="143"/>
      <c r="O16" s="143"/>
      <c r="P16" s="141"/>
      <c r="AF16" s="141"/>
      <c r="AG16" s="141"/>
      <c r="AH16" s="141"/>
      <c r="AI16" s="141"/>
      <c r="AJ16" s="141"/>
      <c r="AK16" s="141"/>
    </row>
    <row r="17" spans="1:37" x14ac:dyDescent="0.25">
      <c r="A17" s="141"/>
      <c r="B17" s="250" t="s">
        <v>97</v>
      </c>
      <c r="C17" s="141">
        <v>27.2</v>
      </c>
      <c r="D17" s="141"/>
      <c r="E17" s="141"/>
      <c r="F17" s="141"/>
      <c r="G17" s="141"/>
      <c r="H17" s="141"/>
      <c r="I17" s="143"/>
      <c r="J17" s="143"/>
      <c r="K17" s="143"/>
      <c r="L17" s="143"/>
      <c r="M17" s="143"/>
      <c r="N17" s="143"/>
      <c r="O17" s="143"/>
      <c r="P17" s="141"/>
      <c r="AF17" s="141"/>
      <c r="AG17" s="141"/>
      <c r="AH17" s="141"/>
      <c r="AI17" s="141"/>
      <c r="AJ17" s="141"/>
      <c r="AK17" s="141"/>
    </row>
    <row r="18" spans="1:37" x14ac:dyDescent="0.25">
      <c r="A18" s="141"/>
      <c r="B18" s="50"/>
      <c r="C18" s="50"/>
      <c r="D18" s="50"/>
      <c r="E18" s="50"/>
      <c r="F18" s="51"/>
      <c r="G18" s="52"/>
      <c r="H18" s="50"/>
      <c r="I18" s="265"/>
      <c r="J18" s="143"/>
      <c r="K18" s="143"/>
      <c r="L18" s="143"/>
      <c r="M18" s="143"/>
      <c r="N18" s="143"/>
      <c r="O18" s="143"/>
      <c r="P18" s="141"/>
      <c r="AF18" s="141"/>
      <c r="AG18" s="141"/>
      <c r="AH18" s="141"/>
      <c r="AI18" s="141"/>
      <c r="AJ18" s="141"/>
      <c r="AK18" s="141"/>
    </row>
    <row r="19" spans="1:37" x14ac:dyDescent="0.25">
      <c r="A19" s="141"/>
      <c r="B19" s="50" t="s">
        <v>209</v>
      </c>
      <c r="C19" s="50"/>
      <c r="D19" s="50"/>
      <c r="E19" s="50"/>
      <c r="F19" s="51"/>
      <c r="G19" s="53"/>
      <c r="H19" s="54"/>
      <c r="I19" s="266"/>
      <c r="J19" s="143"/>
      <c r="K19" s="143"/>
      <c r="L19" s="143"/>
      <c r="M19" s="143"/>
      <c r="N19" s="143"/>
      <c r="O19" s="143"/>
      <c r="P19" s="141"/>
      <c r="AF19" s="141"/>
      <c r="AG19" s="141"/>
      <c r="AH19" s="141"/>
      <c r="AI19" s="141"/>
      <c r="AJ19" s="141"/>
      <c r="AK19" s="141"/>
    </row>
    <row r="20" spans="1:37" x14ac:dyDescent="0.25">
      <c r="A20" s="141"/>
      <c r="B20" s="50"/>
      <c r="C20" s="50"/>
      <c r="D20" s="50"/>
      <c r="E20" s="50"/>
      <c r="F20" s="51"/>
      <c r="G20" s="53"/>
      <c r="H20" s="54"/>
      <c r="I20" s="266"/>
      <c r="J20" s="143"/>
      <c r="K20" s="143"/>
      <c r="L20" s="143"/>
      <c r="M20" s="143"/>
      <c r="N20" s="143"/>
      <c r="O20" s="143"/>
      <c r="P20" s="141"/>
      <c r="AF20" s="141"/>
      <c r="AG20" s="141"/>
      <c r="AH20" s="141"/>
      <c r="AI20" s="141"/>
      <c r="AJ20" s="141"/>
      <c r="AK20" s="141"/>
    </row>
    <row r="21" spans="1:37" x14ac:dyDescent="0.25">
      <c r="A21" s="141"/>
      <c r="B21" s="50"/>
      <c r="C21" s="50"/>
      <c r="D21" s="50"/>
      <c r="E21" s="50"/>
      <c r="F21" s="51"/>
      <c r="G21" s="53"/>
      <c r="H21" s="54"/>
      <c r="I21" s="266"/>
      <c r="J21" s="143"/>
      <c r="K21" s="143"/>
      <c r="L21" s="143"/>
      <c r="M21" s="143"/>
      <c r="N21" s="143"/>
      <c r="O21" s="143"/>
      <c r="P21" s="141"/>
      <c r="AF21" s="141"/>
      <c r="AG21" s="141"/>
      <c r="AH21" s="141"/>
      <c r="AI21" s="141"/>
      <c r="AJ21" s="141"/>
      <c r="AK21" s="141"/>
    </row>
    <row r="22" spans="1:37" x14ac:dyDescent="0.25">
      <c r="A22" s="141"/>
      <c r="B22" s="50"/>
      <c r="C22" s="50"/>
      <c r="D22" s="50"/>
      <c r="E22" s="50"/>
      <c r="F22" s="51"/>
      <c r="G22" s="53"/>
      <c r="H22" s="54"/>
      <c r="I22" s="50"/>
      <c r="J22" s="141"/>
      <c r="K22" s="141"/>
      <c r="L22" s="141"/>
      <c r="M22" s="141"/>
      <c r="N22" s="141"/>
      <c r="O22" s="141"/>
      <c r="P22" s="141"/>
      <c r="AF22" s="141"/>
      <c r="AG22" s="141"/>
      <c r="AH22" s="141"/>
      <c r="AI22" s="141"/>
      <c r="AJ22" s="141"/>
      <c r="AK22" s="141"/>
    </row>
    <row r="23" spans="1:37" x14ac:dyDescent="0.25">
      <c r="A23" s="141"/>
      <c r="B23" s="50"/>
      <c r="C23" s="50"/>
      <c r="D23" s="50"/>
      <c r="E23" s="50"/>
      <c r="F23" s="51"/>
      <c r="G23" s="53"/>
      <c r="H23" s="54"/>
      <c r="I23" s="50"/>
      <c r="J23" s="141"/>
      <c r="K23" s="141"/>
      <c r="L23" s="141"/>
      <c r="M23" s="141"/>
      <c r="N23" s="141"/>
      <c r="O23" s="141"/>
      <c r="P23" s="141"/>
      <c r="AF23" s="141"/>
      <c r="AG23" s="141"/>
      <c r="AH23" s="141"/>
      <c r="AI23" s="141"/>
      <c r="AJ23" s="141"/>
      <c r="AK23" s="141"/>
    </row>
    <row r="24" spans="1:37" x14ac:dyDescent="0.25">
      <c r="A24" s="141"/>
      <c r="B24" s="50"/>
      <c r="C24" s="50"/>
      <c r="D24" s="50"/>
      <c r="E24" s="50"/>
      <c r="F24" s="51"/>
      <c r="G24" s="53"/>
      <c r="H24" s="54"/>
      <c r="I24" s="50"/>
      <c r="J24" s="141"/>
      <c r="K24" s="141"/>
      <c r="L24" s="141"/>
      <c r="M24" s="141"/>
      <c r="N24" s="141"/>
      <c r="O24" s="141"/>
      <c r="P24" s="141"/>
      <c r="AF24" s="141"/>
      <c r="AG24" s="141"/>
      <c r="AH24" s="141"/>
      <c r="AI24" s="141"/>
      <c r="AJ24" s="141"/>
      <c r="AK24" s="141"/>
    </row>
    <row r="25" spans="1:37" x14ac:dyDescent="0.25">
      <c r="A25" s="141"/>
      <c r="B25" s="50"/>
      <c r="C25" s="50"/>
      <c r="D25" s="50"/>
      <c r="E25" s="50"/>
      <c r="F25" s="51"/>
      <c r="G25" s="53"/>
      <c r="H25" s="54"/>
      <c r="I25" s="50"/>
      <c r="J25" s="141"/>
      <c r="K25" s="141"/>
      <c r="L25" s="141"/>
      <c r="M25" s="141"/>
      <c r="N25" s="141"/>
      <c r="O25" s="141"/>
      <c r="P25" s="141"/>
      <c r="AF25" s="141"/>
      <c r="AG25" s="141"/>
      <c r="AH25" s="141"/>
      <c r="AI25" s="141"/>
      <c r="AJ25" s="141"/>
      <c r="AK25" s="141"/>
    </row>
    <row r="26" spans="1:37" x14ac:dyDescent="0.25">
      <c r="A26" s="141"/>
      <c r="B26" s="50"/>
      <c r="C26" s="50"/>
      <c r="D26" s="50"/>
      <c r="E26" s="50"/>
      <c r="F26" s="51"/>
      <c r="G26" s="53"/>
      <c r="H26" s="54"/>
      <c r="I26" s="50"/>
      <c r="J26" s="141"/>
      <c r="K26" s="141"/>
      <c r="L26" s="141"/>
      <c r="M26" s="141"/>
      <c r="N26" s="141"/>
      <c r="O26" s="141"/>
      <c r="P26" s="141"/>
      <c r="AF26" s="141"/>
      <c r="AG26" s="141"/>
      <c r="AH26" s="141"/>
      <c r="AI26" s="141"/>
      <c r="AJ26" s="141"/>
      <c r="AK26" s="141"/>
    </row>
    <row r="27" spans="1:37" x14ac:dyDescent="0.25">
      <c r="A27" s="141"/>
      <c r="B27" s="141"/>
      <c r="C27" s="141"/>
      <c r="D27" s="141"/>
      <c r="E27" s="141"/>
      <c r="F27" s="245"/>
      <c r="G27" s="237"/>
      <c r="H27" s="249"/>
      <c r="I27" s="141"/>
      <c r="J27" s="141"/>
      <c r="K27" s="141"/>
      <c r="L27" s="141"/>
      <c r="M27" s="141"/>
      <c r="N27" s="141"/>
      <c r="O27" s="141"/>
      <c r="P27" s="141"/>
      <c r="AF27" s="141"/>
      <c r="AG27" s="141"/>
      <c r="AH27" s="141"/>
      <c r="AI27" s="141"/>
      <c r="AJ27" s="141"/>
      <c r="AK27" s="141"/>
    </row>
    <row r="28" spans="1:37" ht="13.8" x14ac:dyDescent="0.25">
      <c r="A28" s="141"/>
      <c r="B28" s="251"/>
      <c r="C28" s="141"/>
      <c r="D28" s="141"/>
      <c r="E28" s="141"/>
      <c r="F28" s="141"/>
      <c r="G28" s="237"/>
      <c r="H28" s="141"/>
      <c r="I28" s="141"/>
      <c r="J28" s="141"/>
      <c r="K28" s="141"/>
      <c r="L28" s="141"/>
      <c r="M28" s="141"/>
      <c r="N28" s="141"/>
      <c r="O28" s="141"/>
      <c r="P28" s="141"/>
      <c r="AF28" s="141"/>
      <c r="AG28" s="141"/>
      <c r="AH28" s="141"/>
      <c r="AI28" s="141"/>
      <c r="AJ28" s="141"/>
      <c r="AK28" s="141"/>
    </row>
    <row r="29" spans="1:37" x14ac:dyDescent="0.25">
      <c r="A29" s="141"/>
      <c r="B29" s="141"/>
      <c r="C29" s="141"/>
      <c r="D29" s="141"/>
      <c r="E29" s="141"/>
      <c r="F29" s="141"/>
      <c r="G29" s="237"/>
      <c r="H29" s="141"/>
      <c r="I29" s="141"/>
      <c r="J29" s="141"/>
      <c r="K29" s="141"/>
      <c r="L29" s="141"/>
      <c r="M29" s="141"/>
      <c r="N29" s="141"/>
      <c r="O29" s="141"/>
      <c r="P29" s="141"/>
      <c r="AF29" s="141"/>
      <c r="AG29" s="141"/>
      <c r="AH29" s="141"/>
      <c r="AI29" s="141"/>
      <c r="AJ29" s="141"/>
      <c r="AK29" s="141"/>
    </row>
    <row r="30" spans="1:37" x14ac:dyDescent="0.25">
      <c r="A30" s="141"/>
      <c r="B30" s="141"/>
      <c r="C30" s="141"/>
      <c r="D30" s="141"/>
      <c r="E30" s="141"/>
      <c r="F30" s="141"/>
      <c r="G30" s="237"/>
      <c r="H30" s="141"/>
      <c r="I30" s="141"/>
      <c r="J30" s="141"/>
      <c r="K30" s="141"/>
      <c r="L30" s="141"/>
      <c r="M30" s="141"/>
      <c r="N30" s="141"/>
      <c r="O30" s="141"/>
      <c r="P30" s="141"/>
      <c r="AF30" s="141"/>
      <c r="AG30" s="141"/>
      <c r="AH30" s="141"/>
      <c r="AI30" s="141"/>
      <c r="AJ30" s="141"/>
      <c r="AK30" s="141"/>
    </row>
    <row r="31" spans="1:37" x14ac:dyDescent="0.25">
      <c r="A31" s="141"/>
      <c r="B31" s="141"/>
      <c r="C31" s="141"/>
      <c r="D31" s="141"/>
      <c r="E31" s="141"/>
      <c r="F31" s="141"/>
      <c r="G31" s="237"/>
      <c r="H31" s="141"/>
      <c r="I31" s="141"/>
      <c r="J31" s="141"/>
      <c r="K31" s="141"/>
      <c r="L31" s="141"/>
      <c r="M31" s="141"/>
      <c r="N31" s="141"/>
      <c r="O31" s="141"/>
      <c r="P31" s="141"/>
      <c r="AF31" s="141"/>
      <c r="AG31" s="141"/>
      <c r="AH31" s="141"/>
      <c r="AI31" s="141"/>
      <c r="AJ31" s="141"/>
      <c r="AK31" s="141"/>
    </row>
    <row r="32" spans="1:37" x14ac:dyDescent="0.25">
      <c r="A32" s="141"/>
      <c r="B32" s="141"/>
      <c r="C32" s="141"/>
      <c r="D32" s="141"/>
      <c r="E32" s="141"/>
      <c r="F32" s="141"/>
      <c r="G32" s="237"/>
      <c r="H32" s="141"/>
      <c r="I32" s="141"/>
      <c r="J32" s="141"/>
      <c r="K32" s="141"/>
      <c r="L32" s="141"/>
      <c r="M32" s="141"/>
      <c r="N32" s="141"/>
      <c r="O32" s="141"/>
      <c r="P32" s="141"/>
      <c r="AF32" s="141"/>
      <c r="AG32" s="141"/>
      <c r="AH32" s="141"/>
      <c r="AI32" s="141"/>
      <c r="AJ32" s="141"/>
      <c r="AK32" s="141"/>
    </row>
    <row r="33" spans="1:37" x14ac:dyDescent="0.25">
      <c r="A33" s="141"/>
      <c r="B33" s="141"/>
      <c r="C33" s="141"/>
      <c r="D33" s="141"/>
      <c r="E33" s="141"/>
      <c r="F33" s="141"/>
      <c r="G33" s="237"/>
      <c r="H33" s="141"/>
      <c r="I33" s="241"/>
      <c r="J33" s="141"/>
      <c r="K33" s="141"/>
      <c r="L33" s="141"/>
      <c r="M33" s="141"/>
      <c r="N33" s="141"/>
      <c r="O33" s="141"/>
      <c r="P33" s="141"/>
      <c r="AF33" s="141"/>
      <c r="AG33" s="141"/>
      <c r="AH33" s="141"/>
      <c r="AI33" s="141"/>
      <c r="AJ33" s="141"/>
      <c r="AK33" s="141"/>
    </row>
    <row r="34" spans="1:37" x14ac:dyDescent="0.25">
      <c r="A34" s="141"/>
      <c r="B34" s="141"/>
      <c r="C34" s="141"/>
      <c r="D34" s="141"/>
      <c r="E34" s="141"/>
      <c r="F34" s="141"/>
      <c r="G34" s="237"/>
      <c r="H34" s="141"/>
      <c r="I34" s="253"/>
      <c r="J34" s="141"/>
      <c r="K34" s="141"/>
      <c r="L34" s="141"/>
      <c r="M34" s="141"/>
      <c r="N34" s="141"/>
      <c r="O34" s="141"/>
      <c r="P34" s="141"/>
      <c r="AF34" s="141"/>
      <c r="AG34" s="141"/>
      <c r="AH34" s="141"/>
      <c r="AI34" s="141"/>
      <c r="AJ34" s="141"/>
      <c r="AK34" s="141"/>
    </row>
    <row r="35" spans="1:37" x14ac:dyDescent="0.25">
      <c r="A35" s="141"/>
      <c r="B35" s="141"/>
      <c r="C35" s="141"/>
      <c r="D35" s="141"/>
      <c r="E35" s="141"/>
      <c r="F35" s="245"/>
      <c r="G35" s="237"/>
      <c r="H35" s="249"/>
      <c r="I35" s="253"/>
      <c r="J35" s="141"/>
      <c r="K35" s="141"/>
      <c r="L35" s="141"/>
      <c r="M35" s="141"/>
      <c r="N35" s="141"/>
      <c r="O35" s="141"/>
      <c r="P35" s="141"/>
      <c r="AF35" s="141"/>
      <c r="AG35" s="141"/>
      <c r="AH35" s="141"/>
      <c r="AI35" s="141"/>
      <c r="AJ35" s="141"/>
      <c r="AK35" s="141"/>
    </row>
    <row r="36" spans="1:37" x14ac:dyDescent="0.25">
      <c r="A36" s="141"/>
      <c r="B36" s="141"/>
      <c r="C36" s="141"/>
      <c r="D36" s="141"/>
      <c r="E36" s="141"/>
      <c r="F36" s="141"/>
      <c r="G36" s="141"/>
      <c r="H36" s="249"/>
      <c r="I36" s="141"/>
      <c r="J36" s="141"/>
      <c r="K36" s="141"/>
      <c r="L36" s="141"/>
      <c r="M36" s="141"/>
      <c r="N36" s="141"/>
      <c r="O36" s="141"/>
      <c r="P36" s="141"/>
      <c r="AF36" s="141"/>
      <c r="AG36" s="141"/>
      <c r="AH36" s="141"/>
      <c r="AI36" s="141"/>
      <c r="AJ36" s="141"/>
      <c r="AK36" s="141"/>
    </row>
    <row r="37" spans="1:37" x14ac:dyDescent="0.25">
      <c r="A37" s="141"/>
      <c r="B37" s="141"/>
      <c r="C37" s="141"/>
      <c r="D37" s="141"/>
      <c r="E37" s="141"/>
      <c r="F37" s="141"/>
      <c r="G37" s="141"/>
      <c r="H37" s="249"/>
      <c r="I37" s="320"/>
      <c r="J37" s="141"/>
      <c r="K37" s="141"/>
      <c r="L37" s="141"/>
      <c r="M37" s="141"/>
      <c r="N37" s="141"/>
      <c r="O37" s="141">
        <v>11</v>
      </c>
      <c r="P37" s="141"/>
      <c r="AF37" s="141"/>
      <c r="AG37" s="141"/>
      <c r="AH37" s="141"/>
      <c r="AI37" s="141"/>
      <c r="AJ37" s="141"/>
      <c r="AK37" s="141"/>
    </row>
    <row r="38" spans="1:37" x14ac:dyDescent="0.25">
      <c r="A38" s="141"/>
      <c r="B38" s="141"/>
      <c r="C38" s="141"/>
      <c r="D38" s="141"/>
      <c r="E38" s="141"/>
      <c r="F38" s="141"/>
      <c r="G38" s="141"/>
      <c r="H38" s="141"/>
      <c r="I38" s="362" t="s">
        <v>245</v>
      </c>
      <c r="J38" s="362" t="s">
        <v>245</v>
      </c>
      <c r="K38" s="362" t="s">
        <v>313</v>
      </c>
      <c r="L38" s="141" t="s">
        <v>314</v>
      </c>
      <c r="M38" s="141"/>
      <c r="N38" s="141"/>
      <c r="O38" s="141"/>
      <c r="P38" s="141"/>
      <c r="AF38" s="141"/>
      <c r="AG38" s="141"/>
      <c r="AH38" s="141"/>
      <c r="AI38" s="141"/>
      <c r="AJ38" s="141"/>
      <c r="AK38" s="141"/>
    </row>
    <row r="39" spans="1:37" ht="13.2" customHeight="1" x14ac:dyDescent="0.25">
      <c r="A39" s="141"/>
      <c r="B39" s="141"/>
      <c r="C39" s="141"/>
      <c r="D39" s="141"/>
      <c r="E39" s="141"/>
      <c r="F39" s="141"/>
      <c r="G39" s="141"/>
      <c r="H39" s="252" t="s">
        <v>76</v>
      </c>
      <c r="I39" s="62" t="s">
        <v>77</v>
      </c>
      <c r="J39" s="64" t="s">
        <v>93</v>
      </c>
      <c r="K39" s="61" t="s">
        <v>94</v>
      </c>
      <c r="L39" s="64" t="s">
        <v>102</v>
      </c>
      <c r="M39" s="141"/>
      <c r="N39" s="64" t="s">
        <v>102</v>
      </c>
      <c r="O39" s="141"/>
      <c r="P39" s="141"/>
      <c r="Q39" s="286"/>
      <c r="R39" s="287"/>
      <c r="AF39" s="141"/>
      <c r="AG39" s="141"/>
      <c r="AH39" s="141"/>
      <c r="AI39" s="141"/>
      <c r="AJ39" s="141"/>
      <c r="AK39" s="141"/>
    </row>
    <row r="40" spans="1:37" x14ac:dyDescent="0.25">
      <c r="A40" s="141"/>
      <c r="B40" s="71" t="s">
        <v>99</v>
      </c>
      <c r="C40" s="71"/>
      <c r="D40" s="158">
        <v>5</v>
      </c>
      <c r="E40" s="141"/>
      <c r="F40" s="72" t="s">
        <v>101</v>
      </c>
      <c r="G40" s="237"/>
      <c r="H40" s="336">
        <v>1</v>
      </c>
      <c r="I40" s="63">
        <v>0.21471997853550628</v>
      </c>
      <c r="J40" s="65">
        <v>0.54821086025391419</v>
      </c>
      <c r="K40" s="334">
        <f ca="1">LOOKUP(I40,$F$42:$F$50,$B$43:$B$50)</f>
        <v>12.5</v>
      </c>
      <c r="L40" s="337">
        <f ca="1">K40+J40*$D$40</f>
        <v>15.241054301269571</v>
      </c>
      <c r="M40" s="141"/>
      <c r="N40" s="258"/>
      <c r="O40" s="404"/>
      <c r="P40" s="256"/>
      <c r="Q40" s="269"/>
      <c r="R40" s="261"/>
      <c r="AF40" s="141"/>
      <c r="AG40" s="141"/>
      <c r="AH40" s="141"/>
      <c r="AI40" s="141"/>
      <c r="AJ40" s="141"/>
      <c r="AK40" s="141"/>
    </row>
    <row r="41" spans="1:37" x14ac:dyDescent="0.25">
      <c r="A41" s="141"/>
      <c r="B41" s="141"/>
      <c r="C41" s="141"/>
      <c r="D41" s="141"/>
      <c r="E41" s="141"/>
      <c r="F41" s="59" t="s">
        <v>90</v>
      </c>
      <c r="G41" s="141"/>
      <c r="H41" s="55">
        <f>H40+1</f>
        <v>2</v>
      </c>
      <c r="I41" s="63">
        <v>0.10150826743373875</v>
      </c>
      <c r="J41" s="65">
        <v>0.44878302839194328</v>
      </c>
      <c r="K41" s="334">
        <f t="shared" ref="K41:K74" ca="1" si="0">LOOKUP(I41,$F$42:$F$50,$B$43:$B$50)</f>
        <v>12.5</v>
      </c>
      <c r="L41" s="337">
        <f ca="1">K41+J41*$D$40</f>
        <v>14.743915141959716</v>
      </c>
      <c r="M41" s="141"/>
      <c r="N41" s="258"/>
      <c r="O41" s="404"/>
      <c r="P41" s="256"/>
      <c r="Q41" s="269"/>
      <c r="R41" s="261"/>
      <c r="AF41" s="141"/>
      <c r="AG41" s="141"/>
      <c r="AH41" s="141"/>
      <c r="AI41" s="141"/>
      <c r="AJ41" s="141"/>
      <c r="AK41" s="141"/>
    </row>
    <row r="42" spans="1:37" ht="14.25" customHeight="1" x14ac:dyDescent="0.25">
      <c r="A42" s="141"/>
      <c r="B42" s="69" t="s">
        <v>98</v>
      </c>
      <c r="C42" s="69" t="s">
        <v>92</v>
      </c>
      <c r="D42" s="69" t="s">
        <v>91</v>
      </c>
      <c r="E42" s="61" t="s">
        <v>90</v>
      </c>
      <c r="F42" s="57">
        <v>0</v>
      </c>
      <c r="G42" s="237"/>
      <c r="H42" s="55">
        <f t="shared" ref="H42:H74" si="1">H41+1</f>
        <v>3</v>
      </c>
      <c r="I42" s="63">
        <v>0.76236048314473903</v>
      </c>
      <c r="J42" s="65">
        <v>0.97860499067737106</v>
      </c>
      <c r="K42" s="334">
        <f t="shared" ca="1" si="0"/>
        <v>22.5</v>
      </c>
      <c r="L42" s="337">
        <f t="shared" ref="L42:L74" ca="1" si="2">K42+J42*$D$40</f>
        <v>27.393024953386856</v>
      </c>
      <c r="M42" s="141"/>
      <c r="N42" s="258"/>
      <c r="O42" s="404"/>
      <c r="P42" s="141"/>
      <c r="Q42" s="269"/>
      <c r="R42" s="261"/>
      <c r="T42" s="401"/>
      <c r="U42" s="401"/>
      <c r="V42" s="401"/>
      <c r="W42" s="401"/>
      <c r="Z42" s="401"/>
      <c r="AA42" s="401"/>
      <c r="AB42" s="401"/>
      <c r="AC42" s="401"/>
      <c r="AF42" s="141"/>
      <c r="AG42" s="141"/>
      <c r="AH42" s="141"/>
      <c r="AI42" s="141"/>
      <c r="AJ42" s="141"/>
      <c r="AK42" s="141"/>
    </row>
    <row r="43" spans="1:37" x14ac:dyDescent="0.25">
      <c r="A43" s="141"/>
      <c r="B43" s="67">
        <v>2.5</v>
      </c>
      <c r="C43" s="67">
        <v>5</v>
      </c>
      <c r="D43" s="67">
        <f>C43+2.4</f>
        <v>7.4</v>
      </c>
      <c r="E43" s="63">
        <f>1-1/EXP(((D43-$F$12)/$F$13)^$F$14)</f>
        <v>4.7998919415520591E-3</v>
      </c>
      <c r="F43" s="58">
        <f>E43</f>
        <v>4.7998919415520591E-3</v>
      </c>
      <c r="G43" s="237"/>
      <c r="H43" s="55">
        <f t="shared" si="1"/>
        <v>4</v>
      </c>
      <c r="I43" s="63">
        <v>0.90829479160422555</v>
      </c>
      <c r="J43" s="65">
        <v>3.9074301804846612E-2</v>
      </c>
      <c r="K43" s="334">
        <f t="shared" ca="1" si="0"/>
        <v>22.5</v>
      </c>
      <c r="L43" s="337">
        <f t="shared" ca="1" si="2"/>
        <v>22.695371509024234</v>
      </c>
      <c r="M43" s="141"/>
      <c r="N43" s="258"/>
      <c r="O43" s="404"/>
      <c r="P43" s="141"/>
      <c r="Q43" s="269"/>
      <c r="R43" s="261"/>
      <c r="AF43" s="141"/>
      <c r="AG43" s="141"/>
      <c r="AH43" s="141"/>
      <c r="AI43" s="141"/>
      <c r="AJ43" s="141"/>
      <c r="AK43" s="141"/>
    </row>
    <row r="44" spans="1:37" ht="14.25" customHeight="1" x14ac:dyDescent="0.25">
      <c r="A44" s="141"/>
      <c r="B44" s="68">
        <f>D43+0.1</f>
        <v>7.5</v>
      </c>
      <c r="C44" s="67">
        <f>C43+5</f>
        <v>10</v>
      </c>
      <c r="D44" s="67">
        <f>C44+2.4</f>
        <v>12.4</v>
      </c>
      <c r="E44" s="63">
        <f t="shared" ref="E44:E50" si="3">1-1/EXP(((D44-$F$12)/$F$13)^$F$14)</f>
        <v>8.611600137916664E-2</v>
      </c>
      <c r="F44" s="58">
        <f>E44</f>
        <v>8.611600137916664E-2</v>
      </c>
      <c r="G44" s="241"/>
      <c r="H44" s="55">
        <f t="shared" si="1"/>
        <v>5</v>
      </c>
      <c r="I44" s="63">
        <v>0.4108165167044876</v>
      </c>
      <c r="J44" s="65">
        <v>0.60112076056995722</v>
      </c>
      <c r="K44" s="334">
        <f t="shared" ca="1" si="0"/>
        <v>17.5</v>
      </c>
      <c r="L44" s="337">
        <f t="shared" ca="1" si="2"/>
        <v>20.505603802849787</v>
      </c>
      <c r="M44" s="141"/>
      <c r="N44" s="258"/>
      <c r="O44" s="404"/>
      <c r="P44" s="141"/>
      <c r="Q44" s="269"/>
      <c r="R44" s="261"/>
      <c r="AF44" s="141"/>
      <c r="AG44" s="141"/>
      <c r="AH44" s="141"/>
      <c r="AI44" s="141"/>
      <c r="AJ44" s="141"/>
      <c r="AK44" s="141"/>
    </row>
    <row r="45" spans="1:37" ht="14.25" customHeight="1" x14ac:dyDescent="0.25">
      <c r="A45" s="141"/>
      <c r="B45" s="335">
        <f t="shared" ref="B45:B50" si="4">D44+0.1</f>
        <v>12.5</v>
      </c>
      <c r="C45" s="336">
        <f t="shared" ref="C45:C50" si="5">C44+5</f>
        <v>15</v>
      </c>
      <c r="D45" s="336">
        <f t="shared" ref="D45:D50" si="6">C45+2.4</f>
        <v>17.399999999999999</v>
      </c>
      <c r="E45" s="63">
        <f t="shared" si="3"/>
        <v>0.35797065322597654</v>
      </c>
      <c r="F45" s="58">
        <f t="shared" ref="F45:F50" si="7">E45</f>
        <v>0.35797065322597654</v>
      </c>
      <c r="G45" s="253"/>
      <c r="H45" s="55">
        <f t="shared" si="1"/>
        <v>6</v>
      </c>
      <c r="I45" s="63">
        <v>0.15653417545188131</v>
      </c>
      <c r="J45" s="65">
        <v>0.55876162961178477</v>
      </c>
      <c r="K45" s="334">
        <f t="shared" ca="1" si="0"/>
        <v>12.5</v>
      </c>
      <c r="L45" s="337">
        <f t="shared" ca="1" si="2"/>
        <v>15.293808148058924</v>
      </c>
      <c r="M45" s="141"/>
      <c r="N45" s="258"/>
      <c r="O45" s="404"/>
      <c r="P45" s="141"/>
      <c r="Q45" s="269"/>
      <c r="R45" s="261"/>
      <c r="S45" s="402"/>
      <c r="T45" s="402"/>
      <c r="U45" s="203"/>
      <c r="X45" s="401"/>
      <c r="Y45" s="401"/>
      <c r="Z45" s="269"/>
      <c r="AA45" s="269"/>
      <c r="AB45" s="269"/>
      <c r="AC45" s="401"/>
      <c r="AD45" s="401"/>
      <c r="AF45" s="141"/>
      <c r="AG45" s="141"/>
      <c r="AH45" s="141"/>
      <c r="AI45" s="141"/>
      <c r="AJ45" s="141"/>
      <c r="AK45" s="141"/>
    </row>
    <row r="46" spans="1:37" x14ac:dyDescent="0.25">
      <c r="A46" s="141"/>
      <c r="B46" s="68">
        <f t="shared" si="4"/>
        <v>17.5</v>
      </c>
      <c r="C46" s="67">
        <f t="shared" si="5"/>
        <v>20</v>
      </c>
      <c r="D46" s="67">
        <f t="shared" si="6"/>
        <v>22.4</v>
      </c>
      <c r="E46" s="63">
        <f t="shared" si="3"/>
        <v>0.73609884480447041</v>
      </c>
      <c r="F46" s="58">
        <f t="shared" si="7"/>
        <v>0.73609884480447041</v>
      </c>
      <c r="G46" s="237"/>
      <c r="H46" s="55">
        <f t="shared" si="1"/>
        <v>7</v>
      </c>
      <c r="I46" s="63">
        <v>0.83324276558224808</v>
      </c>
      <c r="J46" s="65">
        <v>0.22867468984430595</v>
      </c>
      <c r="K46" s="334">
        <f t="shared" ca="1" si="0"/>
        <v>22.5</v>
      </c>
      <c r="L46" s="337">
        <f t="shared" ca="1" si="2"/>
        <v>23.643373449221528</v>
      </c>
      <c r="M46" s="141"/>
      <c r="N46" s="258"/>
      <c r="O46" s="404"/>
      <c r="P46" s="141"/>
      <c r="Q46" s="269"/>
      <c r="R46" s="261"/>
      <c r="AF46" s="141"/>
      <c r="AG46" s="141"/>
      <c r="AH46" s="141"/>
      <c r="AI46" s="141"/>
      <c r="AJ46" s="141"/>
      <c r="AK46" s="141"/>
    </row>
    <row r="47" spans="1:37" ht="14.25" customHeight="1" x14ac:dyDescent="0.25">
      <c r="A47" s="141"/>
      <c r="B47" s="68">
        <f t="shared" si="4"/>
        <v>22.5</v>
      </c>
      <c r="C47" s="67">
        <f t="shared" si="5"/>
        <v>25</v>
      </c>
      <c r="D47" s="67">
        <f t="shared" si="6"/>
        <v>27.4</v>
      </c>
      <c r="E47" s="63">
        <f t="shared" si="3"/>
        <v>0.95456125601462427</v>
      </c>
      <c r="F47" s="58">
        <f t="shared" si="7"/>
        <v>0.95456125601462427</v>
      </c>
      <c r="G47" s="237"/>
      <c r="H47" s="55">
        <f t="shared" si="1"/>
        <v>8</v>
      </c>
      <c r="I47" s="63">
        <v>0.39690131353263136</v>
      </c>
      <c r="J47" s="65">
        <v>0.93228273837420528</v>
      </c>
      <c r="K47" s="334">
        <f t="shared" ca="1" si="0"/>
        <v>17.5</v>
      </c>
      <c r="L47" s="337">
        <f t="shared" ca="1" si="2"/>
        <v>22.161413691871026</v>
      </c>
      <c r="M47" s="141"/>
      <c r="N47" s="258"/>
      <c r="O47" s="404"/>
      <c r="P47" s="141"/>
      <c r="Q47" s="269"/>
      <c r="R47" s="261"/>
      <c r="AE47" s="288"/>
      <c r="AF47" s="141"/>
      <c r="AG47" s="141"/>
      <c r="AH47" s="141"/>
      <c r="AI47" s="141"/>
      <c r="AJ47" s="141"/>
      <c r="AK47" s="141"/>
    </row>
    <row r="48" spans="1:37" x14ac:dyDescent="0.25">
      <c r="A48" s="141"/>
      <c r="B48" s="68">
        <f t="shared" si="4"/>
        <v>27.5</v>
      </c>
      <c r="C48" s="67">
        <f t="shared" si="5"/>
        <v>30</v>
      </c>
      <c r="D48" s="67">
        <f t="shared" si="6"/>
        <v>32.4</v>
      </c>
      <c r="E48" s="63">
        <f t="shared" si="3"/>
        <v>0.99778599337714569</v>
      </c>
      <c r="F48" s="58">
        <f t="shared" si="7"/>
        <v>0.99778599337714569</v>
      </c>
      <c r="G48" s="237"/>
      <c r="H48" s="55">
        <f t="shared" si="1"/>
        <v>9</v>
      </c>
      <c r="I48" s="63">
        <v>0.45480366666850669</v>
      </c>
      <c r="J48" s="65">
        <v>0.43398602900883987</v>
      </c>
      <c r="K48" s="334">
        <f t="shared" ca="1" si="0"/>
        <v>17.5</v>
      </c>
      <c r="L48" s="337">
        <f t="shared" ca="1" si="2"/>
        <v>19.669930145044198</v>
      </c>
      <c r="M48" s="141"/>
      <c r="N48" s="258"/>
      <c r="O48" s="404"/>
      <c r="P48" s="141"/>
      <c r="Q48" s="269"/>
      <c r="R48" s="261"/>
      <c r="AF48" s="141"/>
      <c r="AG48" s="141"/>
      <c r="AH48" s="141"/>
      <c r="AI48" s="141"/>
      <c r="AJ48" s="141"/>
      <c r="AK48" s="141"/>
    </row>
    <row r="49" spans="1:37" x14ac:dyDescent="0.25">
      <c r="A49" s="141"/>
      <c r="B49" s="68">
        <f t="shared" si="4"/>
        <v>32.5</v>
      </c>
      <c r="C49" s="67">
        <f t="shared" si="5"/>
        <v>35</v>
      </c>
      <c r="D49" s="67">
        <f t="shared" si="6"/>
        <v>37.4</v>
      </c>
      <c r="E49" s="63">
        <f t="shared" si="3"/>
        <v>0.9999804353913373</v>
      </c>
      <c r="F49" s="58">
        <f t="shared" si="7"/>
        <v>0.9999804353913373</v>
      </c>
      <c r="G49" s="237"/>
      <c r="H49" s="55">
        <f t="shared" si="1"/>
        <v>10</v>
      </c>
      <c r="I49" s="63">
        <v>0.6715400167412291</v>
      </c>
      <c r="J49" s="65">
        <v>0.83908937159058117</v>
      </c>
      <c r="K49" s="334">
        <f t="shared" ca="1" si="0"/>
        <v>17.5</v>
      </c>
      <c r="L49" s="337">
        <f t="shared" ca="1" si="2"/>
        <v>21.695446857952906</v>
      </c>
      <c r="M49" s="141"/>
      <c r="N49" s="258"/>
      <c r="O49" s="257"/>
      <c r="P49" s="141"/>
      <c r="Q49" s="269"/>
      <c r="R49" s="261"/>
      <c r="AF49" s="141"/>
      <c r="AG49" s="141"/>
      <c r="AH49" s="141"/>
      <c r="AI49" s="141"/>
      <c r="AJ49" s="141"/>
      <c r="AK49" s="141"/>
    </row>
    <row r="50" spans="1:37" x14ac:dyDescent="0.25">
      <c r="A50" s="141"/>
      <c r="B50" s="68">
        <f t="shared" si="4"/>
        <v>37.5</v>
      </c>
      <c r="C50" s="67">
        <f t="shared" si="5"/>
        <v>40</v>
      </c>
      <c r="D50" s="67">
        <f t="shared" si="6"/>
        <v>42.4</v>
      </c>
      <c r="E50" s="63">
        <f t="shared" si="3"/>
        <v>0.99999998086285824</v>
      </c>
      <c r="F50" s="58">
        <f t="shared" si="7"/>
        <v>0.99999998086285824</v>
      </c>
      <c r="G50" s="237"/>
      <c r="H50" s="55">
        <f t="shared" si="1"/>
        <v>11</v>
      </c>
      <c r="I50" s="63">
        <v>0.10454143003795391</v>
      </c>
      <c r="J50" s="65">
        <v>0.93437573347806224</v>
      </c>
      <c r="K50" s="334">
        <f t="shared" ca="1" si="0"/>
        <v>12.5</v>
      </c>
      <c r="L50" s="337">
        <f t="shared" ca="1" si="2"/>
        <v>17.17187866739031</v>
      </c>
      <c r="M50" s="141"/>
      <c r="N50" s="258"/>
      <c r="O50" s="257"/>
      <c r="P50" s="141"/>
      <c r="Q50" s="269"/>
      <c r="R50" s="261"/>
      <c r="AF50" s="141"/>
      <c r="AG50" s="141"/>
      <c r="AH50" s="141"/>
      <c r="AI50" s="141"/>
      <c r="AJ50" s="141"/>
      <c r="AK50" s="141"/>
    </row>
    <row r="51" spans="1:37" x14ac:dyDescent="0.25">
      <c r="A51" s="141"/>
      <c r="B51" s="241"/>
      <c r="C51" s="249"/>
      <c r="D51" s="242"/>
      <c r="E51" s="259"/>
      <c r="F51" s="260"/>
      <c r="G51" s="254"/>
      <c r="H51" s="55">
        <f t="shared" si="1"/>
        <v>12</v>
      </c>
      <c r="I51" s="63">
        <v>0.37412255288068896</v>
      </c>
      <c r="J51" s="65">
        <v>0.61586305313291612</v>
      </c>
      <c r="K51" s="334">
        <f t="shared" ca="1" si="0"/>
        <v>17.5</v>
      </c>
      <c r="L51" s="337">
        <f t="shared" ca="1" si="2"/>
        <v>20.579315265664579</v>
      </c>
      <c r="M51" s="141"/>
      <c r="N51" s="258"/>
      <c r="O51" s="257"/>
      <c r="P51" s="141"/>
      <c r="Q51" s="269"/>
      <c r="R51" s="261"/>
      <c r="AF51" s="141"/>
      <c r="AG51" s="141"/>
      <c r="AH51" s="141"/>
      <c r="AI51" s="141"/>
      <c r="AJ51" s="141"/>
      <c r="AK51" s="141"/>
    </row>
    <row r="52" spans="1:37" ht="12.75" customHeight="1" x14ac:dyDescent="0.25">
      <c r="A52" s="143"/>
      <c r="B52" s="143"/>
      <c r="C52" s="143"/>
      <c r="D52" s="143"/>
      <c r="E52" s="143"/>
      <c r="F52" s="143"/>
      <c r="G52" s="143"/>
      <c r="H52" s="55">
        <f t="shared" si="1"/>
        <v>13</v>
      </c>
      <c r="I52" s="63">
        <v>4.7142194029634599E-2</v>
      </c>
      <c r="J52" s="65">
        <v>0.84496246583349466</v>
      </c>
      <c r="K52" s="334">
        <f t="shared" ca="1" si="0"/>
        <v>7.5</v>
      </c>
      <c r="L52" s="337">
        <f t="shared" ca="1" si="2"/>
        <v>11.724812329167474</v>
      </c>
      <c r="M52" s="141"/>
      <c r="N52" s="258"/>
      <c r="O52" s="257"/>
      <c r="P52" s="141"/>
      <c r="Q52" s="269"/>
      <c r="R52" s="261"/>
      <c r="AF52" s="141"/>
      <c r="AG52" s="141"/>
      <c r="AH52" s="141"/>
      <c r="AI52" s="141"/>
      <c r="AJ52" s="141"/>
      <c r="AK52" s="141"/>
    </row>
    <row r="53" spans="1:37" x14ac:dyDescent="0.25">
      <c r="A53" s="143"/>
      <c r="B53" s="143"/>
      <c r="C53" s="143"/>
      <c r="D53" s="143" t="s">
        <v>298</v>
      </c>
      <c r="E53" s="264">
        <f>C13</f>
        <v>708</v>
      </c>
      <c r="F53" s="45">
        <v>10000</v>
      </c>
      <c r="G53" s="255" t="s">
        <v>214</v>
      </c>
      <c r="H53" s="55">
        <f t="shared" si="1"/>
        <v>14</v>
      </c>
      <c r="I53" s="63">
        <v>0.6486095869500863</v>
      </c>
      <c r="J53" s="65">
        <v>0.95934506996632019</v>
      </c>
      <c r="K53" s="334">
        <f t="shared" ca="1" si="0"/>
        <v>17.5</v>
      </c>
      <c r="L53" s="337">
        <f t="shared" ca="1" si="2"/>
        <v>22.2967253498316</v>
      </c>
      <c r="M53" s="141"/>
      <c r="N53" s="258"/>
      <c r="O53" s="257"/>
      <c r="P53" s="141"/>
      <c r="Q53" s="269"/>
      <c r="R53" s="261"/>
      <c r="AF53" s="141"/>
      <c r="AG53" s="141"/>
      <c r="AH53" s="141"/>
      <c r="AI53" s="141"/>
      <c r="AJ53" s="141"/>
      <c r="AK53" s="141"/>
    </row>
    <row r="54" spans="1:37" x14ac:dyDescent="0.25">
      <c r="A54" s="143"/>
      <c r="B54" s="143"/>
      <c r="C54" s="143"/>
      <c r="D54" s="260" t="s">
        <v>299</v>
      </c>
      <c r="E54" s="288">
        <f>E53/20</f>
        <v>35.4</v>
      </c>
      <c r="F54" s="329">
        <v>500</v>
      </c>
      <c r="G54" s="255" t="s">
        <v>214</v>
      </c>
      <c r="H54" s="55">
        <f t="shared" si="1"/>
        <v>15</v>
      </c>
      <c r="I54" s="63">
        <v>0.71635320278382841</v>
      </c>
      <c r="J54" s="65">
        <v>0.85211522006514973</v>
      </c>
      <c r="K54" s="334">
        <f t="shared" ca="1" si="0"/>
        <v>17.5</v>
      </c>
      <c r="L54" s="337">
        <f t="shared" ca="1" si="2"/>
        <v>21.76057610032575</v>
      </c>
      <c r="M54" s="141"/>
      <c r="N54" s="258"/>
      <c r="O54" s="141"/>
      <c r="P54" s="141"/>
      <c r="Q54" s="269"/>
      <c r="R54" s="261"/>
      <c r="AF54" s="141"/>
      <c r="AG54" s="141"/>
      <c r="AH54" s="141"/>
      <c r="AI54" s="141"/>
      <c r="AJ54" s="141"/>
      <c r="AK54" s="141"/>
    </row>
    <row r="55" spans="1:37" x14ac:dyDescent="0.25">
      <c r="A55" s="143"/>
      <c r="B55" s="143"/>
      <c r="C55" s="143"/>
      <c r="D55" s="143"/>
      <c r="E55" s="143"/>
      <c r="F55" s="143"/>
      <c r="G55" s="143"/>
      <c r="H55" s="55">
        <f t="shared" si="1"/>
        <v>16</v>
      </c>
      <c r="I55" s="63">
        <v>0.26605912815903843</v>
      </c>
      <c r="J55" s="65">
        <v>0.76373328655880846</v>
      </c>
      <c r="K55" s="334">
        <f t="shared" ca="1" si="0"/>
        <v>12.5</v>
      </c>
      <c r="L55" s="337">
        <f t="shared" ca="1" si="2"/>
        <v>16.318666432794043</v>
      </c>
      <c r="M55" s="141"/>
      <c r="N55" s="258"/>
      <c r="O55" s="141"/>
      <c r="P55" s="141"/>
      <c r="Q55" s="269"/>
      <c r="R55" s="261"/>
      <c r="AF55" s="141"/>
      <c r="AG55" s="141"/>
      <c r="AH55" s="141"/>
      <c r="AI55" s="141"/>
      <c r="AJ55" s="141"/>
      <c r="AK55" s="141"/>
    </row>
    <row r="56" spans="1:37" x14ac:dyDescent="0.25">
      <c r="A56" s="143"/>
      <c r="B56" s="260"/>
      <c r="C56" s="262"/>
      <c r="D56" s="143"/>
      <c r="E56" s="143"/>
      <c r="F56" s="143"/>
      <c r="G56" s="143"/>
      <c r="H56" s="55">
        <f t="shared" si="1"/>
        <v>17</v>
      </c>
      <c r="I56" s="63">
        <v>0.49811744531751045</v>
      </c>
      <c r="J56" s="65">
        <v>0.57203537578407615</v>
      </c>
      <c r="K56" s="334">
        <f t="shared" ca="1" si="0"/>
        <v>17.5</v>
      </c>
      <c r="L56" s="337">
        <f t="shared" ca="1" si="2"/>
        <v>20.360176878920381</v>
      </c>
      <c r="M56" s="141"/>
      <c r="N56" s="258"/>
      <c r="O56" s="141"/>
      <c r="P56" s="141"/>
      <c r="Q56" s="269"/>
      <c r="R56" s="261"/>
      <c r="AF56" s="141"/>
      <c r="AG56" s="141"/>
      <c r="AH56" s="141"/>
      <c r="AI56" s="141"/>
      <c r="AJ56" s="141"/>
      <c r="AK56" s="141"/>
    </row>
    <row r="57" spans="1:37" x14ac:dyDescent="0.25">
      <c r="A57" s="143"/>
      <c r="B57" s="143"/>
      <c r="C57" s="143"/>
      <c r="D57" s="143"/>
      <c r="E57" s="143"/>
      <c r="F57" s="269"/>
      <c r="G57" s="143"/>
      <c r="H57" s="55">
        <f t="shared" si="1"/>
        <v>18</v>
      </c>
      <c r="I57" s="63">
        <v>0.28967956740578549</v>
      </c>
      <c r="J57" s="65">
        <v>0.79153135563877441</v>
      </c>
      <c r="K57" s="334">
        <f t="shared" ca="1" si="0"/>
        <v>12.5</v>
      </c>
      <c r="L57" s="337">
        <f t="shared" ca="1" si="2"/>
        <v>16.457656778193872</v>
      </c>
      <c r="M57" s="141"/>
      <c r="N57" s="258"/>
      <c r="O57" s="141"/>
      <c r="P57" s="141"/>
      <c r="Q57" s="269"/>
      <c r="R57" s="261"/>
      <c r="AF57" s="141"/>
      <c r="AG57" s="141"/>
      <c r="AH57" s="141"/>
      <c r="AI57" s="141"/>
      <c r="AJ57" s="141"/>
      <c r="AK57" s="141"/>
    </row>
    <row r="58" spans="1:37" x14ac:dyDescent="0.25">
      <c r="A58" s="143"/>
      <c r="B58" s="143"/>
      <c r="C58" s="143"/>
      <c r="D58" s="143"/>
      <c r="E58" s="143"/>
      <c r="F58" s="143"/>
      <c r="G58" s="143"/>
      <c r="H58" s="55">
        <f t="shared" si="1"/>
        <v>19</v>
      </c>
      <c r="I58" s="63">
        <v>2.8933421925170455E-2</v>
      </c>
      <c r="J58" s="65">
        <v>0.21321682380008589</v>
      </c>
      <c r="K58" s="334">
        <f t="shared" ca="1" si="0"/>
        <v>7.5</v>
      </c>
      <c r="L58" s="337">
        <f t="shared" ca="1" si="2"/>
        <v>8.5660841190004291</v>
      </c>
      <c r="M58" s="141"/>
      <c r="N58" s="258"/>
      <c r="O58" s="141"/>
      <c r="P58" s="141"/>
      <c r="Q58" s="269"/>
      <c r="R58" s="261"/>
      <c r="AF58" s="141"/>
      <c r="AG58" s="141"/>
      <c r="AH58" s="141"/>
      <c r="AI58" s="141"/>
      <c r="AJ58" s="141"/>
      <c r="AK58" s="141"/>
    </row>
    <row r="59" spans="1:37" x14ac:dyDescent="0.25">
      <c r="A59" s="143"/>
      <c r="B59" s="143"/>
      <c r="C59" s="143"/>
      <c r="D59" s="143"/>
      <c r="E59" s="263"/>
      <c r="F59" s="264"/>
      <c r="G59" s="143"/>
      <c r="H59" s="55">
        <f t="shared" si="1"/>
        <v>20</v>
      </c>
      <c r="I59" s="63">
        <v>0.79468407913873418</v>
      </c>
      <c r="J59" s="65">
        <v>0.41445456971760986</v>
      </c>
      <c r="K59" s="334">
        <f t="shared" ca="1" si="0"/>
        <v>22.5</v>
      </c>
      <c r="L59" s="337">
        <f t="shared" ca="1" si="2"/>
        <v>24.572272848588049</v>
      </c>
      <c r="M59" s="141"/>
      <c r="N59" s="258"/>
      <c r="O59" s="141"/>
      <c r="P59" s="141"/>
      <c r="Q59" s="269"/>
      <c r="R59" s="261"/>
      <c r="AF59" s="141"/>
      <c r="AG59" s="141"/>
      <c r="AH59" s="141"/>
      <c r="AI59" s="141"/>
      <c r="AJ59" s="141"/>
      <c r="AK59" s="141"/>
    </row>
    <row r="60" spans="1:37" x14ac:dyDescent="0.25">
      <c r="A60" s="143"/>
      <c r="B60" s="143"/>
      <c r="C60" s="143"/>
      <c r="D60" s="143"/>
      <c r="E60" s="143"/>
      <c r="F60" s="143"/>
      <c r="G60" s="143"/>
      <c r="H60" s="55">
        <f t="shared" si="1"/>
        <v>21</v>
      </c>
      <c r="I60" s="63">
        <v>0.389661604654995</v>
      </c>
      <c r="J60" s="65">
        <v>0.68780860656738718</v>
      </c>
      <c r="K60" s="334">
        <f t="shared" ca="1" si="0"/>
        <v>17.5</v>
      </c>
      <c r="L60" s="337">
        <f t="shared" ca="1" si="2"/>
        <v>20.939043032836935</v>
      </c>
      <c r="M60" s="141"/>
      <c r="N60" s="258"/>
      <c r="O60" s="141"/>
      <c r="P60" s="141"/>
      <c r="Q60" s="269"/>
      <c r="R60" s="261"/>
      <c r="AF60" s="141"/>
      <c r="AG60" s="141"/>
      <c r="AH60" s="141"/>
      <c r="AI60" s="141"/>
      <c r="AJ60" s="141"/>
      <c r="AK60" s="141"/>
    </row>
    <row r="61" spans="1:37" x14ac:dyDescent="0.25">
      <c r="A61" s="143"/>
      <c r="B61" s="255"/>
      <c r="C61" s="143"/>
      <c r="D61" s="143"/>
      <c r="E61" s="143"/>
      <c r="F61" s="143"/>
      <c r="G61" s="143"/>
      <c r="H61" s="55">
        <f t="shared" si="1"/>
        <v>22</v>
      </c>
      <c r="I61" s="63">
        <v>0.84403338655997606</v>
      </c>
      <c r="J61" s="65">
        <v>0.72516184943039719</v>
      </c>
      <c r="K61" s="334">
        <f t="shared" ca="1" si="0"/>
        <v>22.5</v>
      </c>
      <c r="L61" s="337">
        <f t="shared" ca="1" si="2"/>
        <v>26.125809247151984</v>
      </c>
      <c r="M61" s="141"/>
      <c r="N61" s="258"/>
      <c r="O61" s="141"/>
      <c r="P61" s="141"/>
      <c r="Q61" s="269"/>
      <c r="R61" s="261"/>
      <c r="S61" s="288"/>
      <c r="AF61" s="141"/>
      <c r="AG61" s="141"/>
      <c r="AH61" s="141"/>
      <c r="AI61" s="141"/>
      <c r="AJ61" s="141"/>
      <c r="AK61" s="141"/>
    </row>
    <row r="62" spans="1:37" x14ac:dyDescent="0.25">
      <c r="A62" s="143"/>
      <c r="B62" s="143"/>
      <c r="C62" s="143"/>
      <c r="D62" s="143"/>
      <c r="E62" s="143"/>
      <c r="F62" s="143"/>
      <c r="G62" s="143"/>
      <c r="H62" s="55">
        <f t="shared" si="1"/>
        <v>23</v>
      </c>
      <c r="I62" s="63">
        <v>0.20073880702509095</v>
      </c>
      <c r="J62" s="65">
        <v>0.96830997350345882</v>
      </c>
      <c r="K62" s="334">
        <f t="shared" ca="1" si="0"/>
        <v>12.5</v>
      </c>
      <c r="L62" s="337">
        <f t="shared" ca="1" si="2"/>
        <v>17.341549867517294</v>
      </c>
      <c r="M62" s="141"/>
      <c r="N62" s="258"/>
      <c r="O62" s="141"/>
      <c r="P62" s="141"/>
      <c r="Q62" s="269"/>
      <c r="R62" s="261"/>
      <c r="AF62" s="141"/>
      <c r="AG62" s="141"/>
      <c r="AH62" s="141"/>
      <c r="AI62" s="141"/>
      <c r="AJ62" s="141"/>
      <c r="AK62" s="141"/>
    </row>
    <row r="63" spans="1:37" x14ac:dyDescent="0.25">
      <c r="A63" s="143"/>
      <c r="B63" s="143"/>
      <c r="C63" s="143"/>
      <c r="D63" s="143"/>
      <c r="E63" s="143"/>
      <c r="F63" s="143"/>
      <c r="G63" s="143"/>
      <c r="H63" s="55">
        <f t="shared" si="1"/>
        <v>24</v>
      </c>
      <c r="I63" s="63">
        <v>0.45002808588559762</v>
      </c>
      <c r="J63" s="65">
        <v>0.43297882144502986</v>
      </c>
      <c r="K63" s="334">
        <f t="shared" ca="1" si="0"/>
        <v>17.5</v>
      </c>
      <c r="L63" s="337">
        <f t="shared" ca="1" si="2"/>
        <v>19.664894107225148</v>
      </c>
      <c r="M63" s="141"/>
      <c r="N63" s="258"/>
      <c r="O63" s="141"/>
      <c r="P63" s="141"/>
      <c r="Q63" s="269"/>
      <c r="R63" s="261"/>
      <c r="AF63" s="141"/>
      <c r="AG63" s="141"/>
      <c r="AH63" s="141"/>
      <c r="AI63" s="141"/>
      <c r="AJ63" s="141"/>
      <c r="AK63" s="141"/>
    </row>
    <row r="64" spans="1:37" x14ac:dyDescent="0.25">
      <c r="A64" s="143"/>
      <c r="B64" s="143"/>
      <c r="C64" s="143"/>
      <c r="D64" s="143"/>
      <c r="E64" s="143"/>
      <c r="F64" s="143"/>
      <c r="G64" s="143"/>
      <c r="H64" s="55">
        <f t="shared" si="1"/>
        <v>25</v>
      </c>
      <c r="I64" s="63">
        <v>0.841454506146049</v>
      </c>
      <c r="J64" s="65">
        <v>0.87471010744489752</v>
      </c>
      <c r="K64" s="334">
        <f t="shared" ca="1" si="0"/>
        <v>22.5</v>
      </c>
      <c r="L64" s="337">
        <f t="shared" ca="1" si="2"/>
        <v>26.873550537224489</v>
      </c>
      <c r="M64" s="141"/>
      <c r="N64" s="258"/>
      <c r="O64" s="141"/>
      <c r="P64" s="141"/>
      <c r="Q64" s="269"/>
      <c r="R64" s="261"/>
      <c r="AF64" s="141"/>
      <c r="AG64" s="141"/>
      <c r="AH64" s="141"/>
      <c r="AI64" s="141"/>
      <c r="AJ64" s="141"/>
      <c r="AK64" s="141"/>
    </row>
    <row r="65" spans="1:37" x14ac:dyDescent="0.25">
      <c r="A65" s="143"/>
      <c r="B65" s="143"/>
      <c r="C65" s="143"/>
      <c r="D65" s="143"/>
      <c r="E65" s="143"/>
      <c r="F65" s="143"/>
      <c r="G65" s="143"/>
      <c r="H65" s="55">
        <f t="shared" si="1"/>
        <v>26</v>
      </c>
      <c r="I65" s="63">
        <v>0.41370916125834145</v>
      </c>
      <c r="J65" s="65">
        <v>0.8963137916590368</v>
      </c>
      <c r="K65" s="334">
        <f t="shared" ca="1" si="0"/>
        <v>17.5</v>
      </c>
      <c r="L65" s="337">
        <f t="shared" ca="1" si="2"/>
        <v>21.981568958295185</v>
      </c>
      <c r="M65" s="141"/>
      <c r="N65" s="258"/>
      <c r="O65" s="141"/>
      <c r="P65" s="141"/>
      <c r="Q65" s="269"/>
      <c r="R65" s="261"/>
      <c r="AF65" s="141"/>
      <c r="AG65" s="141"/>
      <c r="AH65" s="141"/>
      <c r="AI65" s="141"/>
      <c r="AJ65" s="141"/>
      <c r="AK65" s="141"/>
    </row>
    <row r="66" spans="1:37" x14ac:dyDescent="0.25">
      <c r="A66" s="143"/>
      <c r="B66" s="143"/>
      <c r="C66" s="143"/>
      <c r="D66" s="143"/>
      <c r="E66" s="143"/>
      <c r="F66" s="143"/>
      <c r="G66" s="143"/>
      <c r="H66" s="55">
        <f t="shared" si="1"/>
        <v>27</v>
      </c>
      <c r="I66" s="63">
        <v>0.91327974317084926</v>
      </c>
      <c r="J66" s="65">
        <v>0.13697316528180969</v>
      </c>
      <c r="K66" s="334">
        <f t="shared" ca="1" si="0"/>
        <v>22.5</v>
      </c>
      <c r="L66" s="337">
        <f t="shared" ca="1" si="2"/>
        <v>23.184865826409048</v>
      </c>
      <c r="M66" s="141"/>
      <c r="N66" s="258"/>
      <c r="O66" s="141"/>
      <c r="P66" s="141"/>
      <c r="Q66" s="269"/>
      <c r="R66" s="261"/>
      <c r="AF66" s="141"/>
      <c r="AG66" s="141"/>
      <c r="AH66" s="141"/>
      <c r="AI66" s="141"/>
      <c r="AJ66" s="141"/>
      <c r="AK66" s="141"/>
    </row>
    <row r="67" spans="1:37" x14ac:dyDescent="0.25">
      <c r="A67" s="143"/>
      <c r="B67" s="143"/>
      <c r="C67" s="143"/>
      <c r="D67" s="143"/>
      <c r="E67" s="143"/>
      <c r="F67" s="143"/>
      <c r="G67" s="143"/>
      <c r="H67" s="55">
        <f t="shared" si="1"/>
        <v>28</v>
      </c>
      <c r="I67" s="63">
        <v>6.9269433294126603E-2</v>
      </c>
      <c r="J67" s="65">
        <v>0.64609607765710209</v>
      </c>
      <c r="K67" s="334">
        <f t="shared" ca="1" si="0"/>
        <v>7.5</v>
      </c>
      <c r="L67" s="337">
        <f t="shared" ca="1" si="2"/>
        <v>10.73048038828551</v>
      </c>
      <c r="M67" s="141"/>
      <c r="N67" s="258"/>
      <c r="O67" s="141"/>
      <c r="P67" s="141"/>
      <c r="Q67" s="269"/>
      <c r="R67" s="261"/>
      <c r="AF67" s="141"/>
      <c r="AG67" s="141"/>
      <c r="AH67" s="141"/>
      <c r="AI67" s="141"/>
      <c r="AJ67" s="141"/>
      <c r="AK67" s="141"/>
    </row>
    <row r="68" spans="1:37" x14ac:dyDescent="0.25">
      <c r="A68" s="143"/>
      <c r="B68" s="143"/>
      <c r="C68" s="143"/>
      <c r="D68" s="143"/>
      <c r="E68" s="143"/>
      <c r="F68" s="143"/>
      <c r="G68" s="143"/>
      <c r="H68" s="55">
        <f t="shared" si="1"/>
        <v>29</v>
      </c>
      <c r="I68" s="63">
        <v>0.3619066522393124</v>
      </c>
      <c r="J68" s="65">
        <v>0.74858844380787115</v>
      </c>
      <c r="K68" s="334">
        <f t="shared" ca="1" si="0"/>
        <v>17.5</v>
      </c>
      <c r="L68" s="337">
        <f t="shared" ca="1" si="2"/>
        <v>21.242942219039357</v>
      </c>
      <c r="M68" s="141"/>
      <c r="N68" s="258"/>
      <c r="O68" s="141"/>
      <c r="P68" s="141"/>
      <c r="Q68" s="269"/>
      <c r="R68" s="261"/>
      <c r="AF68" s="141"/>
      <c r="AG68" s="141"/>
      <c r="AH68" s="141"/>
      <c r="AI68" s="141"/>
      <c r="AJ68" s="141"/>
      <c r="AK68" s="141"/>
    </row>
    <row r="69" spans="1:37" x14ac:dyDescent="0.25">
      <c r="A69" s="143"/>
      <c r="B69" s="143"/>
      <c r="C69" s="143"/>
      <c r="D69" s="143"/>
      <c r="E69" s="143"/>
      <c r="F69" s="143"/>
      <c r="G69" s="143"/>
      <c r="H69" s="55">
        <f t="shared" si="1"/>
        <v>30</v>
      </c>
      <c r="I69" s="63">
        <v>0.81272137315682158</v>
      </c>
      <c r="J69" s="65">
        <v>0.49425874119369695</v>
      </c>
      <c r="K69" s="334">
        <f t="shared" ca="1" si="0"/>
        <v>22.5</v>
      </c>
      <c r="L69" s="337">
        <f t="shared" ca="1" si="2"/>
        <v>24.971293705968485</v>
      </c>
      <c r="M69" s="141"/>
      <c r="N69" s="258"/>
      <c r="O69" s="141"/>
      <c r="P69" s="141"/>
      <c r="Q69" s="269"/>
      <c r="R69" s="261"/>
      <c r="AF69" s="141"/>
      <c r="AG69" s="141"/>
      <c r="AH69" s="141"/>
      <c r="AI69" s="141"/>
      <c r="AJ69" s="141"/>
      <c r="AK69" s="141"/>
    </row>
    <row r="70" spans="1:37" x14ac:dyDescent="0.25">
      <c r="A70" s="143"/>
      <c r="B70" s="143"/>
      <c r="C70" s="143"/>
      <c r="D70" s="143"/>
      <c r="E70" s="143"/>
      <c r="F70" s="143"/>
      <c r="G70" s="143"/>
      <c r="H70" s="55">
        <f>H69+1</f>
        <v>31</v>
      </c>
      <c r="I70" s="63">
        <v>0.9799205993230522</v>
      </c>
      <c r="J70" s="65">
        <v>0.48589118021248023</v>
      </c>
      <c r="K70" s="334">
        <f t="shared" ca="1" si="0"/>
        <v>27.5</v>
      </c>
      <c r="L70" s="337">
        <f t="shared" ca="1" si="2"/>
        <v>29.929455901062401</v>
      </c>
      <c r="M70" s="141"/>
      <c r="N70" s="258"/>
      <c r="O70" s="141"/>
      <c r="P70" s="141"/>
      <c r="Q70" s="269"/>
      <c r="R70" s="261"/>
      <c r="AF70" s="141"/>
      <c r="AG70" s="141"/>
      <c r="AH70" s="141"/>
      <c r="AI70" s="141"/>
      <c r="AJ70" s="141"/>
      <c r="AK70" s="141"/>
    </row>
    <row r="71" spans="1:37" x14ac:dyDescent="0.25">
      <c r="A71" s="143"/>
      <c r="B71" s="143"/>
      <c r="C71" s="143"/>
      <c r="D71" s="143"/>
      <c r="E71" s="143"/>
      <c r="F71" s="143"/>
      <c r="G71" s="143"/>
      <c r="H71" s="55">
        <f t="shared" si="1"/>
        <v>32</v>
      </c>
      <c r="I71" s="63">
        <v>0.3132494568531965</v>
      </c>
      <c r="J71" s="65">
        <v>0.88678618765145834</v>
      </c>
      <c r="K71" s="334">
        <f t="shared" ca="1" si="0"/>
        <v>12.5</v>
      </c>
      <c r="L71" s="337">
        <f t="shared" ca="1" si="2"/>
        <v>16.933930938257291</v>
      </c>
      <c r="M71" s="141"/>
      <c r="N71" s="258"/>
      <c r="O71" s="141"/>
      <c r="P71" s="141"/>
      <c r="Q71" s="269"/>
      <c r="R71" s="261"/>
      <c r="AF71" s="141"/>
      <c r="AG71" s="141"/>
      <c r="AH71" s="141"/>
      <c r="AI71" s="141"/>
      <c r="AJ71" s="141"/>
      <c r="AK71" s="141"/>
    </row>
    <row r="72" spans="1:37" x14ac:dyDescent="0.25">
      <c r="A72" s="143"/>
      <c r="B72" s="143"/>
      <c r="C72" s="143"/>
      <c r="D72" s="143"/>
      <c r="E72" s="143"/>
      <c r="F72" s="143"/>
      <c r="G72" s="143"/>
      <c r="H72" s="55">
        <f t="shared" si="1"/>
        <v>33</v>
      </c>
      <c r="I72" s="63">
        <v>0.95680011811033139</v>
      </c>
      <c r="J72" s="65">
        <v>0.42288272726473908</v>
      </c>
      <c r="K72" s="334">
        <f t="shared" ca="1" si="0"/>
        <v>27.5</v>
      </c>
      <c r="L72" s="337">
        <f t="shared" ca="1" si="2"/>
        <v>29.614413636323697</v>
      </c>
      <c r="M72" s="141"/>
      <c r="N72" s="258"/>
      <c r="O72" s="141"/>
      <c r="P72" s="141"/>
      <c r="Q72" s="269"/>
      <c r="R72" s="261"/>
      <c r="AF72" s="141"/>
      <c r="AG72" s="141"/>
      <c r="AH72" s="141"/>
      <c r="AI72" s="141"/>
      <c r="AJ72" s="141"/>
      <c r="AK72" s="141"/>
    </row>
    <row r="73" spans="1:37" x14ac:dyDescent="0.25">
      <c r="A73" s="143"/>
      <c r="B73" s="143"/>
      <c r="C73" s="143"/>
      <c r="D73" s="143"/>
      <c r="E73" s="143"/>
      <c r="F73" s="143"/>
      <c r="G73" s="143"/>
      <c r="H73" s="55">
        <f t="shared" si="1"/>
        <v>34</v>
      </c>
      <c r="I73" s="63">
        <v>0.85857682867757834</v>
      </c>
      <c r="J73" s="65">
        <v>0.11916931590971369</v>
      </c>
      <c r="K73" s="334">
        <f t="shared" ca="1" si="0"/>
        <v>22.5</v>
      </c>
      <c r="L73" s="337">
        <f t="shared" ca="1" si="2"/>
        <v>23.095846579548567</v>
      </c>
      <c r="M73" s="141"/>
      <c r="N73" s="258"/>
      <c r="O73" s="141">
        <v>12</v>
      </c>
      <c r="P73" s="141"/>
      <c r="Q73" s="269"/>
      <c r="R73" s="261"/>
      <c r="AF73" s="141"/>
      <c r="AG73" s="141"/>
      <c r="AH73" s="141"/>
      <c r="AI73" s="141"/>
      <c r="AJ73" s="141"/>
      <c r="AK73" s="141">
        <v>13</v>
      </c>
    </row>
    <row r="74" spans="1:37" x14ac:dyDescent="0.25">
      <c r="A74" s="143"/>
      <c r="B74" s="143"/>
      <c r="C74" s="143"/>
      <c r="D74" s="143"/>
      <c r="E74" s="143"/>
      <c r="F74" s="143"/>
      <c r="G74" s="143"/>
      <c r="H74" s="55">
        <f t="shared" si="1"/>
        <v>35</v>
      </c>
      <c r="I74" s="63">
        <v>0.56725613332922487</v>
      </c>
      <c r="J74" s="65">
        <v>0.86921257727868406</v>
      </c>
      <c r="K74" s="334">
        <f t="shared" ca="1" si="0"/>
        <v>17.5</v>
      </c>
      <c r="L74" s="337">
        <f t="shared" ca="1" si="2"/>
        <v>21.846062886393419</v>
      </c>
      <c r="M74" s="141"/>
      <c r="N74" s="258"/>
      <c r="O74" s="141"/>
      <c r="P74" s="141"/>
      <c r="Q74" s="269"/>
      <c r="R74" s="261"/>
      <c r="AF74" s="141"/>
      <c r="AG74" s="141"/>
      <c r="AH74" s="141"/>
      <c r="AI74" s="141"/>
      <c r="AJ74" s="141"/>
      <c r="AK74" s="141"/>
    </row>
    <row r="75" spans="1:37" x14ac:dyDescent="0.25">
      <c r="G75" s="45"/>
      <c r="N75" s="49"/>
    </row>
    <row r="76" spans="1:37" x14ac:dyDescent="0.25">
      <c r="B76" s="47"/>
      <c r="G76" s="45"/>
    </row>
    <row r="77" spans="1:37" x14ac:dyDescent="0.25">
      <c r="B77" s="48"/>
      <c r="G77" s="45"/>
    </row>
    <row r="78" spans="1:37" x14ac:dyDescent="0.25">
      <c r="G78" s="45"/>
    </row>
    <row r="79" spans="1:37" x14ac:dyDescent="0.25">
      <c r="G79" s="45"/>
    </row>
    <row r="80" spans="1:37" x14ac:dyDescent="0.25">
      <c r="G80" s="45"/>
    </row>
    <row r="81" spans="7:7" x14ac:dyDescent="0.25">
      <c r="G81" s="45"/>
    </row>
    <row r="82" spans="7:7" x14ac:dyDescent="0.25">
      <c r="G82" s="45"/>
    </row>
    <row r="83" spans="7:7" x14ac:dyDescent="0.25">
      <c r="G83" s="45"/>
    </row>
    <row r="84" spans="7:7" x14ac:dyDescent="0.25">
      <c r="G84" s="45"/>
    </row>
    <row r="85" spans="7:7" x14ac:dyDescent="0.25">
      <c r="G85" s="45"/>
    </row>
    <row r="86" spans="7:7" x14ac:dyDescent="0.25">
      <c r="G86" s="45"/>
    </row>
    <row r="87" spans="7:7" x14ac:dyDescent="0.25">
      <c r="G87" s="45"/>
    </row>
    <row r="88" spans="7:7" x14ac:dyDescent="0.25">
      <c r="G88" s="45"/>
    </row>
    <row r="89" spans="7:7" x14ac:dyDescent="0.25">
      <c r="G89" s="45"/>
    </row>
    <row r="90" spans="7:7" x14ac:dyDescent="0.25">
      <c r="G90" s="45"/>
    </row>
    <row r="91" spans="7:7" x14ac:dyDescent="0.25">
      <c r="G91" s="45"/>
    </row>
    <row r="92" spans="7:7" ht="12.75" customHeight="1" x14ac:dyDescent="0.25">
      <c r="G92" s="45"/>
    </row>
    <row r="93" spans="7:7" x14ac:dyDescent="0.25">
      <c r="G93" s="45"/>
    </row>
    <row r="94" spans="7:7" x14ac:dyDescent="0.25">
      <c r="G94" s="45"/>
    </row>
    <row r="95" spans="7:7" x14ac:dyDescent="0.25">
      <c r="G95" s="45"/>
    </row>
    <row r="96" spans="7:7" x14ac:dyDescent="0.25">
      <c r="G96" s="45"/>
    </row>
    <row r="97" spans="7:7" x14ac:dyDescent="0.25">
      <c r="G97" s="45"/>
    </row>
  </sheetData>
  <mergeCells count="10">
    <mergeCell ref="B1:N6"/>
    <mergeCell ref="AB42:AC42"/>
    <mergeCell ref="S45:T45"/>
    <mergeCell ref="X45:Y45"/>
    <mergeCell ref="AC45:AD45"/>
    <mergeCell ref="H8:N8"/>
    <mergeCell ref="O40:O48"/>
    <mergeCell ref="T42:U42"/>
    <mergeCell ref="V42:W42"/>
    <mergeCell ref="Z42:AA42"/>
  </mergeCells>
  <printOptions gridLines="1"/>
  <pageMargins left="0.25" right="0.25" top="0.75" bottom="0.75" header="0.3" footer="0.3"/>
  <pageSetup paperSize="9" orientation="landscape" r:id="rId1"/>
  <headerFooter alignWithMargins="0"/>
  <drawing r:id="rId2"/>
  <legacyDrawing r:id="rId3"/>
  <oleObjects>
    <mc:AlternateContent xmlns:mc="http://schemas.openxmlformats.org/markup-compatibility/2006">
      <mc:Choice Requires="x14">
        <oleObject progId="Equation.3" shapeId="12289" r:id="rId4">
          <objectPr defaultSize="0" autoPict="0" r:id="rId5">
            <anchor moveWithCells="1" sizeWithCells="1">
              <from>
                <xdr:col>1</xdr:col>
                <xdr:colOff>350520</xdr:colOff>
                <xdr:row>19</xdr:row>
                <xdr:rowOff>30480</xdr:rowOff>
              </from>
              <to>
                <xdr:col>5</xdr:col>
                <xdr:colOff>99060</xdr:colOff>
                <xdr:row>24</xdr:row>
                <xdr:rowOff>45720</xdr:rowOff>
              </to>
            </anchor>
          </objectPr>
        </oleObject>
      </mc:Choice>
      <mc:Fallback>
        <oleObject progId="Equation.3" shapeId="12289" r:id="rId4"/>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96"/>
  <sheetViews>
    <sheetView topLeftCell="A28" zoomScale="103" zoomScaleNormal="103" workbookViewId="0">
      <selection activeCell="L40" sqref="L40"/>
    </sheetView>
  </sheetViews>
  <sheetFormatPr defaultColWidth="9.109375" defaultRowHeight="13.2" x14ac:dyDescent="0.25"/>
  <cols>
    <col min="1" max="1" width="2.88671875" style="45" customWidth="1"/>
    <col min="2" max="3" width="9.109375" style="45"/>
    <col min="4" max="4" width="9.109375" style="45" customWidth="1"/>
    <col min="5" max="5" width="8" style="45" customWidth="1"/>
    <col min="6" max="6" width="9.109375" style="45"/>
    <col min="7" max="7" width="9.109375" style="46"/>
    <col min="8" max="8" width="11" style="45" customWidth="1"/>
    <col min="9" max="11" width="9.109375" style="45"/>
    <col min="12" max="12" width="9.5546875" style="45" customWidth="1"/>
    <col min="13" max="13" width="3.6640625" style="45" customWidth="1"/>
    <col min="14" max="15" width="9.109375" style="45"/>
    <col min="16" max="16" width="17" style="45" bestFit="1" customWidth="1"/>
    <col min="17" max="19" width="9.109375" style="45"/>
    <col min="20" max="20" width="3.33203125" style="45" customWidth="1"/>
    <col min="21" max="21" width="4.44140625" style="45" customWidth="1"/>
    <col min="22" max="22" width="7.33203125" style="45" customWidth="1"/>
    <col min="23" max="23" width="3.33203125" style="45" customWidth="1"/>
    <col min="24" max="24" width="6" style="45" customWidth="1"/>
    <col min="25" max="30" width="3.33203125" style="45" customWidth="1"/>
    <col min="31" max="31" width="3.109375" style="45" customWidth="1"/>
    <col min="32" max="16384" width="9.109375" style="45"/>
  </cols>
  <sheetData>
    <row r="1" spans="1:38" ht="12.75" customHeight="1" x14ac:dyDescent="0.25">
      <c r="A1" s="141"/>
      <c r="B1" s="400" t="s">
        <v>200</v>
      </c>
      <c r="C1" s="400"/>
      <c r="D1" s="400"/>
      <c r="E1" s="400"/>
      <c r="F1" s="400"/>
      <c r="G1" s="400"/>
      <c r="H1" s="400"/>
      <c r="I1" s="400"/>
      <c r="J1" s="400"/>
      <c r="K1" s="400"/>
      <c r="L1" s="400"/>
      <c r="M1" s="400"/>
      <c r="N1" s="400"/>
      <c r="O1" s="236"/>
      <c r="P1" s="236"/>
      <c r="Q1" s="236"/>
      <c r="R1" s="141"/>
      <c r="S1" s="141"/>
      <c r="T1" s="141"/>
      <c r="U1" s="141"/>
      <c r="V1" s="141"/>
      <c r="W1" s="141"/>
      <c r="X1" s="141"/>
      <c r="Y1" s="141"/>
      <c r="Z1" s="141"/>
      <c r="AA1" s="141"/>
      <c r="AB1" s="141"/>
      <c r="AC1" s="141"/>
      <c r="AD1" s="141"/>
      <c r="AE1" s="141"/>
      <c r="AF1" s="141"/>
      <c r="AG1" s="141"/>
      <c r="AH1" s="141"/>
      <c r="AI1" s="141"/>
      <c r="AJ1" s="141"/>
      <c r="AK1" s="141"/>
      <c r="AL1" s="141"/>
    </row>
    <row r="2" spans="1:38" x14ac:dyDescent="0.25">
      <c r="A2" s="141"/>
      <c r="B2" s="400"/>
      <c r="C2" s="400"/>
      <c r="D2" s="400"/>
      <c r="E2" s="400"/>
      <c r="F2" s="400"/>
      <c r="G2" s="400"/>
      <c r="H2" s="400"/>
      <c r="I2" s="400"/>
      <c r="J2" s="400"/>
      <c r="K2" s="400"/>
      <c r="L2" s="400"/>
      <c r="M2" s="400"/>
      <c r="N2" s="400"/>
      <c r="O2" s="141"/>
      <c r="P2" s="141"/>
      <c r="Q2" s="141"/>
      <c r="R2" s="141"/>
      <c r="S2" s="141"/>
      <c r="T2" s="141"/>
      <c r="U2" s="141"/>
      <c r="V2" s="141"/>
      <c r="W2" s="141"/>
      <c r="X2" s="141"/>
      <c r="Y2" s="141"/>
      <c r="Z2" s="141"/>
      <c r="AA2" s="141"/>
      <c r="AB2" s="141"/>
      <c r="AC2" s="141"/>
      <c r="AD2" s="141"/>
      <c r="AE2" s="141"/>
      <c r="AF2" s="141"/>
      <c r="AG2" s="141"/>
      <c r="AH2" s="141"/>
      <c r="AI2" s="141"/>
      <c r="AJ2" s="141"/>
      <c r="AK2" s="141"/>
      <c r="AL2" s="141"/>
    </row>
    <row r="3" spans="1:38" x14ac:dyDescent="0.25">
      <c r="A3" s="141"/>
      <c r="B3" s="400"/>
      <c r="C3" s="400"/>
      <c r="D3" s="400"/>
      <c r="E3" s="400"/>
      <c r="F3" s="400"/>
      <c r="G3" s="400"/>
      <c r="H3" s="400"/>
      <c r="I3" s="400"/>
      <c r="J3" s="400"/>
      <c r="K3" s="400"/>
      <c r="L3" s="400"/>
      <c r="M3" s="400"/>
      <c r="N3" s="400"/>
      <c r="O3" s="141"/>
      <c r="P3" s="141"/>
      <c r="Q3" s="141"/>
      <c r="R3" s="141"/>
      <c r="S3" s="141"/>
      <c r="T3" s="141"/>
      <c r="U3" s="141"/>
      <c r="V3" s="141"/>
      <c r="W3" s="141"/>
      <c r="X3" s="141"/>
      <c r="Y3" s="141"/>
      <c r="Z3" s="141"/>
      <c r="AA3" s="141"/>
      <c r="AB3" s="141"/>
      <c r="AC3" s="141"/>
      <c r="AD3" s="141"/>
      <c r="AE3" s="141"/>
      <c r="AF3" s="141"/>
      <c r="AG3" s="141"/>
      <c r="AH3" s="141"/>
      <c r="AI3" s="141"/>
      <c r="AJ3" s="141"/>
      <c r="AK3" s="141"/>
      <c r="AL3" s="141"/>
    </row>
    <row r="4" spans="1:38" x14ac:dyDescent="0.25">
      <c r="A4" s="141"/>
      <c r="B4" s="400"/>
      <c r="C4" s="400"/>
      <c r="D4" s="400"/>
      <c r="E4" s="400"/>
      <c r="F4" s="400"/>
      <c r="G4" s="400"/>
      <c r="H4" s="400"/>
      <c r="I4" s="400"/>
      <c r="J4" s="400"/>
      <c r="K4" s="400"/>
      <c r="L4" s="400"/>
      <c r="M4" s="400"/>
      <c r="N4" s="400"/>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38" x14ac:dyDescent="0.25">
      <c r="A5" s="141"/>
      <c r="B5" s="400"/>
      <c r="C5" s="400"/>
      <c r="D5" s="400"/>
      <c r="E5" s="400"/>
      <c r="F5" s="400"/>
      <c r="G5" s="400"/>
      <c r="H5" s="400"/>
      <c r="I5" s="400"/>
      <c r="J5" s="400"/>
      <c r="K5" s="400"/>
      <c r="L5" s="400"/>
      <c r="M5" s="400"/>
      <c r="N5" s="400"/>
      <c r="O5" s="141"/>
      <c r="P5" s="141"/>
      <c r="Q5" s="141"/>
      <c r="R5" s="141"/>
      <c r="S5" s="141"/>
      <c r="T5" s="141"/>
      <c r="U5" s="141"/>
      <c r="V5" s="141"/>
      <c r="W5" s="141"/>
      <c r="X5" s="141"/>
      <c r="Y5" s="141"/>
      <c r="Z5" s="141"/>
      <c r="AA5" s="141"/>
      <c r="AB5" s="141"/>
      <c r="AC5" s="141"/>
      <c r="AD5" s="141"/>
      <c r="AE5" s="141"/>
      <c r="AF5" s="141"/>
      <c r="AG5" s="141"/>
      <c r="AH5" s="141"/>
      <c r="AI5" s="141"/>
      <c r="AJ5" s="141"/>
      <c r="AK5" s="141"/>
      <c r="AL5" s="141"/>
    </row>
    <row r="6" spans="1:38" x14ac:dyDescent="0.25">
      <c r="A6" s="141"/>
      <c r="B6" s="400"/>
      <c r="C6" s="400"/>
      <c r="D6" s="400"/>
      <c r="E6" s="400"/>
      <c r="F6" s="400"/>
      <c r="G6" s="400"/>
      <c r="H6" s="400"/>
      <c r="I6" s="400"/>
      <c r="J6" s="400"/>
      <c r="K6" s="400"/>
      <c r="L6" s="400"/>
      <c r="M6" s="400"/>
      <c r="N6" s="400"/>
      <c r="O6" s="141"/>
      <c r="P6" s="141"/>
      <c r="Q6" s="141"/>
      <c r="R6" s="141"/>
      <c r="S6" s="141"/>
      <c r="T6" s="141"/>
      <c r="U6" s="141"/>
      <c r="V6" s="141"/>
      <c r="W6" s="141"/>
      <c r="X6" s="141"/>
      <c r="Y6" s="141"/>
      <c r="Z6" s="141"/>
      <c r="AA6" s="141"/>
      <c r="AB6" s="141"/>
      <c r="AC6" s="141"/>
      <c r="AD6" s="141"/>
      <c r="AE6" s="141"/>
      <c r="AF6" s="141"/>
      <c r="AG6" s="141"/>
      <c r="AH6" s="141"/>
      <c r="AI6" s="141"/>
      <c r="AJ6" s="141"/>
      <c r="AK6" s="141"/>
      <c r="AL6" s="141"/>
    </row>
    <row r="7" spans="1:38" x14ac:dyDescent="0.25">
      <c r="A7" s="141"/>
      <c r="B7" s="157" t="s">
        <v>201</v>
      </c>
      <c r="C7" s="236"/>
      <c r="D7" s="236"/>
      <c r="E7" s="236"/>
      <c r="F7" s="236"/>
      <c r="G7" s="236"/>
      <c r="H7" s="236"/>
      <c r="I7" s="236"/>
      <c r="J7" s="236"/>
      <c r="K7" s="236"/>
      <c r="L7" s="236"/>
      <c r="M7" s="236"/>
      <c r="N7" s="236"/>
      <c r="O7" s="141"/>
      <c r="P7" s="141"/>
      <c r="Q7" s="141"/>
      <c r="R7" s="141"/>
      <c r="S7" s="141"/>
      <c r="T7" s="141"/>
      <c r="U7" s="141"/>
      <c r="V7" s="141"/>
      <c r="W7" s="141"/>
      <c r="X7" s="141"/>
      <c r="Y7" s="141"/>
      <c r="Z7" s="141"/>
      <c r="AA7" s="141"/>
      <c r="AB7" s="141"/>
      <c r="AC7" s="141"/>
      <c r="AD7" s="141"/>
      <c r="AE7" s="141"/>
      <c r="AF7" s="141"/>
      <c r="AG7" s="141"/>
      <c r="AH7" s="141"/>
      <c r="AI7" s="141"/>
      <c r="AJ7" s="141"/>
      <c r="AK7" s="141"/>
      <c r="AL7" s="141"/>
    </row>
    <row r="8" spans="1:38" x14ac:dyDescent="0.25">
      <c r="A8" s="141"/>
      <c r="B8" s="236"/>
      <c r="C8" s="236"/>
      <c r="D8" s="236"/>
      <c r="E8" s="236"/>
      <c r="F8" s="236"/>
      <c r="G8" s="236"/>
      <c r="H8" s="236"/>
      <c r="I8" s="236"/>
      <c r="J8" s="236"/>
      <c r="K8" s="236"/>
      <c r="L8" s="236"/>
      <c r="M8" s="236"/>
      <c r="N8" s="236"/>
      <c r="O8" s="141"/>
      <c r="P8" s="141"/>
      <c r="Q8" s="141"/>
      <c r="R8" s="141"/>
      <c r="S8" s="141"/>
      <c r="T8" s="141"/>
      <c r="U8" s="141"/>
      <c r="V8" s="141"/>
      <c r="W8" s="141"/>
      <c r="X8" s="141"/>
      <c r="Y8" s="141"/>
      <c r="Z8" s="141"/>
      <c r="AA8" s="141"/>
      <c r="AB8" s="141"/>
      <c r="AC8" s="141"/>
      <c r="AD8" s="141"/>
      <c r="AE8" s="141"/>
      <c r="AF8" s="141"/>
      <c r="AG8" s="141"/>
      <c r="AH8" s="141"/>
      <c r="AI8" s="141"/>
      <c r="AJ8" s="141"/>
      <c r="AK8" s="141"/>
      <c r="AL8" s="141"/>
    </row>
    <row r="9" spans="1:38" x14ac:dyDescent="0.25">
      <c r="A9" s="141"/>
      <c r="B9" s="141"/>
      <c r="C9" s="141"/>
      <c r="D9" s="141"/>
      <c r="E9" s="141"/>
      <c r="F9" s="141"/>
      <c r="G9" s="237"/>
      <c r="H9" s="141"/>
      <c r="I9" s="143"/>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row>
    <row r="10" spans="1:38" x14ac:dyDescent="0.25">
      <c r="A10" s="141"/>
      <c r="B10" s="238" t="s">
        <v>95</v>
      </c>
      <c r="C10" s="141"/>
      <c r="D10" s="141"/>
      <c r="E10" s="141"/>
      <c r="F10" s="239" t="s">
        <v>80</v>
      </c>
      <c r="G10" s="240"/>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row>
    <row r="11" spans="1:38" x14ac:dyDescent="0.25">
      <c r="A11" s="141"/>
      <c r="B11" s="241" t="s">
        <v>78</v>
      </c>
      <c r="C11" s="141">
        <v>32</v>
      </c>
      <c r="D11" s="242" t="s">
        <v>79</v>
      </c>
      <c r="E11" s="141"/>
      <c r="F11" s="243" t="s">
        <v>83</v>
      </c>
      <c r="G11" s="142">
        <f>0.9*$C$15</f>
        <v>3.42</v>
      </c>
      <c r="H11" s="141" t="s">
        <v>306</v>
      </c>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row>
    <row r="12" spans="1:38" ht="15.6" x14ac:dyDescent="0.25">
      <c r="A12" s="141"/>
      <c r="B12" s="244" t="s">
        <v>81</v>
      </c>
      <c r="C12" s="245">
        <v>708</v>
      </c>
      <c r="D12" s="242" t="s">
        <v>82</v>
      </c>
      <c r="E12" s="141"/>
      <c r="F12" s="243" t="s">
        <v>86</v>
      </c>
      <c r="G12" s="142">
        <f>($C$16-$G$11)/(-LN(1-0.9)^(1/$G$13))</f>
        <v>18.862375280300903</v>
      </c>
      <c r="H12" s="141" t="s">
        <v>307</v>
      </c>
      <c r="I12" s="143"/>
      <c r="J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row>
    <row r="13" spans="1:38" x14ac:dyDescent="0.25">
      <c r="A13" s="141"/>
      <c r="B13" s="241" t="s">
        <v>84</v>
      </c>
      <c r="C13" s="246">
        <v>10.5</v>
      </c>
      <c r="D13" s="242" t="s">
        <v>85</v>
      </c>
      <c r="E13" s="141"/>
      <c r="F13" s="247" t="s">
        <v>89</v>
      </c>
      <c r="G13" s="248">
        <v>3.6</v>
      </c>
      <c r="H13" s="45" t="s">
        <v>308</v>
      </c>
      <c r="I13" s="143"/>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row>
    <row r="14" spans="1:38" ht="15.6" x14ac:dyDescent="0.25">
      <c r="A14" s="141"/>
      <c r="B14" s="241" t="s">
        <v>87</v>
      </c>
      <c r="C14" s="249">
        <v>21.8</v>
      </c>
      <c r="D14" s="242" t="s">
        <v>88</v>
      </c>
      <c r="E14" s="141"/>
      <c r="F14" s="141"/>
      <c r="G14" s="141"/>
      <c r="H14" s="141"/>
      <c r="I14" s="143"/>
      <c r="J14" s="141">
        <f>LN(1-0.95)</f>
        <v>-2.99573227355399</v>
      </c>
      <c r="K14" s="141" t="s">
        <v>310</v>
      </c>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row>
    <row r="15" spans="1:38" x14ac:dyDescent="0.25">
      <c r="A15" s="141"/>
      <c r="B15" s="241" t="s">
        <v>96</v>
      </c>
      <c r="C15" s="141">
        <v>3.8</v>
      </c>
      <c r="D15" s="141"/>
      <c r="E15" s="141"/>
      <c r="F15" s="141"/>
      <c r="G15" s="141"/>
      <c r="H15" s="141"/>
      <c r="I15" s="143"/>
      <c r="J15" s="143"/>
      <c r="K15" s="143"/>
      <c r="L15" s="143"/>
      <c r="M15" s="143"/>
      <c r="N15" s="143"/>
      <c r="O15" s="143"/>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row>
    <row r="16" spans="1:38" x14ac:dyDescent="0.25">
      <c r="A16" s="141"/>
      <c r="B16" s="250" t="s">
        <v>97</v>
      </c>
      <c r="C16" s="141">
        <v>27.2</v>
      </c>
      <c r="D16" s="141"/>
      <c r="E16" s="141"/>
      <c r="F16" s="141"/>
      <c r="G16" s="141"/>
      <c r="H16" s="141"/>
      <c r="I16" s="143"/>
      <c r="J16" s="143"/>
      <c r="K16" s="143"/>
      <c r="L16" s="143"/>
      <c r="M16" s="143"/>
      <c r="N16" s="143"/>
      <c r="O16" s="143"/>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row>
    <row r="17" spans="1:38" x14ac:dyDescent="0.25">
      <c r="A17" s="141"/>
      <c r="B17" s="50"/>
      <c r="C17" s="50"/>
      <c r="D17" s="50"/>
      <c r="E17" s="50"/>
      <c r="F17" s="51"/>
      <c r="G17" s="52"/>
      <c r="H17" s="50"/>
      <c r="I17" s="265"/>
      <c r="J17" s="143"/>
      <c r="K17" s="143"/>
      <c r="L17" s="143"/>
      <c r="M17" s="143"/>
      <c r="N17" s="143"/>
      <c r="O17" s="143"/>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row>
    <row r="18" spans="1:38" x14ac:dyDescent="0.25">
      <c r="A18" s="141"/>
      <c r="B18" s="50" t="s">
        <v>209</v>
      </c>
      <c r="C18" s="50"/>
      <c r="D18" s="50"/>
      <c r="E18" s="50"/>
      <c r="F18" s="51"/>
      <c r="G18" s="53"/>
      <c r="H18" s="54"/>
      <c r="I18" s="266"/>
      <c r="J18" s="143"/>
      <c r="K18" s="143"/>
      <c r="L18" s="143"/>
      <c r="M18" s="143"/>
      <c r="N18" s="143"/>
      <c r="O18" s="143"/>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row>
    <row r="19" spans="1:38" x14ac:dyDescent="0.25">
      <c r="A19" s="141"/>
      <c r="B19" s="50"/>
      <c r="C19" s="50"/>
      <c r="D19" s="50"/>
      <c r="E19" s="50"/>
      <c r="F19" s="51"/>
      <c r="G19" s="53"/>
      <c r="H19" s="54"/>
      <c r="I19" s="266"/>
      <c r="J19" s="143"/>
      <c r="K19" s="143"/>
      <c r="L19" s="143"/>
      <c r="M19" s="143"/>
      <c r="N19" s="143"/>
      <c r="O19" s="143"/>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row>
    <row r="20" spans="1:38" x14ac:dyDescent="0.25">
      <c r="A20" s="141"/>
      <c r="B20" s="50"/>
      <c r="C20" s="50"/>
      <c r="D20" s="50"/>
      <c r="E20" s="50"/>
      <c r="F20" s="51"/>
      <c r="G20" s="53"/>
      <c r="H20" s="54"/>
      <c r="I20" s="266"/>
      <c r="J20" s="143"/>
      <c r="K20" s="143"/>
      <c r="L20" s="143"/>
      <c r="M20" s="143"/>
      <c r="N20" s="143"/>
      <c r="O20" s="143"/>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row>
    <row r="21" spans="1:38" x14ac:dyDescent="0.25">
      <c r="A21" s="141"/>
      <c r="B21" s="50"/>
      <c r="C21" s="50"/>
      <c r="D21" s="50"/>
      <c r="E21" s="50"/>
      <c r="F21" s="51"/>
      <c r="G21" s="53"/>
      <c r="H21" s="54"/>
      <c r="I21" s="50"/>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row>
    <row r="22" spans="1:38" x14ac:dyDescent="0.25">
      <c r="A22" s="141"/>
      <c r="B22" s="50"/>
      <c r="C22" s="50"/>
      <c r="D22" s="50"/>
      <c r="E22" s="50"/>
      <c r="F22" s="51"/>
      <c r="G22" s="53"/>
      <c r="H22" s="54"/>
      <c r="I22" s="50"/>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row>
    <row r="23" spans="1:38" x14ac:dyDescent="0.25">
      <c r="A23" s="141"/>
      <c r="B23" s="50"/>
      <c r="C23" s="50"/>
      <c r="D23" s="50"/>
      <c r="E23" s="50"/>
      <c r="F23" s="51"/>
      <c r="G23" s="53"/>
      <c r="H23" s="54"/>
      <c r="I23" s="50"/>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row>
    <row r="24" spans="1:38" x14ac:dyDescent="0.25">
      <c r="A24" s="141"/>
      <c r="B24" s="50"/>
      <c r="C24" s="50"/>
      <c r="D24" s="50"/>
      <c r="E24" s="50"/>
      <c r="F24" s="51"/>
      <c r="G24" s="53"/>
      <c r="H24" s="54"/>
      <c r="I24" s="50"/>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row>
    <row r="25" spans="1:38" x14ac:dyDescent="0.25">
      <c r="A25" s="141"/>
      <c r="B25" s="50"/>
      <c r="C25" s="50"/>
      <c r="D25" s="50"/>
      <c r="E25" s="50"/>
      <c r="F25" s="51"/>
      <c r="G25" s="53"/>
      <c r="H25" s="54"/>
      <c r="I25" s="50"/>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row>
    <row r="26" spans="1:38" x14ac:dyDescent="0.25">
      <c r="A26" s="141"/>
      <c r="B26" s="141"/>
      <c r="C26" s="141"/>
      <c r="D26" s="141"/>
      <c r="E26" s="141"/>
      <c r="F26" s="245"/>
      <c r="G26" s="237"/>
      <c r="H26" s="249"/>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row>
    <row r="27" spans="1:38" ht="13.8" x14ac:dyDescent="0.25">
      <c r="A27" s="141"/>
      <c r="B27" s="251"/>
      <c r="C27" s="141"/>
      <c r="D27" s="141"/>
      <c r="E27" s="141"/>
      <c r="F27" s="141"/>
      <c r="G27" s="237"/>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row>
    <row r="28" spans="1:38" x14ac:dyDescent="0.25">
      <c r="A28" s="141"/>
      <c r="B28" s="141"/>
      <c r="C28" s="141"/>
      <c r="D28" s="141"/>
      <c r="E28" s="141"/>
      <c r="F28" s="141"/>
      <c r="G28" s="237"/>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row>
    <row r="29" spans="1:38" x14ac:dyDescent="0.25">
      <c r="A29" s="141"/>
      <c r="B29" s="141"/>
      <c r="C29" s="141"/>
      <c r="D29" s="141"/>
      <c r="E29" s="141"/>
      <c r="F29" s="141"/>
      <c r="G29" s="237"/>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row>
    <row r="30" spans="1:38" x14ac:dyDescent="0.25">
      <c r="A30" s="141"/>
      <c r="B30" s="141"/>
      <c r="C30" s="141"/>
      <c r="D30" s="141"/>
      <c r="E30" s="141"/>
      <c r="F30" s="141"/>
      <c r="G30" s="237"/>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row>
    <row r="31" spans="1:38" x14ac:dyDescent="0.25">
      <c r="A31" s="141"/>
      <c r="B31" s="141"/>
      <c r="C31" s="141"/>
      <c r="D31" s="141"/>
      <c r="E31" s="141"/>
      <c r="F31" s="141"/>
      <c r="G31" s="237"/>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row>
    <row r="32" spans="1:38" x14ac:dyDescent="0.25">
      <c r="A32" s="141"/>
      <c r="B32" s="141"/>
      <c r="C32" s="141"/>
      <c r="D32" s="141"/>
      <c r="E32" s="141"/>
      <c r="F32" s="141"/>
      <c r="G32" s="237"/>
      <c r="H32" s="141"/>
      <c r="I32" s="2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row>
    <row r="33" spans="1:38" x14ac:dyDescent="0.25">
      <c r="A33" s="141"/>
      <c r="B33" s="141"/>
      <c r="C33" s="141"/>
      <c r="D33" s="141"/>
      <c r="E33" s="141"/>
      <c r="F33" s="141"/>
      <c r="G33" s="237"/>
      <c r="H33" s="141"/>
      <c r="I33" s="253"/>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row>
    <row r="34" spans="1:38" x14ac:dyDescent="0.25">
      <c r="A34" s="141"/>
      <c r="B34" s="141"/>
      <c r="C34" s="141"/>
      <c r="D34" s="141"/>
      <c r="E34" s="141"/>
      <c r="F34" s="245"/>
      <c r="G34" s="237"/>
      <c r="H34" s="249"/>
      <c r="I34" s="253"/>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row>
    <row r="35" spans="1:38" x14ac:dyDescent="0.25">
      <c r="A35" s="141"/>
      <c r="B35" s="141"/>
      <c r="C35" s="141"/>
      <c r="D35" s="141"/>
      <c r="E35" s="141"/>
      <c r="F35" s="141"/>
      <c r="G35" s="141"/>
      <c r="H35" s="249"/>
      <c r="I35" s="141"/>
      <c r="J35" s="141"/>
      <c r="K35" s="141"/>
      <c r="L35" s="141"/>
      <c r="M35" s="141"/>
      <c r="N35" s="141"/>
      <c r="O35" s="141"/>
      <c r="P35" s="141"/>
      <c r="Q35" s="141"/>
      <c r="R35" s="141"/>
      <c r="S35" s="141"/>
      <c r="T35" s="141"/>
      <c r="U35" s="141" t="s">
        <v>93</v>
      </c>
      <c r="V35" s="320" t="s">
        <v>300</v>
      </c>
      <c r="W35" s="141"/>
      <c r="X35" s="141"/>
      <c r="Y35" s="141"/>
      <c r="Z35" s="141"/>
      <c r="AA35" s="141"/>
      <c r="AB35" s="141"/>
      <c r="AC35" s="141"/>
      <c r="AD35" s="141"/>
      <c r="AE35" s="141"/>
      <c r="AF35" s="141"/>
      <c r="AG35" s="141"/>
      <c r="AH35" s="141"/>
      <c r="AI35" s="141"/>
      <c r="AJ35" s="141"/>
      <c r="AK35" s="141"/>
      <c r="AL35" s="141"/>
    </row>
    <row r="36" spans="1:38" x14ac:dyDescent="0.25">
      <c r="A36" s="141"/>
      <c r="B36" s="141"/>
      <c r="C36" s="141"/>
      <c r="D36" s="141"/>
      <c r="E36" s="141"/>
      <c r="F36" s="141"/>
      <c r="G36" s="141"/>
      <c r="H36" s="249"/>
      <c r="I36" s="141"/>
      <c r="J36" s="141"/>
      <c r="K36" s="141"/>
      <c r="L36" s="141"/>
      <c r="M36" s="141"/>
      <c r="N36" s="141"/>
      <c r="O36" s="141">
        <v>11</v>
      </c>
      <c r="P36" s="141"/>
      <c r="Q36" s="141"/>
      <c r="R36" s="141"/>
      <c r="S36" s="141"/>
      <c r="T36" s="141"/>
      <c r="U36" s="141">
        <v>0.1</v>
      </c>
      <c r="V36" s="141">
        <f>U36*5</f>
        <v>0.5</v>
      </c>
      <c r="W36" s="141"/>
      <c r="X36" s="249">
        <f>$S$39+V36</f>
        <v>18</v>
      </c>
      <c r="Y36" s="141"/>
      <c r="Z36" s="141"/>
      <c r="AA36" s="141"/>
      <c r="AB36" s="141"/>
      <c r="AC36" s="141"/>
      <c r="AD36" s="141"/>
      <c r="AE36" s="141"/>
      <c r="AF36" s="141"/>
      <c r="AG36" s="141"/>
      <c r="AH36" s="141"/>
      <c r="AI36" s="141"/>
      <c r="AJ36" s="141"/>
      <c r="AK36" s="141"/>
      <c r="AL36" s="141"/>
    </row>
    <row r="37" spans="1:38" x14ac:dyDescent="0.25">
      <c r="A37" s="141"/>
      <c r="B37" s="141"/>
      <c r="C37" s="141"/>
      <c r="D37" s="141"/>
      <c r="E37" s="141"/>
      <c r="F37" s="141"/>
      <c r="G37" s="141"/>
      <c r="H37" s="141"/>
      <c r="I37" s="141"/>
      <c r="J37" s="141"/>
      <c r="K37" s="141"/>
      <c r="L37" s="141"/>
      <c r="M37" s="141"/>
      <c r="N37" s="141"/>
      <c r="O37" s="141"/>
      <c r="P37" s="141"/>
      <c r="Q37" s="141"/>
      <c r="R37" s="141"/>
      <c r="S37" s="141"/>
      <c r="T37" s="141"/>
      <c r="U37" s="249">
        <v>0.5</v>
      </c>
      <c r="V37" s="141">
        <f>U37*5</f>
        <v>2.5</v>
      </c>
      <c r="W37" s="141"/>
      <c r="X37" s="249">
        <f>$S$39+V37</f>
        <v>20</v>
      </c>
      <c r="Y37" s="141"/>
      <c r="Z37" s="141"/>
      <c r="AA37" s="141"/>
      <c r="AB37" s="141"/>
      <c r="AC37" s="141"/>
      <c r="AD37" s="141"/>
      <c r="AE37" s="141"/>
      <c r="AF37" s="141"/>
      <c r="AG37" s="141"/>
      <c r="AH37" s="141"/>
      <c r="AI37" s="141"/>
      <c r="AJ37" s="141"/>
      <c r="AK37" s="141"/>
      <c r="AL37" s="141"/>
    </row>
    <row r="38" spans="1:38" ht="13.2" customHeight="1" x14ac:dyDescent="0.25">
      <c r="A38" s="141"/>
      <c r="B38" s="141"/>
      <c r="C38" s="141"/>
      <c r="D38" s="141"/>
      <c r="E38" s="141"/>
      <c r="F38" s="350" t="s">
        <v>309</v>
      </c>
      <c r="G38" s="141"/>
      <c r="H38" s="252" t="s">
        <v>76</v>
      </c>
      <c r="I38" s="62" t="s">
        <v>77</v>
      </c>
      <c r="J38" s="64" t="s">
        <v>93</v>
      </c>
      <c r="K38" s="61" t="s">
        <v>94</v>
      </c>
      <c r="L38" s="64" t="s">
        <v>102</v>
      </c>
      <c r="M38" s="141"/>
      <c r="N38" s="64" t="s">
        <v>102</v>
      </c>
      <c r="O38" s="141"/>
      <c r="P38" s="141"/>
      <c r="Q38" s="56" t="s">
        <v>76</v>
      </c>
      <c r="R38" s="60" t="s">
        <v>94</v>
      </c>
      <c r="S38" s="330" t="s">
        <v>98</v>
      </c>
      <c r="T38" s="141"/>
      <c r="U38" s="141">
        <v>0.9</v>
      </c>
      <c r="V38" s="141">
        <f>U38*5</f>
        <v>4.5</v>
      </c>
      <c r="W38" s="141"/>
      <c r="X38" s="249">
        <f>$S$39+V38</f>
        <v>22</v>
      </c>
      <c r="Y38" s="141"/>
      <c r="Z38" s="141"/>
      <c r="AA38" s="141"/>
      <c r="AB38" s="141"/>
      <c r="AC38" s="141"/>
      <c r="AD38" s="141"/>
      <c r="AE38" s="141"/>
      <c r="AF38" s="141"/>
      <c r="AG38" s="141"/>
      <c r="AH38" s="67">
        <v>7.4</v>
      </c>
      <c r="AI38" s="141"/>
      <c r="AJ38" s="141"/>
      <c r="AK38" s="141"/>
      <c r="AL38" s="141"/>
    </row>
    <row r="39" spans="1:38" x14ac:dyDescent="0.25">
      <c r="A39" s="141"/>
      <c r="B39" s="71" t="s">
        <v>99</v>
      </c>
      <c r="C39" s="71"/>
      <c r="D39" s="158">
        <v>5</v>
      </c>
      <c r="E39" s="141"/>
      <c r="F39" s="72" t="s">
        <v>101</v>
      </c>
      <c r="G39" s="237"/>
      <c r="H39" s="55">
        <v>1</v>
      </c>
      <c r="I39" s="63">
        <v>0.66008805916871904</v>
      </c>
      <c r="J39" s="65">
        <v>0.29692651771697498</v>
      </c>
      <c r="K39" s="334">
        <f ca="1">LOOKUP(I39,$E$41:$E$49,$C$42:$C$49)</f>
        <v>25</v>
      </c>
      <c r="L39" s="66">
        <f ca="1">ROUND(K39-2.5+5*J39,1)</f>
        <v>24</v>
      </c>
      <c r="M39" s="141"/>
      <c r="N39" s="258">
        <f ca="1">K39+J39</f>
        <v>25.296926517716976</v>
      </c>
      <c r="O39" s="404" t="s">
        <v>202</v>
      </c>
      <c r="P39" s="256"/>
      <c r="Q39" s="55">
        <v>1</v>
      </c>
      <c r="R39" s="57">
        <f ca="1">LOOKUP(I39,$F$41:$F$49,$C$42:$C$49)</f>
        <v>20</v>
      </c>
      <c r="S39" s="333">
        <v>17.5</v>
      </c>
      <c r="T39" s="141"/>
      <c r="U39" s="141" t="s">
        <v>109</v>
      </c>
      <c r="V39" s="141"/>
      <c r="W39" s="141"/>
      <c r="X39" s="141"/>
      <c r="Y39" s="141"/>
      <c r="Z39" s="141"/>
      <c r="AA39" s="141"/>
      <c r="AB39" s="141"/>
      <c r="AC39" s="141"/>
      <c r="AD39" s="141"/>
      <c r="AE39" s="141"/>
      <c r="AF39" s="141"/>
      <c r="AG39" s="141"/>
      <c r="AH39" s="67">
        <v>12.4</v>
      </c>
      <c r="AI39" s="141"/>
      <c r="AJ39" s="141"/>
      <c r="AK39" s="141"/>
      <c r="AL39" s="141"/>
    </row>
    <row r="40" spans="1:38" x14ac:dyDescent="0.25">
      <c r="A40" s="141"/>
      <c r="B40" s="141"/>
      <c r="C40" s="141"/>
      <c r="D40" s="141"/>
      <c r="E40" s="141"/>
      <c r="F40" s="59" t="s">
        <v>90</v>
      </c>
      <c r="G40" s="141"/>
      <c r="H40" s="55">
        <v>2</v>
      </c>
      <c r="I40" s="63">
        <v>0.33740330572240307</v>
      </c>
      <c r="J40" s="65">
        <v>0.2572981195607742</v>
      </c>
      <c r="K40" s="334">
        <f t="shared" ref="K40:K73" ca="1" si="0">LOOKUP(I40,$E$41:$E$49,$C$42:$C$49)</f>
        <v>20</v>
      </c>
      <c r="L40" s="66">
        <f t="shared" ref="L40:L73" ca="1" si="1">ROUND(K40-2.5+5*J40,1)</f>
        <v>18.8</v>
      </c>
      <c r="M40" s="141"/>
      <c r="N40" s="258">
        <f t="shared" ref="N40:N73" ca="1" si="2">K40+J40</f>
        <v>20.257298119560772</v>
      </c>
      <c r="O40" s="404"/>
      <c r="P40" s="256"/>
      <c r="Q40" s="55">
        <v>2</v>
      </c>
      <c r="R40" s="57">
        <f t="shared" ref="R40:R73" ca="1" si="3">LOOKUP(I40,$F$41:$F$49,$C$42:$C$49)</f>
        <v>15</v>
      </c>
      <c r="S40" s="331"/>
      <c r="T40" s="141"/>
      <c r="U40" s="141"/>
      <c r="V40" s="141"/>
      <c r="W40" s="141"/>
      <c r="X40" s="141"/>
      <c r="Y40" s="141"/>
      <c r="Z40" s="141"/>
      <c r="AA40" s="141"/>
      <c r="AB40" s="141"/>
      <c r="AC40" s="141"/>
      <c r="AD40" s="141"/>
      <c r="AE40" s="141"/>
      <c r="AF40" s="141"/>
      <c r="AG40" s="141"/>
      <c r="AH40" s="67">
        <v>17.399999999999999</v>
      </c>
      <c r="AI40" s="141"/>
      <c r="AJ40" s="141"/>
      <c r="AK40" s="141"/>
      <c r="AL40" s="141"/>
    </row>
    <row r="41" spans="1:38" ht="14.25" customHeight="1" x14ac:dyDescent="0.25">
      <c r="A41" s="141"/>
      <c r="B41" s="69" t="s">
        <v>311</v>
      </c>
      <c r="C41" s="69" t="s">
        <v>312</v>
      </c>
      <c r="D41" s="69" t="s">
        <v>279</v>
      </c>
      <c r="E41" s="61">
        <v>0</v>
      </c>
      <c r="F41" s="57">
        <v>0</v>
      </c>
      <c r="G41" s="237"/>
      <c r="H41" s="55">
        <v>3</v>
      </c>
      <c r="I41" s="63">
        <v>0.70345939025909443</v>
      </c>
      <c r="J41" s="65">
        <v>0.7127599564605811</v>
      </c>
      <c r="K41" s="334">
        <f t="shared" ca="1" si="0"/>
        <v>25</v>
      </c>
      <c r="L41" s="66">
        <f t="shared" ca="1" si="1"/>
        <v>26.1</v>
      </c>
      <c r="M41" s="141"/>
      <c r="N41" s="258">
        <f t="shared" ca="1" si="2"/>
        <v>25.71275995646058</v>
      </c>
      <c r="O41" s="404"/>
      <c r="P41" s="141"/>
      <c r="Q41" s="55">
        <v>3</v>
      </c>
      <c r="R41" s="57">
        <f t="shared" ca="1" si="3"/>
        <v>20</v>
      </c>
      <c r="S41" s="331"/>
      <c r="U41" s="401">
        <v>18</v>
      </c>
      <c r="V41" s="401"/>
      <c r="W41" s="405">
        <v>19</v>
      </c>
      <c r="X41" s="405"/>
      <c r="Y41" s="141"/>
      <c r="AA41" s="405">
        <v>21</v>
      </c>
      <c r="AB41" s="405"/>
      <c r="AC41" s="405">
        <v>22</v>
      </c>
      <c r="AD41" s="405"/>
      <c r="AE41" s="141"/>
      <c r="AF41" s="141"/>
      <c r="AG41" s="141"/>
      <c r="AH41" s="67">
        <v>22.4</v>
      </c>
      <c r="AI41" s="141"/>
      <c r="AJ41" s="141"/>
      <c r="AK41" s="141"/>
      <c r="AL41" s="141"/>
    </row>
    <row r="42" spans="1:38" x14ac:dyDescent="0.25">
      <c r="A42" s="141"/>
      <c r="B42" s="67">
        <v>2.5</v>
      </c>
      <c r="C42" s="67">
        <v>5</v>
      </c>
      <c r="D42" s="67">
        <f>C42+2.4</f>
        <v>7.4</v>
      </c>
      <c r="E42" s="63">
        <f>1-1/EXP(((D42-G$11)/G$12)^G$13)</f>
        <v>3.6866364424146258E-3</v>
      </c>
      <c r="F42" s="63">
        <f>_xlfn.WEIBULL.DIST(D42,$G$13,$G$12,TRUE)</f>
        <v>3.3855537934667473E-2</v>
      </c>
      <c r="G42" s="237"/>
      <c r="H42" s="55">
        <v>4</v>
      </c>
      <c r="I42" s="63">
        <v>0.79003187974639943</v>
      </c>
      <c r="J42" s="65">
        <v>0.32321524116677591</v>
      </c>
      <c r="K42" s="334">
        <f t="shared" ca="1" si="0"/>
        <v>25</v>
      </c>
      <c r="L42" s="66">
        <f t="shared" ca="1" si="1"/>
        <v>24.1</v>
      </c>
      <c r="M42" s="141"/>
      <c r="N42" s="258">
        <f t="shared" ca="1" si="2"/>
        <v>25.323215241166775</v>
      </c>
      <c r="O42" s="404"/>
      <c r="P42" s="141"/>
      <c r="Q42" s="55">
        <v>4</v>
      </c>
      <c r="R42" s="57">
        <f t="shared" ca="1" si="3"/>
        <v>20</v>
      </c>
      <c r="S42" s="331"/>
      <c r="T42" s="141"/>
      <c r="U42" s="197"/>
      <c r="V42" s="198"/>
      <c r="W42" s="197"/>
      <c r="X42" s="198"/>
      <c r="Y42" s="197"/>
      <c r="Z42" s="197"/>
      <c r="AA42" s="199"/>
      <c r="AB42" s="197"/>
      <c r="AC42" s="199"/>
      <c r="AD42" s="198"/>
      <c r="AE42" s="143"/>
      <c r="AF42" s="141"/>
      <c r="AG42" s="141"/>
      <c r="AH42" s="67">
        <v>27.4</v>
      </c>
      <c r="AI42" s="141"/>
      <c r="AJ42" s="141"/>
      <c r="AK42" s="141"/>
      <c r="AL42" s="141"/>
    </row>
    <row r="43" spans="1:38" ht="14.25" customHeight="1" x14ac:dyDescent="0.25">
      <c r="A43" s="141"/>
      <c r="B43" s="68">
        <f>D42+0.1</f>
        <v>7.5</v>
      </c>
      <c r="C43" s="67">
        <f>C42+5</f>
        <v>10</v>
      </c>
      <c r="D43" s="67">
        <f t="shared" ref="D43:D49" si="4">C43+2.4</f>
        <v>12.4</v>
      </c>
      <c r="E43" s="63">
        <f t="shared" ref="E43:E49" si="5">1-1/EXP(((D43-G$11)/G$12)^G$13)</f>
        <v>6.6791864204335361E-2</v>
      </c>
      <c r="F43" s="63">
        <f t="shared" ref="F43:F49" si="6">_xlfn.WEIBULL.DIST(D43,$G$13,$G$12,TRUE)</f>
        <v>0.19819310290440617</v>
      </c>
      <c r="G43" s="237"/>
      <c r="H43" s="55">
        <v>5</v>
      </c>
      <c r="I43" s="63">
        <v>0.75801997777541952</v>
      </c>
      <c r="J43" s="65">
        <v>5.6936093855519454E-2</v>
      </c>
      <c r="K43" s="334">
        <f t="shared" ca="1" si="0"/>
        <v>25</v>
      </c>
      <c r="L43" s="66">
        <f t="shared" ca="1" si="1"/>
        <v>22.8</v>
      </c>
      <c r="M43" s="141"/>
      <c r="N43" s="258">
        <f t="shared" ca="1" si="2"/>
        <v>25.056936093855519</v>
      </c>
      <c r="O43" s="404"/>
      <c r="P43" s="141"/>
      <c r="Q43" s="55">
        <v>5</v>
      </c>
      <c r="R43" s="57">
        <f t="shared" ca="1" si="3"/>
        <v>20</v>
      </c>
      <c r="S43" s="331"/>
      <c r="T43" s="141"/>
      <c r="U43" s="200"/>
      <c r="V43" s="141"/>
      <c r="W43" s="141"/>
      <c r="X43" s="141"/>
      <c r="Y43" s="142"/>
      <c r="Z43" s="143"/>
      <c r="AA43" s="143"/>
      <c r="AB43" s="143"/>
      <c r="AC43" s="141"/>
      <c r="AD43" s="141"/>
      <c r="AE43" s="201"/>
      <c r="AF43" s="141"/>
      <c r="AG43" s="141"/>
      <c r="AH43" s="67">
        <v>32.4</v>
      </c>
      <c r="AI43" s="141"/>
      <c r="AJ43" s="141"/>
      <c r="AK43" s="141"/>
      <c r="AL43" s="141"/>
    </row>
    <row r="44" spans="1:38" ht="14.25" customHeight="1" x14ac:dyDescent="0.25">
      <c r="A44" s="141"/>
      <c r="B44" s="68">
        <f t="shared" ref="B44:B49" si="7">D43+0.1</f>
        <v>12.5</v>
      </c>
      <c r="C44" s="67">
        <f t="shared" ref="C44:C49" si="8">C43+5</f>
        <v>15</v>
      </c>
      <c r="D44" s="67">
        <f t="shared" si="4"/>
        <v>17.399999999999999</v>
      </c>
      <c r="E44" s="63">
        <f t="shared" si="5"/>
        <v>0.28834109988029077</v>
      </c>
      <c r="F44" s="63">
        <f t="shared" si="6"/>
        <v>0.52662966538623035</v>
      </c>
      <c r="G44" s="237"/>
      <c r="H44" s="55">
        <v>6</v>
      </c>
      <c r="I44" s="63">
        <v>0.79942791594638862</v>
      </c>
      <c r="J44" s="65">
        <v>0.78272687277899688</v>
      </c>
      <c r="K44" s="334">
        <f t="shared" ca="1" si="0"/>
        <v>25</v>
      </c>
      <c r="L44" s="66">
        <f t="shared" ca="1" si="1"/>
        <v>26.4</v>
      </c>
      <c r="M44" s="141"/>
      <c r="N44" s="258">
        <f t="shared" ca="1" si="2"/>
        <v>25.782726872778998</v>
      </c>
      <c r="O44" s="404"/>
      <c r="P44" s="141"/>
      <c r="Q44" s="55">
        <v>6</v>
      </c>
      <c r="R44" s="57">
        <f t="shared" ca="1" si="3"/>
        <v>20</v>
      </c>
      <c r="S44" s="332"/>
      <c r="T44" s="406">
        <v>17.5</v>
      </c>
      <c r="U44" s="402"/>
      <c r="V44" s="203"/>
      <c r="W44" s="141"/>
      <c r="Y44" s="405">
        <v>20</v>
      </c>
      <c r="Z44" s="405"/>
      <c r="AA44" s="156"/>
      <c r="AB44" s="156"/>
      <c r="AC44" s="156"/>
      <c r="AD44" s="405">
        <v>22.5</v>
      </c>
      <c r="AE44" s="405"/>
      <c r="AF44" s="141"/>
      <c r="AG44" s="141"/>
      <c r="AH44" s="67">
        <v>37.4</v>
      </c>
      <c r="AI44" s="141"/>
      <c r="AJ44" s="141"/>
      <c r="AK44" s="141"/>
      <c r="AL44" s="141"/>
    </row>
    <row r="45" spans="1:38" x14ac:dyDescent="0.25">
      <c r="A45" s="141"/>
      <c r="B45" s="68">
        <f t="shared" si="7"/>
        <v>17.5</v>
      </c>
      <c r="C45" s="67">
        <f t="shared" si="8"/>
        <v>20</v>
      </c>
      <c r="D45" s="67">
        <f t="shared" si="4"/>
        <v>22.4</v>
      </c>
      <c r="E45" s="63">
        <f t="shared" si="5"/>
        <v>0.64035289640977511</v>
      </c>
      <c r="F45" s="63">
        <f t="shared" si="6"/>
        <v>0.8438155766501112</v>
      </c>
      <c r="G45" s="237"/>
      <c r="H45" s="55">
        <v>7</v>
      </c>
      <c r="I45" s="63">
        <v>0.35960768837137719</v>
      </c>
      <c r="J45" s="65">
        <v>0.55461072372263409</v>
      </c>
      <c r="K45" s="334">
        <f t="shared" ca="1" si="0"/>
        <v>20</v>
      </c>
      <c r="L45" s="66">
        <f t="shared" ca="1" si="1"/>
        <v>20.3</v>
      </c>
      <c r="M45" s="141"/>
      <c r="N45" s="258">
        <f t="shared" ca="1" si="2"/>
        <v>20.554610723722632</v>
      </c>
      <c r="O45" s="404"/>
      <c r="P45" s="141"/>
      <c r="Q45" s="55">
        <v>7</v>
      </c>
      <c r="R45" s="57">
        <f t="shared" ca="1" si="3"/>
        <v>15</v>
      </c>
      <c r="S45" s="331"/>
      <c r="T45" s="141"/>
      <c r="U45" s="141"/>
      <c r="V45" s="141"/>
      <c r="W45" s="141"/>
      <c r="X45" s="141"/>
      <c r="Y45" s="141"/>
      <c r="Z45" s="141"/>
      <c r="AA45" s="141"/>
      <c r="AB45" s="141"/>
      <c r="AC45" s="141"/>
      <c r="AD45" s="141"/>
      <c r="AE45" s="141"/>
      <c r="AF45" s="141"/>
      <c r="AG45" s="141"/>
      <c r="AH45" s="67">
        <v>42.4</v>
      </c>
      <c r="AI45" s="141"/>
      <c r="AJ45" s="141"/>
      <c r="AK45" s="141"/>
      <c r="AL45" s="141"/>
    </row>
    <row r="46" spans="1:38" ht="14.25" customHeight="1" x14ac:dyDescent="0.25">
      <c r="A46" s="141"/>
      <c r="B46" s="68">
        <f t="shared" si="7"/>
        <v>22.5</v>
      </c>
      <c r="C46" s="67">
        <f t="shared" si="8"/>
        <v>25</v>
      </c>
      <c r="D46" s="67">
        <f t="shared" si="4"/>
        <v>27.4</v>
      </c>
      <c r="E46" s="63">
        <f t="shared" si="5"/>
        <v>0.90680557614401025</v>
      </c>
      <c r="F46" s="63">
        <f t="shared" si="6"/>
        <v>0.97839669399510598</v>
      </c>
      <c r="G46" s="237"/>
      <c r="H46" s="55">
        <v>8</v>
      </c>
      <c r="I46" s="63">
        <v>0.8864462175801251</v>
      </c>
      <c r="J46" s="65">
        <v>0.94512264523295109</v>
      </c>
      <c r="K46" s="334">
        <f t="shared" ca="1" si="0"/>
        <v>25</v>
      </c>
      <c r="L46" s="66">
        <f t="shared" ca="1" si="1"/>
        <v>27.2</v>
      </c>
      <c r="M46" s="141"/>
      <c r="N46" s="258">
        <f t="shared" ca="1" si="2"/>
        <v>25.945122645232949</v>
      </c>
      <c r="O46" s="404"/>
      <c r="P46" s="141"/>
      <c r="Q46" s="55">
        <v>8</v>
      </c>
      <c r="R46" s="57">
        <f t="shared" ca="1" si="3"/>
        <v>25</v>
      </c>
      <c r="S46" s="331"/>
      <c r="T46" s="141"/>
      <c r="U46" s="141" t="s">
        <v>110</v>
      </c>
      <c r="V46" s="141"/>
      <c r="W46" s="141"/>
      <c r="X46" s="141"/>
      <c r="Y46" s="141"/>
      <c r="Z46" s="141"/>
      <c r="AA46" s="141"/>
      <c r="AB46" s="141"/>
      <c r="AC46" s="141"/>
      <c r="AD46" s="141"/>
      <c r="AE46" s="141"/>
      <c r="AF46" s="158"/>
      <c r="AG46" s="141"/>
      <c r="AH46" s="141"/>
      <c r="AI46" s="141"/>
      <c r="AJ46" s="141"/>
      <c r="AK46" s="141"/>
      <c r="AL46" s="141"/>
    </row>
    <row r="47" spans="1:38" x14ac:dyDescent="0.25">
      <c r="A47" s="141"/>
      <c r="B47" s="68">
        <f t="shared" si="7"/>
        <v>27.5</v>
      </c>
      <c r="C47" s="67">
        <f t="shared" si="8"/>
        <v>30</v>
      </c>
      <c r="D47" s="67">
        <f t="shared" si="4"/>
        <v>32.4</v>
      </c>
      <c r="E47" s="63">
        <f t="shared" si="5"/>
        <v>0.99083654083863726</v>
      </c>
      <c r="F47" s="63">
        <f t="shared" si="6"/>
        <v>0.99909860465662714</v>
      </c>
      <c r="G47" s="237"/>
      <c r="H47" s="55">
        <v>9</v>
      </c>
      <c r="I47" s="63">
        <v>7.3333675230815576E-2</v>
      </c>
      <c r="J47" s="65">
        <v>0.40050115210015957</v>
      </c>
      <c r="K47" s="334">
        <f t="shared" ca="1" si="0"/>
        <v>15</v>
      </c>
      <c r="L47" s="66">
        <f t="shared" ca="1" si="1"/>
        <v>14.5</v>
      </c>
      <c r="M47" s="141"/>
      <c r="N47" s="258">
        <f t="shared" ca="1" si="2"/>
        <v>15.40050115210016</v>
      </c>
      <c r="O47" s="404"/>
      <c r="P47" s="141"/>
      <c r="Q47" s="55">
        <v>9</v>
      </c>
      <c r="R47" s="57">
        <f t="shared" ca="1" si="3"/>
        <v>10</v>
      </c>
      <c r="S47" s="331"/>
      <c r="T47" s="141"/>
      <c r="U47" s="141" t="s">
        <v>294</v>
      </c>
      <c r="V47" s="141"/>
      <c r="W47" s="141"/>
      <c r="X47" s="141"/>
      <c r="Y47" s="141"/>
      <c r="Z47" s="141"/>
      <c r="AA47" s="141"/>
      <c r="AB47" s="141"/>
      <c r="AC47" s="141"/>
      <c r="AD47" s="141"/>
      <c r="AE47" s="141"/>
      <c r="AF47" s="141"/>
      <c r="AG47" s="141"/>
      <c r="AH47" s="141"/>
      <c r="AI47" s="141"/>
      <c r="AJ47" s="141"/>
      <c r="AK47" s="141"/>
      <c r="AL47" s="141"/>
    </row>
    <row r="48" spans="1:38" x14ac:dyDescent="0.25">
      <c r="A48" s="141"/>
      <c r="B48" s="68">
        <f t="shared" si="7"/>
        <v>32.5</v>
      </c>
      <c r="C48" s="67">
        <f t="shared" si="8"/>
        <v>35</v>
      </c>
      <c r="D48" s="67">
        <f t="shared" si="4"/>
        <v>37.4</v>
      </c>
      <c r="E48" s="63">
        <f t="shared" si="5"/>
        <v>0.99975702806668976</v>
      </c>
      <c r="F48" s="63">
        <f t="shared" si="6"/>
        <v>0.99999214325594632</v>
      </c>
      <c r="G48" s="237"/>
      <c r="H48" s="55">
        <v>10</v>
      </c>
      <c r="I48" s="63">
        <v>0.85431864782880829</v>
      </c>
      <c r="J48" s="65">
        <v>0.79491358014805269</v>
      </c>
      <c r="K48" s="334">
        <f t="shared" ca="1" si="0"/>
        <v>25</v>
      </c>
      <c r="L48" s="66">
        <f t="shared" ca="1" si="1"/>
        <v>26.5</v>
      </c>
      <c r="M48" s="141"/>
      <c r="N48" s="258">
        <f t="shared" ca="1" si="2"/>
        <v>25.794913580148052</v>
      </c>
      <c r="O48" s="257"/>
      <c r="P48" s="141"/>
      <c r="Q48" s="55">
        <v>10</v>
      </c>
      <c r="R48" s="57">
        <f t="shared" ca="1" si="3"/>
        <v>25</v>
      </c>
      <c r="S48" s="331"/>
      <c r="T48" s="141"/>
      <c r="U48" s="141" t="s">
        <v>111</v>
      </c>
      <c r="V48" s="141"/>
      <c r="W48" s="141"/>
      <c r="X48" s="141"/>
      <c r="Y48" s="141"/>
      <c r="Z48" s="141"/>
      <c r="AA48" s="141"/>
      <c r="AB48" s="141"/>
      <c r="AC48" s="141"/>
      <c r="AD48" s="141"/>
      <c r="AE48" s="141"/>
      <c r="AF48" s="141"/>
      <c r="AG48" s="141"/>
      <c r="AH48" s="141"/>
      <c r="AI48" s="141"/>
      <c r="AJ48" s="141"/>
      <c r="AK48" s="141"/>
      <c r="AL48" s="141"/>
    </row>
    <row r="49" spans="1:38" x14ac:dyDescent="0.25">
      <c r="A49" s="141"/>
      <c r="B49" s="68">
        <f t="shared" si="7"/>
        <v>37.5</v>
      </c>
      <c r="C49" s="67">
        <f t="shared" si="8"/>
        <v>40</v>
      </c>
      <c r="D49" s="67">
        <f t="shared" si="4"/>
        <v>42.4</v>
      </c>
      <c r="E49" s="267">
        <f t="shared" si="5"/>
        <v>0.99999881073551433</v>
      </c>
      <c r="F49" s="63">
        <f t="shared" si="6"/>
        <v>0.99999999044197152</v>
      </c>
      <c r="G49" s="237"/>
      <c r="H49" s="55">
        <v>11</v>
      </c>
      <c r="I49" s="63">
        <v>0.1801630947318813</v>
      </c>
      <c r="J49" s="65">
        <v>0.3173811274160534</v>
      </c>
      <c r="K49" s="334">
        <f t="shared" ca="1" si="0"/>
        <v>15</v>
      </c>
      <c r="L49" s="66">
        <f t="shared" ca="1" si="1"/>
        <v>14.1</v>
      </c>
      <c r="M49" s="141"/>
      <c r="N49" s="258">
        <f t="shared" ca="1" si="2"/>
        <v>15.317381127416054</v>
      </c>
      <c r="O49" s="257"/>
      <c r="P49" s="141"/>
      <c r="Q49" s="55">
        <v>11</v>
      </c>
      <c r="R49" s="57">
        <f t="shared" ca="1" si="3"/>
        <v>10</v>
      </c>
      <c r="S49" s="331"/>
      <c r="T49" s="141"/>
      <c r="U49" s="141" t="s">
        <v>112</v>
      </c>
      <c r="V49" s="141"/>
      <c r="W49" s="141"/>
      <c r="X49" s="141"/>
      <c r="Y49" s="141"/>
      <c r="Z49" s="141"/>
      <c r="AA49" s="141"/>
      <c r="AB49" s="141"/>
      <c r="AC49" s="141"/>
      <c r="AD49" s="141"/>
      <c r="AE49" s="141"/>
      <c r="AF49" s="141"/>
      <c r="AG49" s="141"/>
      <c r="AH49" s="141"/>
      <c r="AI49" s="141"/>
      <c r="AJ49" s="141"/>
      <c r="AK49" s="141"/>
      <c r="AL49" s="141"/>
    </row>
    <row r="50" spans="1:38" x14ac:dyDescent="0.25">
      <c r="A50" s="141"/>
      <c r="B50" s="241"/>
      <c r="C50" s="249"/>
      <c r="D50" s="242"/>
      <c r="E50" s="259"/>
      <c r="F50" s="260"/>
      <c r="G50" s="254"/>
      <c r="H50" s="55">
        <v>12</v>
      </c>
      <c r="I50" s="63">
        <v>0.32680776657031174</v>
      </c>
      <c r="J50" s="65">
        <v>0.86500784439593792</v>
      </c>
      <c r="K50" s="334">
        <f t="shared" ca="1" si="0"/>
        <v>20</v>
      </c>
      <c r="L50" s="66">
        <f t="shared" ca="1" si="1"/>
        <v>21.8</v>
      </c>
      <c r="M50" s="141"/>
      <c r="N50" s="258">
        <f t="shared" ca="1" si="2"/>
        <v>20.865007844395937</v>
      </c>
      <c r="O50" s="257"/>
      <c r="P50" s="141"/>
      <c r="Q50" s="55">
        <v>12</v>
      </c>
      <c r="R50" s="57">
        <f t="shared" ca="1" si="3"/>
        <v>15</v>
      </c>
      <c r="S50" s="331"/>
      <c r="T50" s="141"/>
      <c r="U50" s="141" t="s">
        <v>113</v>
      </c>
      <c r="V50" s="141"/>
      <c r="W50" s="141"/>
      <c r="X50" s="141"/>
      <c r="Y50" s="141"/>
      <c r="Z50" s="141"/>
      <c r="AA50" s="141"/>
      <c r="AB50" s="141"/>
      <c r="AC50" s="141"/>
      <c r="AD50" s="141"/>
      <c r="AE50" s="141"/>
      <c r="AF50" s="141"/>
      <c r="AG50" s="141"/>
      <c r="AH50" s="141"/>
      <c r="AI50" s="141"/>
      <c r="AJ50" s="141"/>
      <c r="AK50" s="141"/>
      <c r="AL50" s="141"/>
    </row>
    <row r="51" spans="1:38" ht="12.75" customHeight="1" x14ac:dyDescent="0.25">
      <c r="A51" s="143"/>
      <c r="B51" s="143"/>
      <c r="C51" s="143"/>
      <c r="D51" s="143"/>
      <c r="E51" s="143"/>
      <c r="F51" s="143"/>
      <c r="G51" s="143"/>
      <c r="H51" s="55">
        <v>13</v>
      </c>
      <c r="I51" s="63">
        <v>3.9159607341917813E-2</v>
      </c>
      <c r="J51" s="65">
        <v>0.1577776708743055</v>
      </c>
      <c r="K51" s="334">
        <f t="shared" ca="1" si="0"/>
        <v>10</v>
      </c>
      <c r="L51" s="66">
        <f t="shared" ca="1" si="1"/>
        <v>8.3000000000000007</v>
      </c>
      <c r="M51" s="141"/>
      <c r="N51" s="258">
        <f t="shared" ca="1" si="2"/>
        <v>10.157777670874305</v>
      </c>
      <c r="O51" s="257"/>
      <c r="P51" s="141"/>
      <c r="Q51" s="55">
        <v>13</v>
      </c>
      <c r="R51" s="57">
        <f t="shared" ca="1" si="3"/>
        <v>10</v>
      </c>
      <c r="S51" s="331"/>
      <c r="T51" s="141"/>
      <c r="U51" s="141" t="s">
        <v>118</v>
      </c>
      <c r="V51" s="141"/>
      <c r="W51" s="141"/>
      <c r="X51" s="141"/>
      <c r="Y51" s="141"/>
      <c r="Z51" s="141"/>
      <c r="AA51" s="141"/>
      <c r="AB51" s="141"/>
      <c r="AC51" s="141"/>
      <c r="AD51" s="141"/>
      <c r="AE51" s="141"/>
      <c r="AF51" s="141"/>
      <c r="AG51" s="141"/>
      <c r="AH51" s="141"/>
      <c r="AI51" s="141"/>
      <c r="AJ51" s="141"/>
      <c r="AK51" s="141"/>
      <c r="AL51" s="141"/>
    </row>
    <row r="52" spans="1:38" ht="15.6" x14ac:dyDescent="0.25">
      <c r="A52" s="143"/>
      <c r="B52" s="143"/>
      <c r="C52" s="143"/>
      <c r="D52" s="143"/>
      <c r="E52" s="260" t="s">
        <v>206</v>
      </c>
      <c r="F52" s="261">
        <v>708</v>
      </c>
      <c r="G52" s="255" t="s">
        <v>82</v>
      </c>
      <c r="H52" s="55">
        <v>14</v>
      </c>
      <c r="I52" s="63">
        <v>0.88758127402464293</v>
      </c>
      <c r="J52" s="65">
        <v>0.34557667020856053</v>
      </c>
      <c r="K52" s="334">
        <f t="shared" ca="1" si="0"/>
        <v>25</v>
      </c>
      <c r="L52" s="66">
        <f t="shared" ca="1" si="1"/>
        <v>24.2</v>
      </c>
      <c r="M52" s="141"/>
      <c r="N52" s="258">
        <f t="shared" ca="1" si="2"/>
        <v>25.345576670208562</v>
      </c>
      <c r="O52" s="257"/>
      <c r="P52" s="141"/>
      <c r="Q52" s="55">
        <v>14</v>
      </c>
      <c r="R52" s="57">
        <f t="shared" ca="1" si="3"/>
        <v>25</v>
      </c>
      <c r="S52" s="331"/>
      <c r="T52" s="141"/>
      <c r="U52" s="141"/>
      <c r="V52" s="141"/>
      <c r="W52" s="141"/>
      <c r="X52" s="141"/>
      <c r="Y52" s="141"/>
      <c r="Z52" s="141"/>
      <c r="AA52" s="141"/>
      <c r="AB52" s="141"/>
      <c r="AC52" s="141"/>
      <c r="AD52" s="141"/>
      <c r="AE52" s="141"/>
      <c r="AF52" s="141"/>
      <c r="AG52" s="141"/>
      <c r="AH52" s="141"/>
      <c r="AI52" s="141"/>
      <c r="AJ52" s="141"/>
      <c r="AK52" s="141"/>
      <c r="AL52" s="141"/>
    </row>
    <row r="53" spans="1:38" x14ac:dyDescent="0.25">
      <c r="A53" s="143"/>
      <c r="B53" s="143"/>
      <c r="C53" s="143"/>
      <c r="D53" s="143"/>
      <c r="E53" s="143" t="s">
        <v>203</v>
      </c>
      <c r="F53" s="202">
        <v>500</v>
      </c>
      <c r="G53" s="143" t="s">
        <v>85</v>
      </c>
      <c r="H53" s="55">
        <v>15</v>
      </c>
      <c r="I53" s="63">
        <v>0.98712458126515834</v>
      </c>
      <c r="J53" s="65">
        <v>0.3297394861442724</v>
      </c>
      <c r="K53" s="334">
        <f t="shared" ca="1" si="0"/>
        <v>30</v>
      </c>
      <c r="L53" s="66">
        <f t="shared" ca="1" si="1"/>
        <v>29.1</v>
      </c>
      <c r="M53" s="141"/>
      <c r="N53" s="258">
        <f t="shared" ca="1" si="2"/>
        <v>30.329739486144273</v>
      </c>
      <c r="O53" s="141"/>
      <c r="P53" s="141"/>
      <c r="Q53" s="55">
        <v>15</v>
      </c>
      <c r="R53" s="57">
        <f t="shared" ca="1" si="3"/>
        <v>30</v>
      </c>
      <c r="S53" s="331"/>
      <c r="T53" s="141"/>
      <c r="U53" s="141"/>
      <c r="V53" s="141" t="s">
        <v>114</v>
      </c>
      <c r="W53" s="141"/>
      <c r="X53" s="141"/>
      <c r="Y53" s="141"/>
      <c r="Z53" s="141"/>
      <c r="AA53" s="141"/>
      <c r="AB53" s="141"/>
      <c r="AC53" s="141"/>
      <c r="AD53" s="141"/>
      <c r="AE53" s="141"/>
      <c r="AF53" s="141"/>
      <c r="AG53" s="141"/>
      <c r="AH53" s="141"/>
      <c r="AI53" s="141"/>
      <c r="AJ53" s="141"/>
      <c r="AK53" s="141"/>
      <c r="AL53" s="141"/>
    </row>
    <row r="54" spans="1:38" x14ac:dyDescent="0.25">
      <c r="A54" s="143"/>
      <c r="B54" s="143"/>
      <c r="C54" s="143"/>
      <c r="D54" s="143"/>
      <c r="E54" s="143"/>
      <c r="F54" s="143"/>
      <c r="G54" s="143"/>
      <c r="H54" s="55">
        <v>16</v>
      </c>
      <c r="I54" s="63">
        <v>0.67425074027442577</v>
      </c>
      <c r="J54" s="65">
        <v>0.53180216831990901</v>
      </c>
      <c r="K54" s="334">
        <f t="shared" ca="1" si="0"/>
        <v>25</v>
      </c>
      <c r="L54" s="66">
        <f t="shared" ca="1" si="1"/>
        <v>25.2</v>
      </c>
      <c r="M54" s="141"/>
      <c r="N54" s="258">
        <f t="shared" ca="1" si="2"/>
        <v>25.53180216831991</v>
      </c>
      <c r="O54" s="141"/>
      <c r="P54" s="141"/>
      <c r="Q54" s="55">
        <v>16</v>
      </c>
      <c r="R54" s="57">
        <f t="shared" ca="1" si="3"/>
        <v>20</v>
      </c>
      <c r="S54" s="331"/>
      <c r="T54" s="141"/>
      <c r="U54" s="141" t="s">
        <v>119</v>
      </c>
      <c r="V54" s="141"/>
      <c r="W54" s="141"/>
      <c r="X54" s="141"/>
      <c r="Y54" s="141"/>
      <c r="Z54" s="141"/>
      <c r="AA54" s="141"/>
      <c r="AB54" s="141"/>
      <c r="AC54" s="141"/>
      <c r="AD54" s="141"/>
      <c r="AE54" s="141"/>
      <c r="AF54" s="141"/>
      <c r="AG54" s="141"/>
      <c r="AH54" s="141"/>
      <c r="AI54" s="141"/>
      <c r="AJ54" s="141"/>
      <c r="AK54" s="141"/>
      <c r="AL54" s="141"/>
    </row>
    <row r="55" spans="1:38" x14ac:dyDescent="0.25">
      <c r="A55" s="143"/>
      <c r="B55" s="260"/>
      <c r="C55" s="262" t="s">
        <v>204</v>
      </c>
      <c r="D55" s="143"/>
      <c r="E55" s="143"/>
      <c r="F55" s="143" t="s">
        <v>207</v>
      </c>
      <c r="G55" s="143"/>
      <c r="H55" s="55">
        <v>17</v>
      </c>
      <c r="I55" s="63">
        <v>0.24889688864076231</v>
      </c>
      <c r="J55" s="65">
        <v>0.46942388843582883</v>
      </c>
      <c r="K55" s="334">
        <f t="shared" ca="1" si="0"/>
        <v>15</v>
      </c>
      <c r="L55" s="66">
        <f t="shared" ca="1" si="1"/>
        <v>14.8</v>
      </c>
      <c r="M55" s="141"/>
      <c r="N55" s="258">
        <f t="shared" ca="1" si="2"/>
        <v>15.469423888435829</v>
      </c>
      <c r="O55" s="141"/>
      <c r="P55" s="141"/>
      <c r="Q55" s="55">
        <v>17</v>
      </c>
      <c r="R55" s="57">
        <f t="shared" ca="1" si="3"/>
        <v>15</v>
      </c>
      <c r="S55" s="331"/>
      <c r="T55" s="141"/>
      <c r="U55" s="141"/>
      <c r="V55" s="141"/>
      <c r="W55" s="141"/>
      <c r="X55" s="141"/>
      <c r="Y55" s="141"/>
      <c r="Z55" s="141"/>
      <c r="AA55" s="141"/>
      <c r="AB55" s="141"/>
      <c r="AC55" s="141"/>
      <c r="AD55" s="141"/>
      <c r="AE55" s="141"/>
      <c r="AF55" s="141"/>
      <c r="AG55" s="141"/>
      <c r="AH55" s="141"/>
      <c r="AI55" s="141"/>
      <c r="AJ55" s="141"/>
      <c r="AK55" s="141"/>
      <c r="AL55" s="141"/>
    </row>
    <row r="56" spans="1:38" x14ac:dyDescent="0.25">
      <c r="A56" s="143"/>
      <c r="B56" s="143"/>
      <c r="C56" s="143"/>
      <c r="D56" s="143"/>
      <c r="E56" s="143"/>
      <c r="F56" s="202" t="s">
        <v>208</v>
      </c>
      <c r="G56" s="143"/>
      <c r="H56" s="55">
        <v>18</v>
      </c>
      <c r="I56" s="63">
        <v>0.37840328090618103</v>
      </c>
      <c r="J56" s="65">
        <v>0.39001043418908132</v>
      </c>
      <c r="K56" s="334">
        <f t="shared" ca="1" si="0"/>
        <v>20</v>
      </c>
      <c r="L56" s="66">
        <f t="shared" ca="1" si="1"/>
        <v>19.5</v>
      </c>
      <c r="M56" s="141"/>
      <c r="N56" s="258">
        <f t="shared" ca="1" si="2"/>
        <v>20.39001043418908</v>
      </c>
      <c r="O56" s="141"/>
      <c r="P56" s="141"/>
      <c r="Q56" s="55">
        <v>18</v>
      </c>
      <c r="R56" s="57">
        <f t="shared" ca="1" si="3"/>
        <v>15</v>
      </c>
      <c r="S56" s="331"/>
      <c r="T56" s="141"/>
      <c r="U56" s="141"/>
      <c r="V56" s="141" t="s">
        <v>115</v>
      </c>
      <c r="W56" s="141"/>
      <c r="X56" s="141"/>
      <c r="Y56" s="141"/>
      <c r="Z56" s="141"/>
      <c r="AA56" s="141"/>
      <c r="AB56" s="141"/>
      <c r="AC56" s="141"/>
      <c r="AD56" s="141"/>
      <c r="AE56" s="141"/>
      <c r="AF56" s="141"/>
      <c r="AG56" s="141"/>
      <c r="AH56" s="141"/>
      <c r="AI56" s="141"/>
      <c r="AJ56" s="141"/>
      <c r="AK56" s="141"/>
      <c r="AL56" s="141"/>
    </row>
    <row r="57" spans="1:38" x14ac:dyDescent="0.25">
      <c r="A57" s="143"/>
      <c r="B57" s="143"/>
      <c r="C57" s="143"/>
      <c r="D57" s="143"/>
      <c r="E57" s="143"/>
      <c r="F57" s="143"/>
      <c r="G57" s="143"/>
      <c r="H57" s="55">
        <v>19</v>
      </c>
      <c r="I57" s="63">
        <v>0.19110246816401411</v>
      </c>
      <c r="J57" s="65">
        <v>0.5678409226663037</v>
      </c>
      <c r="K57" s="334">
        <f t="shared" ca="1" si="0"/>
        <v>15</v>
      </c>
      <c r="L57" s="66">
        <f t="shared" ca="1" si="1"/>
        <v>15.3</v>
      </c>
      <c r="M57" s="141"/>
      <c r="N57" s="258">
        <f t="shared" ca="1" si="2"/>
        <v>15.567840922666303</v>
      </c>
      <c r="O57" s="141"/>
      <c r="P57" s="141"/>
      <c r="Q57" s="55">
        <v>19</v>
      </c>
      <c r="R57" s="57">
        <f t="shared" ca="1" si="3"/>
        <v>10</v>
      </c>
      <c r="S57" s="331"/>
      <c r="T57" s="141"/>
      <c r="U57" s="141" t="s">
        <v>116</v>
      </c>
      <c r="V57" s="141"/>
      <c r="W57" s="141"/>
      <c r="X57" s="141"/>
      <c r="Y57" s="141"/>
      <c r="Z57" s="141"/>
      <c r="AA57" s="141"/>
      <c r="AB57" s="141"/>
      <c r="AC57" s="141"/>
      <c r="AD57" s="141"/>
      <c r="AE57" s="141"/>
      <c r="AF57" s="141"/>
      <c r="AG57" s="141"/>
      <c r="AH57" s="141"/>
      <c r="AI57" s="141"/>
      <c r="AJ57" s="141"/>
      <c r="AK57" s="141"/>
      <c r="AL57" s="141"/>
    </row>
    <row r="58" spans="1:38" x14ac:dyDescent="0.25">
      <c r="A58" s="143"/>
      <c r="B58" s="143"/>
      <c r="C58" s="143"/>
      <c r="D58" s="143"/>
      <c r="E58" s="263" t="s">
        <v>205</v>
      </c>
      <c r="F58" s="264">
        <f>500/10000*C12</f>
        <v>35.4</v>
      </c>
      <c r="G58" s="143"/>
      <c r="H58" s="55">
        <v>20</v>
      </c>
      <c r="I58" s="63">
        <v>0.99913938786688794</v>
      </c>
      <c r="J58" s="65">
        <v>0.53471675911034211</v>
      </c>
      <c r="K58" s="334">
        <f t="shared" ca="1" si="0"/>
        <v>35</v>
      </c>
      <c r="L58" s="66">
        <f t="shared" ca="1" si="1"/>
        <v>35.200000000000003</v>
      </c>
      <c r="M58" s="141"/>
      <c r="N58" s="258">
        <f t="shared" ca="1" si="2"/>
        <v>35.534716759110339</v>
      </c>
      <c r="O58" s="141"/>
      <c r="P58" s="141"/>
      <c r="Q58" s="55">
        <v>20</v>
      </c>
      <c r="R58" s="57">
        <f t="shared" ca="1" si="3"/>
        <v>35</v>
      </c>
      <c r="S58" s="331"/>
      <c r="T58" s="141"/>
      <c r="U58" s="141" t="s">
        <v>117</v>
      </c>
      <c r="V58" s="141"/>
      <c r="W58" s="141"/>
      <c r="X58" s="141"/>
      <c r="Y58" s="141"/>
      <c r="Z58" s="141"/>
      <c r="AA58" s="141"/>
      <c r="AB58" s="141"/>
      <c r="AC58" s="141"/>
      <c r="AD58" s="141"/>
      <c r="AE58" s="141"/>
      <c r="AF58" s="141"/>
      <c r="AG58" s="141"/>
      <c r="AH58" s="141"/>
      <c r="AI58" s="141"/>
      <c r="AJ58" s="141"/>
      <c r="AK58" s="141"/>
      <c r="AL58" s="141"/>
    </row>
    <row r="59" spans="1:38" x14ac:dyDescent="0.25">
      <c r="A59" s="143"/>
      <c r="B59" s="143"/>
      <c r="C59" s="143"/>
      <c r="D59" s="143"/>
      <c r="E59" s="143"/>
      <c r="F59" s="143"/>
      <c r="G59" s="143"/>
      <c r="H59" s="55">
        <v>21</v>
      </c>
      <c r="I59" s="63">
        <v>0.40987597383807128</v>
      </c>
      <c r="J59" s="65">
        <v>0.74111007329454637</v>
      </c>
      <c r="K59" s="334">
        <f t="shared" ca="1" si="0"/>
        <v>20</v>
      </c>
      <c r="L59" s="66">
        <f t="shared" ca="1" si="1"/>
        <v>21.2</v>
      </c>
      <c r="M59" s="141"/>
      <c r="N59" s="258">
        <f t="shared" ca="1" si="2"/>
        <v>20.741110073294546</v>
      </c>
      <c r="O59" s="141"/>
      <c r="P59" s="141"/>
      <c r="Q59" s="55">
        <v>21</v>
      </c>
      <c r="R59" s="57">
        <f t="shared" ca="1" si="3"/>
        <v>15</v>
      </c>
      <c r="S59" s="331"/>
      <c r="T59" s="141"/>
      <c r="U59" s="141"/>
      <c r="V59" s="141"/>
      <c r="W59" s="141"/>
      <c r="X59" s="141"/>
      <c r="Y59" s="141"/>
      <c r="Z59" s="141"/>
      <c r="AA59" s="141"/>
      <c r="AB59" s="141"/>
      <c r="AC59" s="141"/>
      <c r="AD59" s="141"/>
      <c r="AE59" s="141"/>
      <c r="AF59" s="141"/>
      <c r="AG59" s="141"/>
      <c r="AH59" s="141"/>
      <c r="AI59" s="141"/>
      <c r="AJ59" s="141"/>
      <c r="AK59" s="141"/>
      <c r="AL59" s="141"/>
    </row>
    <row r="60" spans="1:38" x14ac:dyDescent="0.25">
      <c r="A60" s="143"/>
      <c r="B60" s="255"/>
      <c r="C60" s="143"/>
      <c r="D60" s="143"/>
      <c r="E60" s="143"/>
      <c r="F60" s="143"/>
      <c r="G60" s="143"/>
      <c r="H60" s="55">
        <v>22</v>
      </c>
      <c r="I60" s="63">
        <v>0.46145693495656781</v>
      </c>
      <c r="J60" s="65">
        <v>0.5527944554790658</v>
      </c>
      <c r="K60" s="334">
        <f t="shared" ca="1" si="0"/>
        <v>20</v>
      </c>
      <c r="L60" s="66">
        <f t="shared" ca="1" si="1"/>
        <v>20.3</v>
      </c>
      <c r="M60" s="141"/>
      <c r="N60" s="258">
        <f t="shared" ca="1" si="2"/>
        <v>20.552794455479066</v>
      </c>
      <c r="O60" s="141"/>
      <c r="P60" s="141"/>
      <c r="Q60" s="55">
        <v>22</v>
      </c>
      <c r="R60" s="57">
        <f t="shared" ca="1" si="3"/>
        <v>15</v>
      </c>
      <c r="S60" s="331"/>
      <c r="T60" s="70" t="s">
        <v>100</v>
      </c>
      <c r="AF60" s="141"/>
      <c r="AG60" s="141"/>
      <c r="AH60" s="141"/>
      <c r="AI60" s="141"/>
      <c r="AJ60" s="141"/>
      <c r="AK60" s="141"/>
      <c r="AL60" s="141"/>
    </row>
    <row r="61" spans="1:38" x14ac:dyDescent="0.25">
      <c r="A61" s="143"/>
      <c r="B61" s="143"/>
      <c r="C61" s="143"/>
      <c r="D61" s="143"/>
      <c r="E61" s="143"/>
      <c r="F61" s="143"/>
      <c r="G61" s="143"/>
      <c r="H61" s="55">
        <v>23</v>
      </c>
      <c r="I61" s="63">
        <v>0.16708089745833776</v>
      </c>
      <c r="J61" s="65">
        <v>0.50600958409978514</v>
      </c>
      <c r="K61" s="334">
        <f t="shared" ca="1" si="0"/>
        <v>15</v>
      </c>
      <c r="L61" s="66">
        <f t="shared" ca="1" si="1"/>
        <v>15</v>
      </c>
      <c r="M61" s="141"/>
      <c r="N61" s="258">
        <f t="shared" ca="1" si="2"/>
        <v>15.506009584099786</v>
      </c>
      <c r="O61" s="141"/>
      <c r="P61" s="141"/>
      <c r="Q61" s="55">
        <v>23</v>
      </c>
      <c r="R61" s="57">
        <f t="shared" ca="1" si="3"/>
        <v>10</v>
      </c>
      <c r="S61" s="331"/>
      <c r="T61" s="141"/>
      <c r="U61" s="141"/>
      <c r="V61" s="141"/>
      <c r="W61" s="141"/>
      <c r="X61" s="141"/>
      <c r="Y61" s="141"/>
      <c r="Z61" s="141"/>
      <c r="AA61" s="141"/>
      <c r="AB61" s="141"/>
      <c r="AC61" s="141"/>
      <c r="AD61" s="141"/>
      <c r="AE61" s="141"/>
      <c r="AF61" s="141"/>
      <c r="AG61" s="141"/>
      <c r="AH61" s="141"/>
      <c r="AI61" s="141"/>
      <c r="AJ61" s="141"/>
      <c r="AK61" s="141"/>
      <c r="AL61" s="141"/>
    </row>
    <row r="62" spans="1:38" x14ac:dyDescent="0.25">
      <c r="A62" s="143"/>
      <c r="B62" s="143"/>
      <c r="C62" s="143"/>
      <c r="D62" s="143"/>
      <c r="E62" s="143"/>
      <c r="F62" s="143"/>
      <c r="G62" s="143"/>
      <c r="H62" s="55">
        <v>24</v>
      </c>
      <c r="I62" s="63">
        <v>0.90773013218712939</v>
      </c>
      <c r="J62" s="65">
        <v>0.3468640947067505</v>
      </c>
      <c r="K62" s="334">
        <f t="shared" ca="1" si="0"/>
        <v>30</v>
      </c>
      <c r="L62" s="66">
        <f t="shared" ca="1" si="1"/>
        <v>29.2</v>
      </c>
      <c r="M62" s="141"/>
      <c r="N62" s="258">
        <f t="shared" ca="1" si="2"/>
        <v>30.346864094706749</v>
      </c>
      <c r="O62" s="141"/>
      <c r="P62" s="141"/>
      <c r="Q62" s="55">
        <v>24</v>
      </c>
      <c r="R62" s="57">
        <f t="shared" ca="1" si="3"/>
        <v>25</v>
      </c>
      <c r="S62" s="331"/>
      <c r="T62" s="141"/>
      <c r="U62" s="141"/>
      <c r="V62" s="141"/>
      <c r="W62" s="141"/>
      <c r="X62" s="141"/>
      <c r="Y62" s="141"/>
      <c r="Z62" s="141"/>
      <c r="AA62" s="141"/>
      <c r="AB62" s="141"/>
      <c r="AC62" s="141"/>
      <c r="AD62" s="141"/>
      <c r="AE62" s="141"/>
      <c r="AF62" s="141"/>
      <c r="AG62" s="141"/>
      <c r="AH62" s="141"/>
      <c r="AI62" s="141"/>
      <c r="AJ62" s="141"/>
      <c r="AK62" s="141"/>
      <c r="AL62" s="141"/>
    </row>
    <row r="63" spans="1:38" x14ac:dyDescent="0.25">
      <c r="A63" s="143"/>
      <c r="B63" s="143"/>
      <c r="C63" s="143"/>
      <c r="D63" s="143"/>
      <c r="E63" s="143"/>
      <c r="F63" s="143"/>
      <c r="G63" s="143"/>
      <c r="H63" s="55">
        <v>25</v>
      </c>
      <c r="I63" s="63">
        <v>0.56519088159631314</v>
      </c>
      <c r="J63" s="65">
        <v>0.70790565887363344</v>
      </c>
      <c r="K63" s="334">
        <f t="shared" ca="1" si="0"/>
        <v>20</v>
      </c>
      <c r="L63" s="66">
        <f t="shared" ca="1" si="1"/>
        <v>21</v>
      </c>
      <c r="M63" s="141"/>
      <c r="N63" s="258">
        <f t="shared" ca="1" si="2"/>
        <v>20.707905658873635</v>
      </c>
      <c r="O63" s="141"/>
      <c r="P63" s="141"/>
      <c r="Q63" s="55">
        <v>25</v>
      </c>
      <c r="R63" s="57">
        <f t="shared" ca="1" si="3"/>
        <v>20</v>
      </c>
      <c r="S63" s="331"/>
      <c r="T63" s="141"/>
      <c r="U63" s="141"/>
      <c r="V63" s="141"/>
      <c r="W63" s="141"/>
      <c r="X63" s="141"/>
      <c r="Y63" s="141"/>
      <c r="Z63" s="141"/>
      <c r="AA63" s="141"/>
      <c r="AB63" s="141"/>
      <c r="AC63" s="141"/>
      <c r="AD63" s="141"/>
      <c r="AE63" s="141"/>
      <c r="AF63" s="141"/>
      <c r="AG63" s="141"/>
      <c r="AH63" s="141"/>
      <c r="AI63" s="141"/>
      <c r="AJ63" s="141"/>
      <c r="AK63" s="141"/>
      <c r="AL63" s="141"/>
    </row>
    <row r="64" spans="1:38" x14ac:dyDescent="0.25">
      <c r="A64" s="143"/>
      <c r="B64" s="143"/>
      <c r="C64" s="143"/>
      <c r="D64" s="143"/>
      <c r="E64" s="143"/>
      <c r="F64" s="143"/>
      <c r="G64" s="143"/>
      <c r="H64" s="55">
        <v>26</v>
      </c>
      <c r="I64" s="63">
        <v>0.59327784532916894</v>
      </c>
      <c r="J64" s="65">
        <v>0.92035171950699879</v>
      </c>
      <c r="K64" s="334">
        <f t="shared" ca="1" si="0"/>
        <v>20</v>
      </c>
      <c r="L64" s="66">
        <f t="shared" ca="1" si="1"/>
        <v>22.1</v>
      </c>
      <c r="M64" s="141"/>
      <c r="N64" s="258">
        <f t="shared" ca="1" si="2"/>
        <v>20.920351719507</v>
      </c>
      <c r="O64" s="141"/>
      <c r="P64" s="141"/>
      <c r="Q64" s="55">
        <v>26</v>
      </c>
      <c r="R64" s="57">
        <f t="shared" ca="1" si="3"/>
        <v>20</v>
      </c>
      <c r="S64" s="331"/>
      <c r="T64" s="141"/>
      <c r="U64" s="141"/>
      <c r="V64" s="141"/>
      <c r="W64" s="141"/>
      <c r="X64" s="141"/>
      <c r="Y64" s="141"/>
      <c r="Z64" s="141"/>
      <c r="AA64" s="141"/>
      <c r="AB64" s="141"/>
      <c r="AC64" s="141"/>
      <c r="AD64" s="141"/>
      <c r="AE64" s="141"/>
      <c r="AF64" s="141"/>
      <c r="AG64" s="141"/>
      <c r="AH64" s="141"/>
      <c r="AI64" s="141"/>
      <c r="AJ64" s="141"/>
      <c r="AK64" s="141"/>
      <c r="AL64" s="141"/>
    </row>
    <row r="65" spans="1:38" x14ac:dyDescent="0.25">
      <c r="A65" s="143"/>
      <c r="B65" s="143"/>
      <c r="C65" s="143"/>
      <c r="D65" s="143"/>
      <c r="E65" s="143"/>
      <c r="F65" s="143"/>
      <c r="G65" s="143"/>
      <c r="H65" s="55">
        <v>27</v>
      </c>
      <c r="I65" s="63">
        <v>0.47576987005408244</v>
      </c>
      <c r="J65" s="65">
        <v>0.35882064382304435</v>
      </c>
      <c r="K65" s="334">
        <f t="shared" ca="1" si="0"/>
        <v>20</v>
      </c>
      <c r="L65" s="66">
        <f t="shared" ca="1" si="1"/>
        <v>19.3</v>
      </c>
      <c r="M65" s="141"/>
      <c r="N65" s="258">
        <f t="shared" ca="1" si="2"/>
        <v>20.358820643823044</v>
      </c>
      <c r="O65" s="141"/>
      <c r="P65" s="141"/>
      <c r="Q65" s="55">
        <v>27</v>
      </c>
      <c r="R65" s="57">
        <f t="shared" ca="1" si="3"/>
        <v>15</v>
      </c>
      <c r="S65" s="331"/>
      <c r="T65" s="141"/>
      <c r="U65" s="141"/>
      <c r="V65" s="141"/>
      <c r="W65" s="141"/>
      <c r="X65" s="141"/>
      <c r="Y65" s="141"/>
      <c r="Z65" s="141"/>
      <c r="AA65" s="141"/>
      <c r="AB65" s="141"/>
      <c r="AC65" s="141"/>
      <c r="AD65" s="141"/>
      <c r="AE65" s="141"/>
      <c r="AF65" s="141"/>
      <c r="AG65" s="141"/>
      <c r="AH65" s="141"/>
      <c r="AI65" s="141"/>
      <c r="AJ65" s="141"/>
      <c r="AK65" s="141"/>
      <c r="AL65" s="141"/>
    </row>
    <row r="66" spans="1:38" x14ac:dyDescent="0.25">
      <c r="A66" s="143"/>
      <c r="B66" s="143"/>
      <c r="C66" s="143"/>
      <c r="D66" s="143"/>
      <c r="E66" s="143"/>
      <c r="F66" s="143"/>
      <c r="G66" s="143"/>
      <c r="H66" s="55">
        <v>28</v>
      </c>
      <c r="I66" s="63">
        <v>0.6115048180191307</v>
      </c>
      <c r="J66" s="65">
        <v>0.6711625790050304</v>
      </c>
      <c r="K66" s="334">
        <f t="shared" ca="1" si="0"/>
        <v>20</v>
      </c>
      <c r="L66" s="66">
        <f t="shared" ca="1" si="1"/>
        <v>20.9</v>
      </c>
      <c r="M66" s="141"/>
      <c r="N66" s="258">
        <f t="shared" ca="1" si="2"/>
        <v>20.671162579005031</v>
      </c>
      <c r="O66" s="141"/>
      <c r="P66" s="141"/>
      <c r="Q66" s="55">
        <v>28</v>
      </c>
      <c r="R66" s="57">
        <f t="shared" ca="1" si="3"/>
        <v>20</v>
      </c>
      <c r="S66" s="331"/>
      <c r="T66" s="141"/>
      <c r="U66" s="141"/>
      <c r="V66" s="141"/>
      <c r="W66" s="141"/>
      <c r="X66" s="141"/>
      <c r="Y66" s="141"/>
      <c r="Z66" s="141"/>
      <c r="AA66" s="141"/>
      <c r="AB66" s="141"/>
      <c r="AC66" s="141"/>
      <c r="AD66" s="141"/>
      <c r="AE66" s="141"/>
      <c r="AF66" s="141"/>
      <c r="AG66" s="141"/>
      <c r="AH66" s="141"/>
      <c r="AI66" s="141"/>
      <c r="AJ66" s="141"/>
      <c r="AK66" s="141"/>
      <c r="AL66" s="141"/>
    </row>
    <row r="67" spans="1:38" x14ac:dyDescent="0.25">
      <c r="A67" s="143"/>
      <c r="B67" s="143"/>
      <c r="C67" s="143"/>
      <c r="D67" s="143"/>
      <c r="E67" s="143"/>
      <c r="F67" s="143"/>
      <c r="G67" s="143"/>
      <c r="H67" s="55">
        <v>29</v>
      </c>
      <c r="I67" s="63">
        <v>0.45057594957832503</v>
      </c>
      <c r="J67" s="65">
        <v>0.75239622908997728</v>
      </c>
      <c r="K67" s="334">
        <f t="shared" ca="1" si="0"/>
        <v>20</v>
      </c>
      <c r="L67" s="66">
        <f t="shared" ca="1" si="1"/>
        <v>21.3</v>
      </c>
      <c r="M67" s="141"/>
      <c r="N67" s="258">
        <f t="shared" ca="1" si="2"/>
        <v>20.752396229089978</v>
      </c>
      <c r="O67" s="141"/>
      <c r="P67" s="141"/>
      <c r="Q67" s="55">
        <v>29</v>
      </c>
      <c r="R67" s="57">
        <f t="shared" ca="1" si="3"/>
        <v>15</v>
      </c>
      <c r="S67" s="331"/>
      <c r="T67" s="141"/>
      <c r="U67" s="141"/>
      <c r="V67" s="141"/>
      <c r="W67" s="141"/>
      <c r="X67" s="141"/>
      <c r="Y67" s="141"/>
      <c r="Z67" s="141"/>
      <c r="AA67" s="141"/>
      <c r="AB67" s="141"/>
      <c r="AC67" s="141"/>
      <c r="AD67" s="141"/>
      <c r="AE67" s="141"/>
      <c r="AF67" s="141"/>
      <c r="AG67" s="141"/>
      <c r="AH67" s="141"/>
      <c r="AI67" s="141"/>
      <c r="AJ67" s="141"/>
      <c r="AK67" s="141"/>
      <c r="AL67" s="141"/>
    </row>
    <row r="68" spans="1:38" x14ac:dyDescent="0.25">
      <c r="A68" s="143"/>
      <c r="B68" s="143"/>
      <c r="C68" s="143"/>
      <c r="D68" s="143"/>
      <c r="E68" s="143"/>
      <c r="F68" s="143"/>
      <c r="G68" s="143"/>
      <c r="H68" s="55">
        <v>30</v>
      </c>
      <c r="I68" s="63">
        <v>0.43379065802587924</v>
      </c>
      <c r="J68" s="65">
        <v>0.78711646760195642</v>
      </c>
      <c r="K68" s="334">
        <f t="shared" ca="1" si="0"/>
        <v>20</v>
      </c>
      <c r="L68" s="66">
        <f t="shared" ca="1" si="1"/>
        <v>21.4</v>
      </c>
      <c r="M68" s="141"/>
      <c r="N68" s="258">
        <f t="shared" ca="1" si="2"/>
        <v>20.787116467601955</v>
      </c>
      <c r="O68" s="141"/>
      <c r="P68" s="141"/>
      <c r="Q68" s="55">
        <v>30</v>
      </c>
      <c r="R68" s="57">
        <f t="shared" ca="1" si="3"/>
        <v>15</v>
      </c>
      <c r="S68" s="331"/>
      <c r="T68" s="141"/>
      <c r="U68" s="141"/>
      <c r="V68" s="141"/>
      <c r="W68" s="141"/>
      <c r="X68" s="141"/>
      <c r="Y68" s="141"/>
      <c r="Z68" s="141"/>
      <c r="AA68" s="141"/>
      <c r="AB68" s="141"/>
      <c r="AC68" s="141"/>
      <c r="AD68" s="141"/>
      <c r="AE68" s="141"/>
      <c r="AF68" s="141"/>
      <c r="AG68" s="141"/>
      <c r="AH68" s="141"/>
      <c r="AI68" s="141"/>
      <c r="AJ68" s="141"/>
      <c r="AK68" s="141"/>
      <c r="AL68" s="141"/>
    </row>
    <row r="69" spans="1:38" x14ac:dyDescent="0.25">
      <c r="A69" s="143"/>
      <c r="B69" s="143"/>
      <c r="C69" s="143"/>
      <c r="D69" s="143"/>
      <c r="E69" s="143"/>
      <c r="F69" s="143"/>
      <c r="G69" s="143"/>
      <c r="H69" s="55">
        <v>31</v>
      </c>
      <c r="I69" s="63">
        <v>0.76765652455520184</v>
      </c>
      <c r="J69" s="65">
        <v>0.16218078219509557</v>
      </c>
      <c r="K69" s="334">
        <f t="shared" ca="1" si="0"/>
        <v>25</v>
      </c>
      <c r="L69" s="66">
        <f t="shared" ca="1" si="1"/>
        <v>23.3</v>
      </c>
      <c r="M69" s="141"/>
      <c r="N69" s="258">
        <f t="shared" ca="1" si="2"/>
        <v>25.162180782195094</v>
      </c>
      <c r="O69" s="141"/>
      <c r="P69" s="141"/>
      <c r="Q69" s="55">
        <v>31</v>
      </c>
      <c r="R69" s="57">
        <f t="shared" ca="1" si="3"/>
        <v>20</v>
      </c>
      <c r="S69" s="331"/>
      <c r="T69" s="141"/>
      <c r="U69" s="141"/>
      <c r="V69" s="141"/>
      <c r="W69" s="141"/>
      <c r="X69" s="141"/>
      <c r="Y69" s="141"/>
      <c r="Z69" s="141"/>
      <c r="AA69" s="141"/>
      <c r="AB69" s="141"/>
      <c r="AC69" s="141"/>
      <c r="AD69" s="141"/>
      <c r="AE69" s="141"/>
      <c r="AF69" s="141"/>
      <c r="AG69" s="141"/>
      <c r="AH69" s="141"/>
      <c r="AI69" s="141"/>
      <c r="AJ69" s="141"/>
      <c r="AK69" s="141"/>
      <c r="AL69" s="141"/>
    </row>
    <row r="70" spans="1:38" x14ac:dyDescent="0.25">
      <c r="A70" s="143"/>
      <c r="B70" s="143"/>
      <c r="C70" s="143"/>
      <c r="D70" s="143"/>
      <c r="E70" s="143"/>
      <c r="F70" s="143"/>
      <c r="G70" s="143"/>
      <c r="H70" s="55">
        <v>32</v>
      </c>
      <c r="I70" s="63">
        <v>0.72383059802021865</v>
      </c>
      <c r="J70" s="65">
        <v>0.25659319336954423</v>
      </c>
      <c r="K70" s="334">
        <f t="shared" ca="1" si="0"/>
        <v>25</v>
      </c>
      <c r="L70" s="66">
        <f t="shared" ca="1" si="1"/>
        <v>23.8</v>
      </c>
      <c r="M70" s="141"/>
      <c r="N70" s="258">
        <f t="shared" ca="1" si="2"/>
        <v>25.256593193369543</v>
      </c>
      <c r="O70" s="141"/>
      <c r="P70" s="141"/>
      <c r="Q70" s="55">
        <v>32</v>
      </c>
      <c r="R70" s="57">
        <f t="shared" ca="1" si="3"/>
        <v>20</v>
      </c>
      <c r="S70" s="331"/>
      <c r="T70" s="141"/>
      <c r="U70" s="141"/>
      <c r="V70" s="141"/>
      <c r="W70" s="141"/>
      <c r="X70" s="141"/>
      <c r="Y70" s="141"/>
      <c r="Z70" s="141"/>
      <c r="AA70" s="141"/>
      <c r="AB70" s="141"/>
      <c r="AC70" s="141"/>
      <c r="AD70" s="141"/>
      <c r="AE70" s="141"/>
      <c r="AF70" s="141"/>
      <c r="AG70" s="141"/>
      <c r="AH70" s="141"/>
      <c r="AI70" s="141"/>
      <c r="AJ70" s="141"/>
      <c r="AK70" s="141"/>
      <c r="AL70" s="141"/>
    </row>
    <row r="71" spans="1:38" x14ac:dyDescent="0.25">
      <c r="A71" s="143"/>
      <c r="B71" s="143"/>
      <c r="C71" s="143"/>
      <c r="D71" s="143"/>
      <c r="E71" s="143"/>
      <c r="F71" s="143"/>
      <c r="G71" s="143"/>
      <c r="H71" s="55">
        <v>33</v>
      </c>
      <c r="I71" s="63">
        <v>0.2830707008962996</v>
      </c>
      <c r="J71" s="65">
        <v>8.92916972518496E-2</v>
      </c>
      <c r="K71" s="334">
        <f t="shared" ca="1" si="0"/>
        <v>15</v>
      </c>
      <c r="L71" s="66">
        <f t="shared" ca="1" si="1"/>
        <v>12.9</v>
      </c>
      <c r="M71" s="141"/>
      <c r="N71" s="258">
        <f t="shared" ca="1" si="2"/>
        <v>15.08929169725185</v>
      </c>
      <c r="O71" s="141"/>
      <c r="P71" s="141"/>
      <c r="Q71" s="55">
        <v>33</v>
      </c>
      <c r="R71" s="57">
        <f t="shared" ca="1" si="3"/>
        <v>15</v>
      </c>
      <c r="S71" s="331"/>
      <c r="T71" s="141"/>
      <c r="U71" s="141"/>
      <c r="V71" s="141"/>
      <c r="W71" s="141"/>
      <c r="X71" s="141"/>
      <c r="Y71" s="141"/>
      <c r="Z71" s="141"/>
      <c r="AA71" s="141"/>
      <c r="AB71" s="141"/>
      <c r="AC71" s="141"/>
      <c r="AD71" s="141"/>
      <c r="AE71" s="141"/>
      <c r="AF71" s="141"/>
      <c r="AG71" s="141"/>
      <c r="AH71" s="141"/>
      <c r="AI71" s="141"/>
      <c r="AJ71" s="141"/>
      <c r="AK71" s="141"/>
      <c r="AL71" s="141"/>
    </row>
    <row r="72" spans="1:38" x14ac:dyDescent="0.25">
      <c r="A72" s="143"/>
      <c r="B72" s="143"/>
      <c r="C72" s="143"/>
      <c r="D72" s="143"/>
      <c r="E72" s="143"/>
      <c r="F72" s="143"/>
      <c r="G72" s="143"/>
      <c r="H72" s="55">
        <v>34</v>
      </c>
      <c r="I72" s="63">
        <v>0.13721300297050143</v>
      </c>
      <c r="J72" s="65">
        <v>0.97031922869184029</v>
      </c>
      <c r="K72" s="334">
        <f t="shared" ca="1" si="0"/>
        <v>15</v>
      </c>
      <c r="L72" s="66">
        <f t="shared" ca="1" si="1"/>
        <v>17.399999999999999</v>
      </c>
      <c r="M72" s="141"/>
      <c r="N72" s="258">
        <f t="shared" ca="1" si="2"/>
        <v>15.970319228691841</v>
      </c>
      <c r="O72" s="141">
        <v>12</v>
      </c>
      <c r="P72" s="141"/>
      <c r="Q72" s="55">
        <v>34</v>
      </c>
      <c r="R72" s="57">
        <f t="shared" ca="1" si="3"/>
        <v>10</v>
      </c>
      <c r="S72" s="331"/>
      <c r="T72" s="141"/>
      <c r="U72" s="141"/>
      <c r="V72" s="141"/>
      <c r="W72" s="141"/>
      <c r="X72" s="141"/>
      <c r="Y72" s="141"/>
      <c r="Z72" s="141"/>
      <c r="AA72" s="141"/>
      <c r="AB72" s="141"/>
      <c r="AC72" s="141"/>
      <c r="AD72" s="141"/>
      <c r="AE72" s="141"/>
      <c r="AF72" s="141"/>
      <c r="AG72" s="141"/>
      <c r="AH72" s="141"/>
      <c r="AI72" s="141"/>
      <c r="AJ72" s="141"/>
      <c r="AK72" s="141"/>
      <c r="AL72" s="141">
        <v>13</v>
      </c>
    </row>
    <row r="73" spans="1:38" x14ac:dyDescent="0.25">
      <c r="A73" s="143"/>
      <c r="B73" s="143"/>
      <c r="C73" s="143"/>
      <c r="D73" s="143"/>
      <c r="E73" s="143"/>
      <c r="F73" s="143"/>
      <c r="G73" s="143"/>
      <c r="H73" s="55">
        <v>35</v>
      </c>
      <c r="I73" s="63">
        <v>0.70941089131892365</v>
      </c>
      <c r="J73" s="65">
        <v>0.45682506574007453</v>
      </c>
      <c r="K73" s="334">
        <f t="shared" ca="1" si="0"/>
        <v>25</v>
      </c>
      <c r="L73" s="66">
        <f t="shared" ca="1" si="1"/>
        <v>24.8</v>
      </c>
      <c r="M73" s="141"/>
      <c r="N73" s="258">
        <f t="shared" ca="1" si="2"/>
        <v>25.456825065740073</v>
      </c>
      <c r="O73" s="141"/>
      <c r="P73" s="141"/>
      <c r="Q73" s="55">
        <v>35</v>
      </c>
      <c r="R73" s="57">
        <f t="shared" ca="1" si="3"/>
        <v>20</v>
      </c>
      <c r="S73" s="331"/>
      <c r="T73" s="141"/>
      <c r="U73" s="141"/>
      <c r="V73" s="141"/>
      <c r="W73" s="141"/>
      <c r="X73" s="141"/>
      <c r="Y73" s="141"/>
      <c r="Z73" s="141"/>
      <c r="AA73" s="141"/>
      <c r="AB73" s="141"/>
      <c r="AC73" s="141"/>
      <c r="AD73" s="141"/>
      <c r="AE73" s="141"/>
      <c r="AF73" s="141"/>
      <c r="AG73" s="141"/>
      <c r="AH73" s="141"/>
      <c r="AI73" s="141"/>
      <c r="AJ73" s="141"/>
      <c r="AK73" s="141"/>
      <c r="AL73" s="141"/>
    </row>
    <row r="74" spans="1:38" x14ac:dyDescent="0.25">
      <c r="G74" s="45"/>
      <c r="N74" s="49"/>
    </row>
    <row r="75" spans="1:38" x14ac:dyDescent="0.25">
      <c r="B75" s="47"/>
      <c r="G75" s="45"/>
    </row>
    <row r="76" spans="1:38" x14ac:dyDescent="0.25">
      <c r="B76" s="48"/>
      <c r="G76" s="45"/>
    </row>
    <row r="77" spans="1:38" x14ac:dyDescent="0.25">
      <c r="G77" s="45"/>
    </row>
    <row r="78" spans="1:38" x14ac:dyDescent="0.25">
      <c r="G78" s="45"/>
    </row>
    <row r="79" spans="1:38" x14ac:dyDescent="0.25">
      <c r="G79" s="45"/>
    </row>
    <row r="80" spans="1:38" x14ac:dyDescent="0.25">
      <c r="G80" s="45"/>
    </row>
    <row r="81" spans="7:7" x14ac:dyDescent="0.25">
      <c r="G81" s="45"/>
    </row>
    <row r="82" spans="7:7" x14ac:dyDescent="0.25">
      <c r="G82" s="45"/>
    </row>
    <row r="83" spans="7:7" x14ac:dyDescent="0.25">
      <c r="G83" s="45"/>
    </row>
    <row r="84" spans="7:7" x14ac:dyDescent="0.25">
      <c r="G84" s="45"/>
    </row>
    <row r="85" spans="7:7" x14ac:dyDescent="0.25">
      <c r="G85" s="45"/>
    </row>
    <row r="86" spans="7:7" x14ac:dyDescent="0.25">
      <c r="G86" s="45"/>
    </row>
    <row r="87" spans="7:7" x14ac:dyDescent="0.25">
      <c r="G87" s="45"/>
    </row>
    <row r="88" spans="7:7" x14ac:dyDescent="0.25">
      <c r="G88" s="45"/>
    </row>
    <row r="89" spans="7:7" x14ac:dyDescent="0.25">
      <c r="G89" s="45"/>
    </row>
    <row r="90" spans="7:7" x14ac:dyDescent="0.25">
      <c r="G90" s="45"/>
    </row>
    <row r="91" spans="7:7" ht="12.75" customHeight="1" x14ac:dyDescent="0.25">
      <c r="G91" s="45"/>
    </row>
    <row r="92" spans="7:7" x14ac:dyDescent="0.25">
      <c r="G92" s="45"/>
    </row>
    <row r="93" spans="7:7" x14ac:dyDescent="0.25">
      <c r="G93" s="45"/>
    </row>
    <row r="94" spans="7:7" x14ac:dyDescent="0.25">
      <c r="G94" s="45"/>
    </row>
    <row r="95" spans="7:7" x14ac:dyDescent="0.25">
      <c r="G95" s="45"/>
    </row>
    <row r="96" spans="7:7" x14ac:dyDescent="0.25">
      <c r="G96" s="45"/>
    </row>
  </sheetData>
  <mergeCells count="9">
    <mergeCell ref="B1:N6"/>
    <mergeCell ref="AC41:AD41"/>
    <mergeCell ref="W41:X41"/>
    <mergeCell ref="AD44:AE44"/>
    <mergeCell ref="O39:O47"/>
    <mergeCell ref="U41:V41"/>
    <mergeCell ref="T44:U44"/>
    <mergeCell ref="Y44:Z44"/>
    <mergeCell ref="AA41:AB41"/>
  </mergeCells>
  <printOptions gridLines="1"/>
  <pageMargins left="0.25" right="0.25" top="0.75" bottom="0.75" header="0.3" footer="0.3"/>
  <pageSetup paperSize="9" orientation="landscape" r:id="rId1"/>
  <headerFooter alignWithMargins="0"/>
  <drawing r:id="rId2"/>
  <legacyDrawing r:id="rId3"/>
  <oleObjects>
    <mc:AlternateContent xmlns:mc="http://schemas.openxmlformats.org/markup-compatibility/2006">
      <mc:Choice Requires="x14">
        <oleObject progId="Equation.3" shapeId="5124" r:id="rId4">
          <objectPr defaultSize="0" autoPict="0" r:id="rId5">
            <anchor moveWithCells="1" sizeWithCells="1">
              <from>
                <xdr:col>3</xdr:col>
                <xdr:colOff>190500</xdr:colOff>
                <xdr:row>17</xdr:row>
                <xdr:rowOff>83820</xdr:rowOff>
              </from>
              <to>
                <xdr:col>6</xdr:col>
                <xdr:colOff>556260</xdr:colOff>
                <xdr:row>22</xdr:row>
                <xdr:rowOff>106680</xdr:rowOff>
              </to>
            </anchor>
          </objectPr>
        </oleObject>
      </mc:Choice>
      <mc:Fallback>
        <oleObject progId="Equation.3" shapeId="5124"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Summary</vt:lpstr>
      <vt:lpstr>Ex_1_class</vt:lpstr>
      <vt:lpstr>Ex_1</vt:lpstr>
      <vt:lpstr>Ex_2_class</vt:lpstr>
      <vt:lpstr>Ex_2</vt:lpstr>
      <vt:lpstr>Ex_3_class</vt:lpstr>
      <vt:lpstr>Ex_3</vt:lpstr>
      <vt:lpstr>Ex_4_class</vt:lpstr>
      <vt:lpstr>Ex_4_d_dist</vt:lpstr>
      <vt:lpstr>Ex_5_class</vt:lpstr>
      <vt:lpstr>Ex_5</vt:lpstr>
      <vt:lpstr>Ex_6_Pdeath_class</vt:lpstr>
      <vt:lpstr>Ex_6_Pdeath</vt:lpstr>
      <vt:lpstr>Ex_7_SiteIndex_class</vt:lpstr>
      <vt:lpstr>Ex_7_SiteIndex</vt:lpstr>
      <vt:lpstr>Sheet1</vt:lpstr>
      <vt:lpstr>t=30; N=1359 (2)</vt:lpstr>
      <vt:lpstr>cover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smb</dc:creator>
  <cp:lastModifiedBy>smb</cp:lastModifiedBy>
  <cp:lastPrinted>2018-08-13T12:40:57Z</cp:lastPrinted>
  <dcterms:created xsi:type="dcterms:W3CDTF">2017-03-03T11:49:22Z</dcterms:created>
  <dcterms:modified xsi:type="dcterms:W3CDTF">2024-05-20T15:34:29Z</dcterms:modified>
</cp:coreProperties>
</file>