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G_Backup\Susana\Aulas\5_OperationsReserch\2024-2025_IOA\"/>
    </mc:Choice>
  </mc:AlternateContent>
  <bookViews>
    <workbookView xWindow="0" yWindow="0" windowWidth="23040" windowHeight="8040" firstSheet="1" activeTab="1"/>
  </bookViews>
  <sheets>
    <sheet name="Answer Report 1" sheetId="2" r:id="rId1"/>
    <sheet name="Sensitivity Report 1" sheetId="3" r:id="rId2"/>
    <sheet name="Limits Report 1" sheetId="4" r:id="rId3"/>
    <sheet name="Question2" sheetId="1" r:id="rId4"/>
  </sheets>
  <definedNames>
    <definedName name="solver_adj" localSheetId="3" hidden="1">Question2!$H$14:$K$14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Question2!$L$17:$L$23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1</definedName>
    <definedName name="solver_nwt" localSheetId="3" hidden="1">1</definedName>
    <definedName name="solver_opt" localSheetId="3" hidden="1">Question2!$E$12</definedName>
    <definedName name="solver_pre" localSheetId="3" hidden="1">0.000001</definedName>
    <definedName name="solver_rbv" localSheetId="3" hidden="1">1</definedName>
    <definedName name="solver_rel1" localSheetId="3" hidden="1">1</definedName>
    <definedName name="solver_rhs1" localSheetId="3" hidden="1">Question2!$N$17:$N$23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3" l="1"/>
  <c r="L21" i="1" l="1"/>
  <c r="L22" i="1"/>
  <c r="L17" i="1"/>
  <c r="E12" i="1"/>
  <c r="N5" i="1"/>
  <c r="N30" i="3" l="1"/>
  <c r="N33" i="3"/>
  <c r="N31" i="3"/>
  <c r="N28" i="3"/>
  <c r="N26" i="3"/>
  <c r="J23" i="3"/>
  <c r="J24" i="3"/>
  <c r="J25" i="3"/>
  <c r="J26" i="3"/>
  <c r="J27" i="3"/>
  <c r="J28" i="3"/>
  <c r="J22" i="3"/>
  <c r="K25" i="3"/>
  <c r="K27" i="3"/>
  <c r="K12" i="3"/>
  <c r="J13" i="3"/>
  <c r="K14" i="3"/>
  <c r="J11" i="3"/>
  <c r="K11" i="3"/>
  <c r="I29" i="2"/>
  <c r="I30" i="2"/>
  <c r="I31" i="2"/>
  <c r="I32" i="2"/>
  <c r="I33" i="2"/>
  <c r="I34" i="2"/>
  <c r="I35" i="2"/>
  <c r="L18" i="1"/>
  <c r="P18" i="1" s="1"/>
  <c r="L19" i="1"/>
  <c r="P19" i="1" s="1"/>
  <c r="L20" i="1"/>
  <c r="P20" i="1" s="1"/>
  <c r="P21" i="1"/>
  <c r="P22" i="1"/>
  <c r="L23" i="1"/>
  <c r="P23" i="1" s="1"/>
  <c r="P17" i="1"/>
  <c r="N6" i="1"/>
  <c r="N7" i="1"/>
  <c r="N8" i="1"/>
</calcChain>
</file>

<file path=xl/sharedStrings.xml><?xml version="1.0" encoding="utf-8"?>
<sst xmlns="http://schemas.openxmlformats.org/spreadsheetml/2006/main" count="231" uniqueCount="131">
  <si>
    <t>x1</t>
  </si>
  <si>
    <t>x2</t>
  </si>
  <si>
    <t>x3</t>
  </si>
  <si>
    <t>x4</t>
  </si>
  <si>
    <t>ha corn</t>
  </si>
  <si>
    <t>ha sorghum</t>
  </si>
  <si>
    <t>ha wheat</t>
  </si>
  <si>
    <t>ha soybeans</t>
  </si>
  <si>
    <t>area 1</t>
  </si>
  <si>
    <t>area 2</t>
  </si>
  <si>
    <t>area 3</t>
  </si>
  <si>
    <t>area 4</t>
  </si>
  <si>
    <t>area 5</t>
  </si>
  <si>
    <t>total area</t>
  </si>
  <si>
    <t xml:space="preserve">area restriction for species x1 </t>
  </si>
  <si>
    <t>area restriction for species x2</t>
  </si>
  <si>
    <t>area restriction for species x3</t>
  </si>
  <si>
    <t>area restriction for species x4</t>
  </si>
  <si>
    <t>LHS</t>
  </si>
  <si>
    <t>RHS</t>
  </si>
  <si>
    <t>labour</t>
  </si>
  <si>
    <t>hours of family labour</t>
  </si>
  <si>
    <t>cost per ha</t>
  </si>
  <si>
    <t>cost</t>
  </si>
  <si>
    <t>Price</t>
  </si>
  <si>
    <t>Yield</t>
  </si>
  <si>
    <t>Cost</t>
  </si>
  <si>
    <t>Labor</t>
  </si>
  <si>
    <t>Requirement</t>
  </si>
  <si>
    <t>Crop</t>
  </si>
  <si>
    <t>Corn</t>
  </si>
  <si>
    <t>Sorghum</t>
  </si>
  <si>
    <t>Wheat</t>
  </si>
  <si>
    <t>Soybeans</t>
  </si>
  <si>
    <t>(€/bushel)</t>
  </si>
  <si>
    <t>(€/acre)</t>
  </si>
  <si>
    <t>(bushel/ha)</t>
  </si>
  <si>
    <t>(hours/ha)</t>
  </si>
  <si>
    <t>&lt;=</t>
  </si>
  <si>
    <t>Max profit:</t>
  </si>
  <si>
    <t>how many ha of each crop to plant to maximize profit:</t>
  </si>
  <si>
    <t xml:space="preserve">subject to these constraints: </t>
  </si>
  <si>
    <t>Max Profit: (money make from selling what I produced per ha minus how much it costed me to produce in an ha)</t>
  </si>
  <si>
    <t>Microsoft Excel 16.0 Answer Report</t>
  </si>
  <si>
    <t>Worksheet: [Book2]Sheet1</t>
  </si>
  <si>
    <t>Report Created: 25/02/2025 12:17:53</t>
  </si>
  <si>
    <t>Result: Solver found a solution.  All Constraints and optimality conditions are satisfied.</t>
  </si>
  <si>
    <t>Solver Engine</t>
  </si>
  <si>
    <t>Engine: Simplex LP</t>
  </si>
  <si>
    <t>Solution Time: 0.063 Seconds.</t>
  </si>
  <si>
    <t>Iterations: 2 Subproblems: 0</t>
  </si>
  <si>
    <t>Solver Options</t>
  </si>
  <si>
    <t>Max Time Unlimited,  Iterations Unlimited, Precision 0.000001, Use Automatic Scaling</t>
  </si>
  <si>
    <t>Max Subproblems Unlimited, Max Integer Sols Unlimited, Integer Tolerance 1%, Assume NonNegative</t>
  </si>
  <si>
    <t>Objective Cell (Max)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</si>
  <si>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</si>
  <si>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</si>
  <si>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</si>
  <si>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</si>
  <si>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</si>
  <si>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</si>
  <si>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</si>
  <si>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</si>
  <si>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</si>
  <si>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</si>
  <si>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</si>
  <si>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$E$11</t>
  </si>
  <si>
    <t>$H$13</t>
  </si>
  <si>
    <t>how many ha of each crop to plant to maximize profit: x1</t>
  </si>
  <si>
    <t>Contin</t>
  </si>
  <si>
    <t>$I$13</t>
  </si>
  <si>
    <t>how many ha of each crop to plant to maximize profit: x2</t>
  </si>
  <si>
    <t>$J$13</t>
  </si>
  <si>
    <t>how many ha of each crop to plant to maximize profit: x3</t>
  </si>
  <si>
    <t>$K$13</t>
  </si>
  <si>
    <t>how many ha of each crop to plant to maximize profit: x4</t>
  </si>
  <si>
    <t>$L$16</t>
  </si>
  <si>
    <t>area 1 LHS</t>
  </si>
  <si>
    <t>$L$16&lt;=$N$16</t>
  </si>
  <si>
    <t>Not Binding</t>
  </si>
  <si>
    <t>$L$17</t>
  </si>
  <si>
    <t>area 2 LHS</t>
  </si>
  <si>
    <t>$L$17&lt;=$N$17</t>
  </si>
  <si>
    <t>$L$18</t>
  </si>
  <si>
    <t>area 3 LHS</t>
  </si>
  <si>
    <t>$L$18&lt;=$N$18</t>
  </si>
  <si>
    <t>$L$19</t>
  </si>
  <si>
    <t>area 4 LHS</t>
  </si>
  <si>
    <t>$L$19&lt;=$N$19</t>
  </si>
  <si>
    <t>Binding</t>
  </si>
  <si>
    <t>$L$20</t>
  </si>
  <si>
    <t>area 5 LHS</t>
  </si>
  <si>
    <t>$L$20&lt;=$N$20</t>
  </si>
  <si>
    <t>$L$21</t>
  </si>
  <si>
    <t>labour LHS</t>
  </si>
  <si>
    <t>$L$21&lt;=$N$21</t>
  </si>
  <si>
    <t>$L$22</t>
  </si>
  <si>
    <t>cost LHS</t>
  </si>
  <si>
    <t>$L$22&lt;=$N$22</t>
  </si>
  <si>
    <t>Microsoft Excel 16.0 Sensitivity Report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</si>
  <si>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</si>
  <si>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</si>
  <si>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</si>
  <si>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</si>
  <si>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</si>
  <si>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</si>
  <si>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</si>
  <si>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</si>
  <si>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Shadow</t>
  </si>
  <si>
    <t>Constraint</t>
  </si>
  <si>
    <t>R.H. Side</t>
  </si>
  <si>
    <t>Microsoft Excel 16.0 Limits Report</t>
  </si>
  <si>
    <t>Variable</t>
  </si>
  <si>
    <t>Lower</t>
  </si>
  <si>
    <t>Limit</t>
  </si>
  <si>
    <t>Result</t>
  </si>
  <si>
    <t>Upper</t>
  </si>
  <si>
    <t>the amount of resource available</t>
  </si>
  <si>
    <t>the amount of resource spent</t>
  </si>
  <si>
    <t>resource fully used</t>
  </si>
  <si>
    <t>binding constraint</t>
  </si>
  <si>
    <t>the amount of resource unspent</t>
  </si>
  <si>
    <t>INFINITY</t>
  </si>
  <si>
    <t>yield max x1</t>
  </si>
  <si>
    <t>yield min x1</t>
  </si>
  <si>
    <t>price max x1</t>
  </si>
  <si>
    <t>price min x1</t>
  </si>
  <si>
    <t>Considering changes in the yield and price for corn that would imply changes in the coeficient of X1</t>
  </si>
  <si>
    <t>unitary change</t>
  </si>
  <si>
    <t>Max               Z_new</t>
  </si>
  <si>
    <t>Max              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</si>
</sst>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9"/>
      <color rgb="FF0000FF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8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7" borderId="0" xfId="0" applyFill="1"/>
    <xf numFmtId="0" fontId="0" fillId="7" borderId="0" xfId="0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Border="1"/>
    <xf numFmtId="0" fontId="0" fillId="2" borderId="0" xfId="0" applyFill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0" fillId="0" borderId="2" xfId="0" applyBorder="1"/>
    <xf numFmtId="0" fontId="0" fillId="2" borderId="2" xfId="0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4" fillId="0" borderId="2" xfId="0" applyFont="1" applyBorder="1"/>
    <xf numFmtId="0" fontId="1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3" borderId="2" xfId="0" applyFill="1" applyBorder="1"/>
    <xf numFmtId="0" fontId="0" fillId="4" borderId="0" xfId="0" applyFill="1"/>
    <xf numFmtId="0" fontId="4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9" xfId="0" applyFill="1" applyBorder="1" applyAlignment="1"/>
    <xf numFmtId="0" fontId="5" fillId="0" borderId="8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0" xfId="0" applyFill="1" applyBorder="1" applyAlignment="1"/>
    <xf numFmtId="0" fontId="0" fillId="0" borderId="9" xfId="0" applyNumberFormat="1" applyFill="1" applyBorder="1" applyAlignment="1"/>
    <xf numFmtId="0" fontId="0" fillId="0" borderId="10" xfId="0" applyNumberFormat="1" applyFill="1" applyBorder="1" applyAlignment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3" fillId="0" borderId="0" xfId="0" applyFont="1"/>
    <xf numFmtId="2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1" fontId="6" fillId="4" borderId="0" xfId="0" applyNumberFormat="1" applyFont="1" applyFill="1" applyAlignment="1">
      <alignment horizontal="center"/>
    </xf>
    <xf numFmtId="0" fontId="7" fillId="4" borderId="0" xfId="0" applyFont="1" applyFill="1"/>
    <xf numFmtId="0" fontId="8" fillId="4" borderId="0" xfId="0" applyFont="1" applyFill="1"/>
    <xf numFmtId="164" fontId="0" fillId="0" borderId="0" xfId="0" applyNumberFormat="1" applyAlignment="1">
      <alignment horizontal="center"/>
    </xf>
    <xf numFmtId="164" fontId="10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13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2" xfId="0" applyBorder="1" applyAlignment="1">
      <alignment horizontal="left"/>
    </xf>
    <xf numFmtId="0" fontId="0" fillId="0" borderId="18" xfId="0" applyBorder="1"/>
    <xf numFmtId="0" fontId="11" fillId="0" borderId="10" xfId="0" applyFont="1" applyFill="1" applyBorder="1" applyAlignment="1"/>
    <xf numFmtId="0" fontId="15" fillId="0" borderId="10" xfId="0" applyFont="1" applyFill="1" applyBorder="1" applyAlignment="1"/>
    <xf numFmtId="0" fontId="11" fillId="0" borderId="11" xfId="0" applyFont="1" applyBorder="1" applyAlignment="1">
      <alignment horizontal="center"/>
    </xf>
    <xf numFmtId="1" fontId="12" fillId="0" borderId="10" xfId="0" applyNumberFormat="1" applyFont="1" applyFill="1" applyBorder="1" applyAlignment="1"/>
    <xf numFmtId="0" fontId="12" fillId="0" borderId="11" xfId="0" applyFont="1" applyBorder="1" applyAlignment="1">
      <alignment horizontal="center"/>
    </xf>
    <xf numFmtId="0" fontId="0" fillId="0" borderId="19" xfId="0" applyBorder="1"/>
    <xf numFmtId="0" fontId="1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opLeftCell="A16" zoomScale="85" zoomScaleNormal="85" workbookViewId="0">
      <selection activeCell="K29" sqref="K29"/>
    </sheetView>
  </sheetViews>
  <sheetFormatPr defaultRowHeight="14.4" x14ac:dyDescent="0.3"/>
  <cols>
    <col min="1" max="1" width="2.33203125" customWidth="1"/>
    <col min="2" max="2" width="5.88671875" customWidth="1"/>
    <col min="3" max="3" width="48.5546875" bestFit="1" customWidth="1"/>
    <col min="4" max="4" width="12.6640625" bestFit="1" customWidth="1"/>
    <col min="5" max="5" width="13.33203125" bestFit="1" customWidth="1"/>
    <col min="6" max="6" width="10.44140625" customWidth="1"/>
    <col min="7" max="7" width="12" bestFit="1" customWidth="1"/>
  </cols>
  <sheetData>
    <row r="1" spans="1:5" x14ac:dyDescent="0.3">
      <c r="A1" s="25" t="s">
        <v>43</v>
      </c>
    </row>
    <row r="2" spans="1:5" x14ac:dyDescent="0.3">
      <c r="A2" s="25" t="s">
        <v>44</v>
      </c>
    </row>
    <row r="3" spans="1:5" x14ac:dyDescent="0.3">
      <c r="A3" s="25" t="s">
        <v>45</v>
      </c>
    </row>
    <row r="4" spans="1:5" x14ac:dyDescent="0.3">
      <c r="A4" s="25" t="s">
        <v>46</v>
      </c>
    </row>
    <row r="5" spans="1:5" x14ac:dyDescent="0.3">
      <c r="A5" s="25" t="s">
        <v>47</v>
      </c>
    </row>
    <row r="6" spans="1:5" x14ac:dyDescent="0.3">
      <c r="A6" s="25"/>
      <c r="B6" t="s">
        <v>48</v>
      </c>
    </row>
    <row r="7" spans="1:5" x14ac:dyDescent="0.3">
      <c r="A7" s="25"/>
      <c r="B7" t="s">
        <v>49</v>
      </c>
    </row>
    <row r="8" spans="1:5" x14ac:dyDescent="0.3">
      <c r="A8" s="25"/>
      <c r="B8" t="s">
        <v>50</v>
      </c>
    </row>
    <row r="9" spans="1:5" x14ac:dyDescent="0.3">
      <c r="A9" s="25" t="s">
        <v>51</v>
      </c>
    </row>
    <row r="10" spans="1:5" x14ac:dyDescent="0.3">
      <c r="B10" t="s">
        <v>52</v>
      </c>
    </row>
    <row r="11" spans="1:5" x14ac:dyDescent="0.3">
      <c r="B11" t="s">
        <v>53</v>
      </c>
    </row>
    <row r="14" spans="1:5" ht="15" thickBot="1" x14ac:dyDescent="0.35">
      <c r="A14" t="s">
        <v>54</v>
      </c>
    </row>
    <row r="15" spans="1:5" ht="15" thickBot="1" x14ac:dyDescent="0.35">
      <c r="B15" s="40" t="s">
        <v>55</v>
      </c>
      <c r="C15" s="40" t="s">
        <v>56</v>
      </c>
      <c r="D15" s="40" t="s">
        <v>57</v>
      </c>
      <c r="E15" s="40" t="s">
        <v>58</v>
      </c>
    </row>
    <row r="16" spans="1:5" ht="15" thickBot="1" x14ac:dyDescent="0.35">
      <c r="B16" s="39" t="s">
        <v>66</v>
      </c>
      <c r="C16" s="39" t="s">
        <v>39</v>
      </c>
      <c r="D16" s="43">
        <v>0</v>
      </c>
      <c r="E16" s="43">
        <v>38975.961538461532</v>
      </c>
    </row>
    <row r="19" spans="1:9" ht="15" thickBot="1" x14ac:dyDescent="0.35">
      <c r="A19" t="s">
        <v>59</v>
      </c>
    </row>
    <row r="20" spans="1:9" ht="15" thickBot="1" x14ac:dyDescent="0.35">
      <c r="B20" s="40" t="s">
        <v>55</v>
      </c>
      <c r="C20" s="40" t="s">
        <v>56</v>
      </c>
      <c r="D20" s="40" t="s">
        <v>57</v>
      </c>
      <c r="E20" s="40" t="s">
        <v>58</v>
      </c>
      <c r="F20" s="40" t="s">
        <v>60</v>
      </c>
    </row>
    <row r="21" spans="1:9" x14ac:dyDescent="0.3">
      <c r="B21" s="42" t="s">
        <v>67</v>
      </c>
      <c r="C21" s="42" t="s">
        <v>68</v>
      </c>
      <c r="D21" s="44">
        <v>0</v>
      </c>
      <c r="E21" s="44">
        <v>219.2307692307692</v>
      </c>
      <c r="F21" s="42" t="s">
        <v>69</v>
      </c>
    </row>
    <row r="22" spans="1:9" x14ac:dyDescent="0.3">
      <c r="B22" s="42" t="s">
        <v>70</v>
      </c>
      <c r="C22" s="42" t="s">
        <v>71</v>
      </c>
      <c r="D22" s="44">
        <v>0</v>
      </c>
      <c r="E22" s="44">
        <v>0</v>
      </c>
      <c r="F22" s="42" t="s">
        <v>69</v>
      </c>
    </row>
    <row r="23" spans="1:9" x14ac:dyDescent="0.3">
      <c r="B23" s="42" t="s">
        <v>72</v>
      </c>
      <c r="C23" s="42" t="s">
        <v>73</v>
      </c>
      <c r="D23" s="44">
        <v>0</v>
      </c>
      <c r="E23" s="44">
        <v>250</v>
      </c>
      <c r="F23" s="42" t="s">
        <v>69</v>
      </c>
    </row>
    <row r="24" spans="1:9" ht="15" thickBot="1" x14ac:dyDescent="0.35">
      <c r="B24" s="39" t="s">
        <v>74</v>
      </c>
      <c r="C24" s="39" t="s">
        <v>75</v>
      </c>
      <c r="D24" s="43">
        <v>0</v>
      </c>
      <c r="E24" s="43">
        <v>0</v>
      </c>
      <c r="F24" s="39" t="s">
        <v>69</v>
      </c>
    </row>
    <row r="27" spans="1:9" ht="15" thickBot="1" x14ac:dyDescent="0.35">
      <c r="A27" t="s">
        <v>61</v>
      </c>
    </row>
    <row r="28" spans="1:9" ht="15" thickBot="1" x14ac:dyDescent="0.35">
      <c r="B28" s="40" t="s">
        <v>55</v>
      </c>
      <c r="C28" s="40" t="s">
        <v>56</v>
      </c>
      <c r="D28" s="40" t="s">
        <v>62</v>
      </c>
      <c r="E28" s="40" t="s">
        <v>63</v>
      </c>
      <c r="F28" s="40" t="s">
        <v>64</v>
      </c>
      <c r="G28" s="40" t="s">
        <v>65</v>
      </c>
    </row>
    <row r="29" spans="1:9" x14ac:dyDescent="0.3">
      <c r="B29" s="42" t="s">
        <v>76</v>
      </c>
      <c r="C29" s="42" t="s">
        <v>77</v>
      </c>
      <c r="D29" s="44">
        <v>469.23076923076917</v>
      </c>
      <c r="E29" s="42" t="s">
        <v>78</v>
      </c>
      <c r="F29" s="42" t="s">
        <v>79</v>
      </c>
      <c r="G29" s="42">
        <v>1030.7692307692309</v>
      </c>
      <c r="I29">
        <f>D29+G29</f>
        <v>1500</v>
      </c>
    </row>
    <row r="30" spans="1:9" x14ac:dyDescent="0.3">
      <c r="B30" s="42" t="s">
        <v>80</v>
      </c>
      <c r="C30" s="42" t="s">
        <v>81</v>
      </c>
      <c r="D30" s="44">
        <v>219.2307692307692</v>
      </c>
      <c r="E30" s="42" t="s">
        <v>82</v>
      </c>
      <c r="F30" s="42" t="s">
        <v>79</v>
      </c>
      <c r="G30" s="42">
        <v>30.769230769230802</v>
      </c>
      <c r="I30">
        <f>D30+G30</f>
        <v>250</v>
      </c>
    </row>
    <row r="31" spans="1:9" x14ac:dyDescent="0.3">
      <c r="B31" s="42" t="s">
        <v>83</v>
      </c>
      <c r="C31" s="42" t="s">
        <v>84</v>
      </c>
      <c r="D31" s="44">
        <v>0</v>
      </c>
      <c r="E31" s="42" t="s">
        <v>85</v>
      </c>
      <c r="F31" s="42" t="s">
        <v>79</v>
      </c>
      <c r="G31" s="42">
        <v>250</v>
      </c>
      <c r="I31">
        <f t="shared" ref="I31:I35" si="0">D31+G31</f>
        <v>250</v>
      </c>
    </row>
    <row r="32" spans="1:9" x14ac:dyDescent="0.3">
      <c r="B32" s="42" t="s">
        <v>86</v>
      </c>
      <c r="C32" s="42" t="s">
        <v>87</v>
      </c>
      <c r="D32" s="44">
        <v>250</v>
      </c>
      <c r="E32" s="42" t="s">
        <v>88</v>
      </c>
      <c r="F32" s="42" t="s">
        <v>89</v>
      </c>
      <c r="G32" s="42">
        <v>0</v>
      </c>
      <c r="I32">
        <f t="shared" si="0"/>
        <v>250</v>
      </c>
    </row>
    <row r="33" spans="2:9" x14ac:dyDescent="0.3">
      <c r="B33" s="42" t="s">
        <v>90</v>
      </c>
      <c r="C33" s="42" t="s">
        <v>91</v>
      </c>
      <c r="D33" s="44">
        <v>0</v>
      </c>
      <c r="E33" s="42" t="s">
        <v>92</v>
      </c>
      <c r="F33" s="42" t="s">
        <v>79</v>
      </c>
      <c r="G33" s="42">
        <v>250</v>
      </c>
      <c r="I33">
        <f t="shared" si="0"/>
        <v>250</v>
      </c>
    </row>
    <row r="34" spans="2:9" x14ac:dyDescent="0.3">
      <c r="B34" s="42" t="s">
        <v>93</v>
      </c>
      <c r="C34" s="42" t="s">
        <v>94</v>
      </c>
      <c r="D34" s="44">
        <v>1500</v>
      </c>
      <c r="E34" s="42" t="s">
        <v>95</v>
      </c>
      <c r="F34" s="42" t="s">
        <v>89</v>
      </c>
      <c r="G34" s="42">
        <v>0</v>
      </c>
      <c r="I34">
        <f t="shared" si="0"/>
        <v>1500</v>
      </c>
    </row>
    <row r="35" spans="2:9" ht="15" thickBot="1" x14ac:dyDescent="0.35">
      <c r="B35" s="39" t="s">
        <v>96</v>
      </c>
      <c r="C35" s="39" t="s">
        <v>97</v>
      </c>
      <c r="D35" s="43">
        <v>116057.6923076923</v>
      </c>
      <c r="E35" s="39" t="s">
        <v>98</v>
      </c>
      <c r="F35" s="39" t="s">
        <v>79</v>
      </c>
      <c r="G35" s="39">
        <v>3942.3076923077024</v>
      </c>
      <c r="I35">
        <f t="shared" si="0"/>
        <v>120000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tabSelected="1" workbookViewId="0">
      <selection activeCell="P29" sqref="P29"/>
    </sheetView>
  </sheetViews>
  <sheetFormatPr defaultRowHeight="14.4" x14ac:dyDescent="0.3"/>
  <cols>
    <col min="1" max="1" width="2.33203125" customWidth="1"/>
    <col min="2" max="2" width="6.21875" bestFit="1" customWidth="1"/>
    <col min="3" max="3" width="48.5546875" bestFit="1" customWidth="1"/>
    <col min="4" max="4" width="12" bestFit="1" customWidth="1"/>
    <col min="5" max="5" width="12.6640625" bestFit="1" customWidth="1"/>
    <col min="6" max="6" width="10.109375" bestFit="1" customWidth="1"/>
    <col min="7" max="8" width="12" bestFit="1" customWidth="1"/>
    <col min="9" max="9" width="1.88671875" customWidth="1"/>
    <col min="11" max="11" width="21.33203125" customWidth="1"/>
    <col min="13" max="13" width="9.5546875" bestFit="1" customWidth="1"/>
    <col min="14" max="14" width="10.5546875" bestFit="1" customWidth="1"/>
  </cols>
  <sheetData>
    <row r="1" spans="1:11" x14ac:dyDescent="0.3">
      <c r="A1" s="25" t="s">
        <v>99</v>
      </c>
    </row>
    <row r="2" spans="1:11" x14ac:dyDescent="0.3">
      <c r="A2" s="25" t="s">
        <v>44</v>
      </c>
    </row>
    <row r="3" spans="1:11" x14ac:dyDescent="0.3">
      <c r="A3" s="25" t="s">
        <v>45</v>
      </c>
    </row>
    <row r="4" spans="1:11" x14ac:dyDescent="0.3">
      <c r="A4" s="25"/>
    </row>
    <row r="5" spans="1:11" x14ac:dyDescent="0.3">
      <c r="A5" s="25"/>
    </row>
    <row r="8" spans="1:11" ht="15" thickBot="1" x14ac:dyDescent="0.35">
      <c r="A8" t="s">
        <v>59</v>
      </c>
    </row>
    <row r="9" spans="1:11" x14ac:dyDescent="0.3">
      <c r="B9" s="45"/>
      <c r="C9" s="45"/>
      <c r="D9" s="45" t="s">
        <v>100</v>
      </c>
      <c r="E9" s="45" t="s">
        <v>102</v>
      </c>
      <c r="F9" s="45" t="s">
        <v>103</v>
      </c>
      <c r="G9" s="45" t="s">
        <v>105</v>
      </c>
      <c r="H9" s="45" t="s">
        <v>105</v>
      </c>
    </row>
    <row r="10" spans="1:11" ht="15" thickBot="1" x14ac:dyDescent="0.35">
      <c r="B10" s="46" t="s">
        <v>55</v>
      </c>
      <c r="C10" s="46" t="s">
        <v>56</v>
      </c>
      <c r="D10" s="46" t="s">
        <v>101</v>
      </c>
      <c r="E10" s="46" t="s">
        <v>26</v>
      </c>
      <c r="F10" s="46" t="s">
        <v>104</v>
      </c>
      <c r="G10" s="46" t="s">
        <v>106</v>
      </c>
      <c r="H10" s="46" t="s">
        <v>107</v>
      </c>
    </row>
    <row r="11" spans="1:11" x14ac:dyDescent="0.3">
      <c r="B11" s="42" t="s">
        <v>67</v>
      </c>
      <c r="C11" s="42" t="s">
        <v>68</v>
      </c>
      <c r="D11" s="42">
        <v>219.2307692307692</v>
      </c>
      <c r="E11" s="42">
        <v>0</v>
      </c>
      <c r="F11" s="42">
        <v>80</v>
      </c>
      <c r="G11" s="42">
        <v>8.4722222222222126</v>
      </c>
      <c r="H11" s="42">
        <v>7.3674242424242262</v>
      </c>
      <c r="J11" s="60">
        <f>F11-H11</f>
        <v>72.632575757575779</v>
      </c>
      <c r="K11" s="60">
        <f>F11+G11</f>
        <v>88.472222222222214</v>
      </c>
    </row>
    <row r="12" spans="1:11" x14ac:dyDescent="0.3">
      <c r="B12" s="42" t="s">
        <v>70</v>
      </c>
      <c r="C12" s="42" t="s">
        <v>71</v>
      </c>
      <c r="D12" s="42">
        <v>0</v>
      </c>
      <c r="E12" s="42">
        <v>-8.8461538461538538</v>
      </c>
      <c r="F12" s="42">
        <v>65</v>
      </c>
      <c r="G12" s="42">
        <v>8.8461538461538538</v>
      </c>
      <c r="H12" s="42">
        <v>1E+30</v>
      </c>
      <c r="J12" s="57" t="s">
        <v>122</v>
      </c>
      <c r="K12" s="56">
        <f t="shared" ref="K12:K27" si="0">F12+G12</f>
        <v>73.846153846153854</v>
      </c>
    </row>
    <row r="13" spans="1:11" x14ac:dyDescent="0.3">
      <c r="B13" s="42" t="s">
        <v>72</v>
      </c>
      <c r="C13" s="42" t="s">
        <v>73</v>
      </c>
      <c r="D13" s="42">
        <v>250</v>
      </c>
      <c r="E13" s="42">
        <v>0</v>
      </c>
      <c r="F13" s="42">
        <v>85.75</v>
      </c>
      <c r="G13" s="42">
        <v>1E+30</v>
      </c>
      <c r="H13" s="42">
        <v>8.2115384615384528</v>
      </c>
      <c r="J13" s="56">
        <f t="shared" ref="J13" si="1">F13-H13</f>
        <v>77.538461538461547</v>
      </c>
      <c r="K13" s="57" t="s">
        <v>122</v>
      </c>
    </row>
    <row r="14" spans="1:11" ht="15" thickBot="1" x14ac:dyDescent="0.35">
      <c r="B14" s="39" t="s">
        <v>74</v>
      </c>
      <c r="C14" s="39" t="s">
        <v>75</v>
      </c>
      <c r="D14" s="39">
        <v>0</v>
      </c>
      <c r="E14" s="39">
        <v>-7.4807692307692122</v>
      </c>
      <c r="F14" s="39">
        <v>73.75</v>
      </c>
      <c r="G14" s="39">
        <v>7.4807692307692122</v>
      </c>
      <c r="H14" s="39">
        <v>1E+30</v>
      </c>
      <c r="J14" s="57" t="s">
        <v>122</v>
      </c>
      <c r="K14" s="56">
        <f t="shared" si="0"/>
        <v>81.230769230769212</v>
      </c>
    </row>
    <row r="15" spans="1:11" x14ac:dyDescent="0.3">
      <c r="B15" s="41"/>
      <c r="C15" s="41"/>
      <c r="D15" s="41"/>
      <c r="E15" s="41"/>
      <c r="F15" s="41"/>
      <c r="G15" s="41"/>
      <c r="H15" s="41"/>
      <c r="K15" s="56"/>
    </row>
    <row r="16" spans="1:11" x14ac:dyDescent="0.3">
      <c r="B16" s="41"/>
      <c r="C16" s="41"/>
      <c r="D16" s="41"/>
      <c r="E16" s="41"/>
      <c r="F16" s="41"/>
      <c r="G16" s="41"/>
      <c r="H16" s="41"/>
      <c r="K16" s="56"/>
    </row>
    <row r="17" spans="1:14" x14ac:dyDescent="0.3">
      <c r="B17" s="41"/>
      <c r="C17" s="41"/>
      <c r="D17" s="41"/>
      <c r="E17" s="41"/>
      <c r="F17" s="41"/>
      <c r="G17" s="41"/>
      <c r="H17" s="41"/>
      <c r="K17" s="56"/>
    </row>
    <row r="18" spans="1:14" x14ac:dyDescent="0.3">
      <c r="K18" s="56"/>
    </row>
    <row r="19" spans="1:14" ht="15" thickBot="1" x14ac:dyDescent="0.35">
      <c r="A19" t="s">
        <v>61</v>
      </c>
      <c r="K19" s="56"/>
      <c r="N19" s="83" t="s">
        <v>130</v>
      </c>
    </row>
    <row r="20" spans="1:14" x14ac:dyDescent="0.3">
      <c r="B20" s="45"/>
      <c r="C20" s="45"/>
      <c r="D20" s="45" t="s">
        <v>100</v>
      </c>
      <c r="E20" s="45" t="s">
        <v>108</v>
      </c>
      <c r="F20" s="45" t="s">
        <v>109</v>
      </c>
      <c r="G20" s="45" t="s">
        <v>105</v>
      </c>
      <c r="H20" s="45" t="s">
        <v>105</v>
      </c>
      <c r="K20" s="56"/>
      <c r="N20" s="84"/>
    </row>
    <row r="21" spans="1:14" ht="15" thickBot="1" x14ac:dyDescent="0.35">
      <c r="B21" s="46" t="s">
        <v>55</v>
      </c>
      <c r="C21" s="46" t="s">
        <v>56</v>
      </c>
      <c r="D21" s="46" t="s">
        <v>101</v>
      </c>
      <c r="E21" s="46" t="s">
        <v>24</v>
      </c>
      <c r="F21" s="46" t="s">
        <v>110</v>
      </c>
      <c r="G21" s="46" t="s">
        <v>106</v>
      </c>
      <c r="H21" s="46" t="s">
        <v>107</v>
      </c>
      <c r="K21" s="56"/>
      <c r="N21" s="49">
        <v>38975.961538461532</v>
      </c>
    </row>
    <row r="22" spans="1:14" x14ac:dyDescent="0.3">
      <c r="B22" s="42" t="s">
        <v>76</v>
      </c>
      <c r="C22" s="42" t="s">
        <v>77</v>
      </c>
      <c r="D22" s="42">
        <v>469.23076923076917</v>
      </c>
      <c r="E22" s="42">
        <v>0</v>
      </c>
      <c r="F22" s="42">
        <v>1500</v>
      </c>
      <c r="G22" s="42">
        <v>1E+30</v>
      </c>
      <c r="H22" s="42">
        <v>1030.7692307692307</v>
      </c>
      <c r="J22" s="56">
        <f>F22-H22</f>
        <v>469.23076923076928</v>
      </c>
      <c r="K22" s="57" t="s">
        <v>122</v>
      </c>
    </row>
    <row r="23" spans="1:14" x14ac:dyDescent="0.3">
      <c r="B23" s="42" t="s">
        <v>80</v>
      </c>
      <c r="C23" s="42" t="s">
        <v>81</v>
      </c>
      <c r="D23" s="42">
        <v>219.2307692307692</v>
      </c>
      <c r="E23" s="42">
        <v>0</v>
      </c>
      <c r="F23" s="42">
        <v>250</v>
      </c>
      <c r="G23" s="42">
        <v>1E+30</v>
      </c>
      <c r="H23" s="42">
        <v>30.769230769230802</v>
      </c>
      <c r="J23" s="56">
        <f>F23-H23</f>
        <v>219.2307692307692</v>
      </c>
      <c r="K23" s="57" t="s">
        <v>122</v>
      </c>
      <c r="M23" s="83" t="s">
        <v>128</v>
      </c>
      <c r="N23" s="83" t="s">
        <v>129</v>
      </c>
    </row>
    <row r="24" spans="1:14" x14ac:dyDescent="0.3">
      <c r="B24" s="42" t="s">
        <v>83</v>
      </c>
      <c r="C24" s="42" t="s">
        <v>84</v>
      </c>
      <c r="D24" s="42">
        <v>0</v>
      </c>
      <c r="E24" s="42">
        <v>0</v>
      </c>
      <c r="F24" s="42">
        <v>250</v>
      </c>
      <c r="G24" s="42">
        <v>1E+30</v>
      </c>
      <c r="H24" s="42">
        <v>250</v>
      </c>
      <c r="J24" s="56">
        <f t="shared" ref="J24:J28" si="2">F24-H24</f>
        <v>0</v>
      </c>
      <c r="K24" s="57" t="s">
        <v>122</v>
      </c>
      <c r="M24" s="84"/>
      <c r="N24" s="84"/>
    </row>
    <row r="25" spans="1:14" x14ac:dyDescent="0.3">
      <c r="B25" s="42" t="s">
        <v>86</v>
      </c>
      <c r="C25" s="42" t="s">
        <v>87</v>
      </c>
      <c r="D25" s="42">
        <v>250</v>
      </c>
      <c r="E25" s="42">
        <v>8.2115384615384528</v>
      </c>
      <c r="F25" s="42">
        <v>250</v>
      </c>
      <c r="G25" s="80">
        <v>226.19047619047612</v>
      </c>
      <c r="H25" s="42">
        <v>31.746031746031775</v>
      </c>
      <c r="J25" s="60">
        <f t="shared" si="2"/>
        <v>218.25396825396822</v>
      </c>
      <c r="K25" s="60">
        <f t="shared" si="0"/>
        <v>476.19047619047615</v>
      </c>
      <c r="M25" s="1">
        <v>1</v>
      </c>
      <c r="N25" s="49">
        <f>$N$21+M25*$E$25</f>
        <v>38984.173076923071</v>
      </c>
    </row>
    <row r="26" spans="1:14" x14ac:dyDescent="0.3">
      <c r="B26" s="42" t="s">
        <v>90</v>
      </c>
      <c r="C26" s="42" t="s">
        <v>91</v>
      </c>
      <c r="D26" s="42">
        <v>0</v>
      </c>
      <c r="E26" s="42">
        <v>0</v>
      </c>
      <c r="F26" s="42">
        <v>250</v>
      </c>
      <c r="G26" s="42">
        <v>1E+30</v>
      </c>
      <c r="H26" s="42">
        <v>250</v>
      </c>
      <c r="J26" s="56">
        <f t="shared" si="2"/>
        <v>0</v>
      </c>
      <c r="K26" s="57" t="s">
        <v>122</v>
      </c>
      <c r="M26" s="1">
        <v>2</v>
      </c>
      <c r="N26" s="49">
        <f>$N$21+M26*$E$25</f>
        <v>38992.38461538461</v>
      </c>
    </row>
    <row r="27" spans="1:14" x14ac:dyDescent="0.3">
      <c r="B27" s="42" t="s">
        <v>93</v>
      </c>
      <c r="C27" s="42" t="s">
        <v>94</v>
      </c>
      <c r="D27" s="42">
        <v>1500</v>
      </c>
      <c r="E27" s="42">
        <v>24.615384615384617</v>
      </c>
      <c r="F27" s="42">
        <v>1500</v>
      </c>
      <c r="G27" s="78">
        <v>51.250000000000121</v>
      </c>
      <c r="H27" s="77">
        <v>712.49999999999989</v>
      </c>
      <c r="J27" s="60">
        <f t="shared" si="2"/>
        <v>787.50000000000011</v>
      </c>
      <c r="K27" s="60">
        <f t="shared" si="0"/>
        <v>1551.2500000000002</v>
      </c>
      <c r="M27" s="1"/>
      <c r="N27" s="49"/>
    </row>
    <row r="28" spans="1:14" ht="15" thickBot="1" x14ac:dyDescent="0.35">
      <c r="B28" s="39" t="s">
        <v>96</v>
      </c>
      <c r="C28" s="39" t="s">
        <v>97</v>
      </c>
      <c r="D28" s="39">
        <v>116057.6923076923</v>
      </c>
      <c r="E28" s="39">
        <v>0</v>
      </c>
      <c r="F28" s="39">
        <v>120000</v>
      </c>
      <c r="G28" s="39">
        <v>1E+30</v>
      </c>
      <c r="H28" s="39">
        <v>3942.3076923077024</v>
      </c>
      <c r="J28" s="56">
        <f t="shared" si="2"/>
        <v>116057.6923076923</v>
      </c>
      <c r="K28" s="57" t="s">
        <v>122</v>
      </c>
      <c r="M28" s="81">
        <v>226</v>
      </c>
      <c r="N28" s="62">
        <f>$N$21+M28*$E$25</f>
        <v>40831.76923076922</v>
      </c>
    </row>
    <row r="29" spans="1:14" x14ac:dyDescent="0.3">
      <c r="M29" s="82"/>
      <c r="N29" s="82"/>
    </row>
    <row r="30" spans="1:14" x14ac:dyDescent="0.3">
      <c r="M30" s="1">
        <v>1</v>
      </c>
      <c r="N30" s="49">
        <f>$N$21-M30*$E$27</f>
        <v>38951.346153846149</v>
      </c>
    </row>
    <row r="31" spans="1:14" x14ac:dyDescent="0.3">
      <c r="M31" s="1">
        <v>2</v>
      </c>
      <c r="N31" s="49">
        <f>$N$21-M31*$E$27</f>
        <v>38926.730769230766</v>
      </c>
    </row>
    <row r="32" spans="1:14" x14ac:dyDescent="0.3">
      <c r="M32" s="1"/>
      <c r="N32" s="49"/>
    </row>
    <row r="33" spans="8:14" x14ac:dyDescent="0.3">
      <c r="M33" s="79">
        <v>712.5</v>
      </c>
      <c r="N33" s="62">
        <f>$N$21-M33*$E$27</f>
        <v>21437.499999999993</v>
      </c>
    </row>
    <row r="34" spans="8:14" ht="23.4" x14ac:dyDescent="0.45">
      <c r="H34" s="63"/>
    </row>
  </sheetData>
  <mergeCells count="3">
    <mergeCell ref="M23:M24"/>
    <mergeCell ref="N23:N24"/>
    <mergeCell ref="N19:N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/>
  </sheetViews>
  <sheetFormatPr defaultRowHeight="14.4" x14ac:dyDescent="0.3"/>
  <cols>
    <col min="1" max="1" width="2.33203125" customWidth="1"/>
    <col min="2" max="2" width="6.21875" bestFit="1" customWidth="1"/>
    <col min="3" max="3" width="48.5546875" bestFit="1" customWidth="1"/>
    <col min="4" max="4" width="12" bestFit="1" customWidth="1"/>
    <col min="5" max="5" width="2.33203125" customWidth="1"/>
    <col min="6" max="6" width="6.109375" customWidth="1"/>
    <col min="7" max="7" width="12" bestFit="1" customWidth="1"/>
    <col min="8" max="8" width="2.33203125" customWidth="1"/>
    <col min="9" max="10" width="12" bestFit="1" customWidth="1"/>
  </cols>
  <sheetData>
    <row r="1" spans="1:10" x14ac:dyDescent="0.3">
      <c r="A1" s="25" t="s">
        <v>111</v>
      </c>
    </row>
    <row r="2" spans="1:10" x14ac:dyDescent="0.3">
      <c r="A2" s="25" t="s">
        <v>44</v>
      </c>
    </row>
    <row r="3" spans="1:10" x14ac:dyDescent="0.3">
      <c r="A3" s="25" t="s">
        <v>45</v>
      </c>
    </row>
    <row r="5" spans="1:10" ht="15" thickBot="1" x14ac:dyDescent="0.35"/>
    <row r="6" spans="1:10" x14ac:dyDescent="0.3">
      <c r="B6" s="45"/>
      <c r="C6" s="45" t="s">
        <v>103</v>
      </c>
      <c r="D6" s="45"/>
    </row>
    <row r="7" spans="1:10" ht="15" thickBot="1" x14ac:dyDescent="0.35">
      <c r="B7" s="46" t="s">
        <v>55</v>
      </c>
      <c r="C7" s="46" t="s">
        <v>56</v>
      </c>
      <c r="D7" s="46" t="s">
        <v>101</v>
      </c>
    </row>
    <row r="8" spans="1:10" ht="15" thickBot="1" x14ac:dyDescent="0.35">
      <c r="B8" s="39" t="s">
        <v>66</v>
      </c>
      <c r="C8" s="39" t="s">
        <v>39</v>
      </c>
      <c r="D8" s="43">
        <v>38975.961538461532</v>
      </c>
    </row>
    <row r="10" spans="1:10" ht="15" thickBot="1" x14ac:dyDescent="0.35"/>
    <row r="11" spans="1:10" x14ac:dyDescent="0.3">
      <c r="B11" s="45"/>
      <c r="C11" s="45" t="s">
        <v>112</v>
      </c>
      <c r="D11" s="45"/>
      <c r="F11" s="45" t="s">
        <v>113</v>
      </c>
      <c r="G11" s="45" t="s">
        <v>103</v>
      </c>
      <c r="I11" s="45" t="s">
        <v>116</v>
      </c>
      <c r="J11" s="45" t="s">
        <v>103</v>
      </c>
    </row>
    <row r="12" spans="1:10" ht="15" thickBot="1" x14ac:dyDescent="0.35">
      <c r="B12" s="46" t="s">
        <v>55</v>
      </c>
      <c r="C12" s="46" t="s">
        <v>56</v>
      </c>
      <c r="D12" s="46" t="s">
        <v>101</v>
      </c>
      <c r="F12" s="46" t="s">
        <v>114</v>
      </c>
      <c r="G12" s="46" t="s">
        <v>115</v>
      </c>
      <c r="I12" s="46" t="s">
        <v>114</v>
      </c>
      <c r="J12" s="46" t="s">
        <v>115</v>
      </c>
    </row>
    <row r="13" spans="1:10" x14ac:dyDescent="0.3">
      <c r="B13" s="42" t="s">
        <v>67</v>
      </c>
      <c r="C13" s="42" t="s">
        <v>68</v>
      </c>
      <c r="D13" s="44">
        <v>219.2307692307692</v>
      </c>
      <c r="F13" s="44">
        <v>0</v>
      </c>
      <c r="G13" s="44">
        <v>21437.5</v>
      </c>
      <c r="I13" s="44">
        <v>219.23076923076925</v>
      </c>
      <c r="J13" s="44">
        <v>38975.961538461539</v>
      </c>
    </row>
    <row r="14" spans="1:10" x14ac:dyDescent="0.3">
      <c r="B14" s="42" t="s">
        <v>70</v>
      </c>
      <c r="C14" s="42" t="s">
        <v>71</v>
      </c>
      <c r="D14" s="44">
        <v>0</v>
      </c>
      <c r="F14" s="44">
        <v>0</v>
      </c>
      <c r="G14" s="44">
        <v>38975.961538461532</v>
      </c>
      <c r="I14" s="44">
        <v>0</v>
      </c>
      <c r="J14" s="44">
        <v>38975.961538461532</v>
      </c>
    </row>
    <row r="15" spans="1:10" x14ac:dyDescent="0.3">
      <c r="B15" s="42" t="s">
        <v>72</v>
      </c>
      <c r="C15" s="42" t="s">
        <v>73</v>
      </c>
      <c r="D15" s="44">
        <v>250</v>
      </c>
      <c r="F15" s="44">
        <v>0</v>
      </c>
      <c r="G15" s="44">
        <v>17538.461538461535</v>
      </c>
      <c r="I15" s="44">
        <v>250</v>
      </c>
      <c r="J15" s="44">
        <v>38975.961538461532</v>
      </c>
    </row>
    <row r="16" spans="1:10" ht="15" thickBot="1" x14ac:dyDescent="0.35">
      <c r="B16" s="39" t="s">
        <v>74</v>
      </c>
      <c r="C16" s="39" t="s">
        <v>75</v>
      </c>
      <c r="D16" s="43">
        <v>0</v>
      </c>
      <c r="F16" s="43">
        <v>0</v>
      </c>
      <c r="G16" s="43">
        <v>38975.961538461532</v>
      </c>
      <c r="I16" s="43">
        <v>0</v>
      </c>
      <c r="J16" s="43">
        <v>38975.961538461532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W25"/>
  <sheetViews>
    <sheetView topLeftCell="C7" zoomScale="107" zoomScaleNormal="107" workbookViewId="0">
      <selection activeCell="N29" sqref="N29"/>
    </sheetView>
  </sheetViews>
  <sheetFormatPr defaultRowHeight="14.4" x14ac:dyDescent="0.3"/>
  <cols>
    <col min="10" max="10" width="10.109375" bestFit="1" customWidth="1"/>
    <col min="12" max="12" width="11.44140625" bestFit="1" customWidth="1"/>
    <col min="13" max="13" width="3.88671875" customWidth="1"/>
    <col min="15" max="15" width="1.33203125" customWidth="1"/>
    <col min="16" max="16" width="11" bestFit="1" customWidth="1"/>
    <col min="20" max="20" width="11.6640625" bestFit="1" customWidth="1"/>
    <col min="22" max="22" width="11.44140625" bestFit="1" customWidth="1"/>
  </cols>
  <sheetData>
    <row r="1" spans="4:23" x14ac:dyDescent="0.3">
      <c r="O1" s="67" t="s">
        <v>127</v>
      </c>
      <c r="P1" s="68"/>
      <c r="Q1" s="68"/>
      <c r="R1" s="68"/>
      <c r="S1" s="68"/>
      <c r="T1" s="68"/>
      <c r="U1" s="68"/>
      <c r="V1" s="68"/>
      <c r="W1" s="69"/>
    </row>
    <row r="2" spans="4:23" x14ac:dyDescent="0.3">
      <c r="E2" s="13"/>
      <c r="F2" s="13"/>
      <c r="G2" s="13"/>
      <c r="H2" s="64" t="s">
        <v>29</v>
      </c>
      <c r="I2" s="14"/>
      <c r="J2" s="14"/>
      <c r="K2" s="15"/>
      <c r="L2" s="16" t="s">
        <v>27</v>
      </c>
      <c r="O2" s="70"/>
      <c r="P2" s="71" t="s">
        <v>123</v>
      </c>
      <c r="Q2" s="72">
        <v>123</v>
      </c>
      <c r="R2" s="13"/>
      <c r="S2" s="71" t="s">
        <v>125</v>
      </c>
      <c r="T2" s="13">
        <v>2.82</v>
      </c>
      <c r="U2" s="13"/>
      <c r="V2" s="13"/>
      <c r="W2" s="73"/>
    </row>
    <row r="3" spans="4:23" ht="15" thickBot="1" x14ac:dyDescent="0.35">
      <c r="E3" s="13"/>
      <c r="F3" s="13"/>
      <c r="G3" s="13"/>
      <c r="H3" s="64"/>
      <c r="I3" s="14" t="s">
        <v>24</v>
      </c>
      <c r="J3" s="14" t="s">
        <v>25</v>
      </c>
      <c r="K3" s="15" t="s">
        <v>26</v>
      </c>
      <c r="L3" s="16" t="s">
        <v>28</v>
      </c>
      <c r="O3" s="74"/>
      <c r="P3" s="21" t="s">
        <v>124</v>
      </c>
      <c r="Q3" s="75">
        <v>117</v>
      </c>
      <c r="R3" s="17"/>
      <c r="S3" s="21" t="s">
        <v>126</v>
      </c>
      <c r="T3" s="17">
        <v>2.69</v>
      </c>
      <c r="U3" s="17"/>
      <c r="V3" s="17"/>
      <c r="W3" s="76"/>
    </row>
    <row r="4" spans="4:23" ht="15" thickBot="1" x14ac:dyDescent="0.35">
      <c r="E4" s="17"/>
      <c r="F4" s="17"/>
      <c r="G4" s="17"/>
      <c r="H4" s="65"/>
      <c r="I4" s="18" t="s">
        <v>34</v>
      </c>
      <c r="J4" s="18" t="s">
        <v>36</v>
      </c>
      <c r="K4" s="19" t="s">
        <v>35</v>
      </c>
      <c r="L4" s="20" t="s">
        <v>37</v>
      </c>
      <c r="N4" s="17"/>
    </row>
    <row r="5" spans="4:23" x14ac:dyDescent="0.3">
      <c r="F5" s="2" t="s">
        <v>4</v>
      </c>
      <c r="G5" s="1" t="s">
        <v>0</v>
      </c>
      <c r="H5" s="1" t="s">
        <v>30</v>
      </c>
      <c r="I5" s="1">
        <v>2.75</v>
      </c>
      <c r="J5" s="1">
        <v>120</v>
      </c>
      <c r="K5" s="3">
        <v>250</v>
      </c>
      <c r="L5" s="4">
        <v>3.25</v>
      </c>
      <c r="N5" s="26">
        <f>I5*J5-K5</f>
        <v>80</v>
      </c>
      <c r="Q5" s="61">
        <v>72.632575757575779</v>
      </c>
      <c r="R5" s="37">
        <v>65</v>
      </c>
      <c r="S5" s="37">
        <v>85.75</v>
      </c>
      <c r="T5" s="37">
        <v>73.75</v>
      </c>
      <c r="V5" s="48"/>
    </row>
    <row r="6" spans="4:23" x14ac:dyDescent="0.3">
      <c r="F6" s="2" t="s">
        <v>5</v>
      </c>
      <c r="G6" s="1" t="s">
        <v>1</v>
      </c>
      <c r="H6" s="1" t="s">
        <v>31</v>
      </c>
      <c r="I6" s="1">
        <v>2.65</v>
      </c>
      <c r="J6" s="1">
        <v>100</v>
      </c>
      <c r="K6" s="3">
        <v>200</v>
      </c>
      <c r="L6" s="4">
        <v>3</v>
      </c>
      <c r="N6" s="26">
        <f t="shared" ref="N6:N8" si="0">I6*J6-K6</f>
        <v>65</v>
      </c>
      <c r="Q6" s="61">
        <v>88.472222222222214</v>
      </c>
      <c r="R6" s="37">
        <v>65</v>
      </c>
      <c r="S6" s="37">
        <v>85.75</v>
      </c>
      <c r="T6" s="37">
        <v>73.75</v>
      </c>
      <c r="V6" s="48"/>
    </row>
    <row r="7" spans="4:23" x14ac:dyDescent="0.3">
      <c r="F7" s="2" t="s">
        <v>6</v>
      </c>
      <c r="G7" s="1" t="s">
        <v>2</v>
      </c>
      <c r="H7" s="1" t="s">
        <v>32</v>
      </c>
      <c r="I7" s="1">
        <v>3.15</v>
      </c>
      <c r="J7" s="1">
        <v>105</v>
      </c>
      <c r="K7" s="3">
        <v>245</v>
      </c>
      <c r="L7" s="4">
        <v>3.15</v>
      </c>
      <c r="N7" s="26">
        <f t="shared" si="0"/>
        <v>85.75</v>
      </c>
      <c r="Q7" s="37">
        <v>80</v>
      </c>
      <c r="R7" s="37">
        <v>65</v>
      </c>
      <c r="S7" s="37">
        <v>85.75</v>
      </c>
      <c r="T7" s="37">
        <v>73.75</v>
      </c>
      <c r="V7" s="48"/>
    </row>
    <row r="8" spans="4:23" ht="15" thickBot="1" x14ac:dyDescent="0.35">
      <c r="E8" s="17"/>
      <c r="F8" s="21" t="s">
        <v>7</v>
      </c>
      <c r="G8" s="22" t="s">
        <v>3</v>
      </c>
      <c r="H8" s="22" t="s">
        <v>33</v>
      </c>
      <c r="I8" s="22">
        <v>6.75</v>
      </c>
      <c r="J8" s="22">
        <v>45</v>
      </c>
      <c r="K8" s="23">
        <v>230</v>
      </c>
      <c r="L8" s="24">
        <v>3.3</v>
      </c>
      <c r="N8" s="27">
        <f t="shared" si="0"/>
        <v>73.75</v>
      </c>
      <c r="Q8" s="59">
        <v>219.2307692307692</v>
      </c>
      <c r="R8" s="59">
        <v>1</v>
      </c>
      <c r="S8" s="59">
        <v>250</v>
      </c>
      <c r="T8" s="59">
        <v>0</v>
      </c>
    </row>
    <row r="10" spans="4:23" x14ac:dyDescent="0.3">
      <c r="H10" s="12" t="s">
        <v>42</v>
      </c>
    </row>
    <row r="11" spans="4:23" ht="15" thickBot="1" x14ac:dyDescent="0.35">
      <c r="H11" s="12"/>
    </row>
    <row r="12" spans="4:23" ht="15" thickBot="1" x14ac:dyDescent="0.35">
      <c r="D12" s="2" t="s">
        <v>39</v>
      </c>
      <c r="E12" s="58">
        <f>SUMPRODUCT(H13:K13,H14:K14)</f>
        <v>38975.961538461532</v>
      </c>
      <c r="F12" s="48"/>
      <c r="H12" s="38" t="s">
        <v>0</v>
      </c>
      <c r="I12" s="38" t="s">
        <v>1</v>
      </c>
      <c r="J12" s="38" t="s">
        <v>2</v>
      </c>
      <c r="K12" s="38" t="s">
        <v>3</v>
      </c>
    </row>
    <row r="13" spans="4:23" ht="14.4" customHeight="1" x14ac:dyDescent="0.3">
      <c r="E13" s="48"/>
      <c r="H13" s="37">
        <v>80</v>
      </c>
      <c r="I13" s="37">
        <v>65</v>
      </c>
      <c r="J13" s="37">
        <v>85.75</v>
      </c>
      <c r="K13" s="37">
        <v>73.75</v>
      </c>
      <c r="L13" s="66" t="s">
        <v>118</v>
      </c>
      <c r="N13" s="66" t="s">
        <v>117</v>
      </c>
      <c r="P13" s="66" t="s">
        <v>121</v>
      </c>
    </row>
    <row r="14" spans="4:23" x14ac:dyDescent="0.3">
      <c r="G14" s="2" t="s">
        <v>40</v>
      </c>
      <c r="H14" s="50">
        <v>219.2307692307692</v>
      </c>
      <c r="I14" s="50">
        <v>0</v>
      </c>
      <c r="J14" s="50">
        <v>250</v>
      </c>
      <c r="K14" s="50">
        <v>0</v>
      </c>
      <c r="L14" s="66"/>
      <c r="N14" s="66"/>
      <c r="P14" s="66"/>
    </row>
    <row r="15" spans="4:23" x14ac:dyDescent="0.3">
      <c r="D15" s="13"/>
      <c r="E15" s="13"/>
      <c r="G15" s="2"/>
      <c r="H15" s="1"/>
      <c r="I15" s="1"/>
      <c r="J15" s="1"/>
      <c r="K15" s="1"/>
      <c r="L15" s="66"/>
      <c r="N15" s="66"/>
      <c r="P15" s="66"/>
    </row>
    <row r="16" spans="4:23" ht="15" thickBot="1" x14ac:dyDescent="0.35">
      <c r="D16" s="17"/>
      <c r="E16" s="21" t="s">
        <v>41</v>
      </c>
      <c r="F16" s="17"/>
      <c r="G16" s="17"/>
      <c r="H16" s="30" t="s">
        <v>0</v>
      </c>
      <c r="I16" s="28" t="s">
        <v>1</v>
      </c>
      <c r="J16" s="28" t="s">
        <v>2</v>
      </c>
      <c r="K16" s="28" t="s">
        <v>3</v>
      </c>
      <c r="L16" s="30" t="s">
        <v>18</v>
      </c>
      <c r="M16" s="17"/>
      <c r="N16" s="28" t="s">
        <v>19</v>
      </c>
    </row>
    <row r="17" spans="4:20" x14ac:dyDescent="0.3">
      <c r="D17" s="9"/>
      <c r="E17" s="9"/>
      <c r="F17" s="9" t="s">
        <v>13</v>
      </c>
      <c r="G17" s="10" t="s">
        <v>8</v>
      </c>
      <c r="H17" s="34">
        <v>1</v>
      </c>
      <c r="I17" s="10">
        <v>1</v>
      </c>
      <c r="J17" s="10">
        <v>1</v>
      </c>
      <c r="K17" s="10">
        <v>1</v>
      </c>
      <c r="L17" s="34">
        <f>SUMPRODUCT($H$14:$K$14,H17:K17)</f>
        <v>469.23076923076917</v>
      </c>
      <c r="M17" s="10" t="s">
        <v>38</v>
      </c>
      <c r="N17" s="10">
        <v>500</v>
      </c>
      <c r="P17" s="52">
        <f>N17-L17</f>
        <v>30.76923076923083</v>
      </c>
      <c r="Q17" s="51"/>
    </row>
    <row r="18" spans="4:20" x14ac:dyDescent="0.3">
      <c r="D18" s="7"/>
      <c r="E18" s="7"/>
      <c r="F18" s="11" t="s">
        <v>14</v>
      </c>
      <c r="G18" s="8" t="s">
        <v>9</v>
      </c>
      <c r="H18" s="31">
        <v>1</v>
      </c>
      <c r="I18" s="8"/>
      <c r="J18" s="8"/>
      <c r="K18" s="8"/>
      <c r="L18" s="31">
        <f t="shared" ref="L18:L23" si="1">SUMPRODUCT($H$14:$K$14,H18:K18)</f>
        <v>219.2307692307692</v>
      </c>
      <c r="M18" s="8" t="s">
        <v>38</v>
      </c>
      <c r="N18" s="8">
        <v>250</v>
      </c>
      <c r="P18" s="52">
        <f t="shared" ref="P18:P23" si="2">N18-L18</f>
        <v>30.769230769230802</v>
      </c>
      <c r="Q18" s="51"/>
    </row>
    <row r="19" spans="4:20" x14ac:dyDescent="0.3">
      <c r="D19" s="7"/>
      <c r="E19" s="7"/>
      <c r="F19" s="11" t="s">
        <v>15</v>
      </c>
      <c r="G19" s="8" t="s">
        <v>10</v>
      </c>
      <c r="H19" s="31"/>
      <c r="I19" s="8">
        <v>1</v>
      </c>
      <c r="J19" s="8"/>
      <c r="K19" s="8"/>
      <c r="L19" s="31">
        <f t="shared" si="1"/>
        <v>0</v>
      </c>
      <c r="M19" s="8" t="s">
        <v>38</v>
      </c>
      <c r="N19" s="8">
        <v>250</v>
      </c>
      <c r="P19" s="52">
        <f t="shared" si="2"/>
        <v>250</v>
      </c>
      <c r="Q19" s="51"/>
    </row>
    <row r="20" spans="4:20" x14ac:dyDescent="0.3">
      <c r="D20" s="7"/>
      <c r="E20" s="7"/>
      <c r="F20" s="11" t="s">
        <v>16</v>
      </c>
      <c r="G20" s="8" t="s">
        <v>11</v>
      </c>
      <c r="H20" s="31"/>
      <c r="I20" s="8"/>
      <c r="J20" s="8">
        <v>1</v>
      </c>
      <c r="K20" s="8"/>
      <c r="L20" s="31">
        <f t="shared" si="1"/>
        <v>250</v>
      </c>
      <c r="M20" s="8" t="s">
        <v>38</v>
      </c>
      <c r="N20" s="8">
        <v>250</v>
      </c>
      <c r="P20" s="53">
        <f t="shared" si="2"/>
        <v>0</v>
      </c>
      <c r="Q20" s="54" t="s">
        <v>119</v>
      </c>
      <c r="R20" s="36"/>
      <c r="S20" s="55" t="s">
        <v>120</v>
      </c>
      <c r="T20" s="36"/>
    </row>
    <row r="21" spans="4:20" x14ac:dyDescent="0.3">
      <c r="D21" s="7"/>
      <c r="E21" s="7"/>
      <c r="F21" s="11" t="s">
        <v>17</v>
      </c>
      <c r="G21" s="8" t="s">
        <v>12</v>
      </c>
      <c r="H21" s="31"/>
      <c r="I21" s="8"/>
      <c r="J21" s="8"/>
      <c r="K21" s="8">
        <v>1</v>
      </c>
      <c r="L21" s="31">
        <f>SUMPRODUCT($H$14:$K$14,H21:K21)</f>
        <v>0</v>
      </c>
      <c r="M21" s="8" t="s">
        <v>38</v>
      </c>
      <c r="N21" s="8">
        <v>250</v>
      </c>
      <c r="P21" s="52">
        <f t="shared" si="2"/>
        <v>250</v>
      </c>
      <c r="Q21" s="51"/>
    </row>
    <row r="22" spans="4:20" x14ac:dyDescent="0.3">
      <c r="D22" s="5"/>
      <c r="E22" s="5"/>
      <c r="F22" s="6" t="s">
        <v>21</v>
      </c>
      <c r="G22" s="4" t="s">
        <v>20</v>
      </c>
      <c r="H22" s="32">
        <v>3.25</v>
      </c>
      <c r="I22" s="4">
        <v>3</v>
      </c>
      <c r="J22" s="4">
        <v>3.15</v>
      </c>
      <c r="K22" s="4">
        <v>3.3</v>
      </c>
      <c r="L22" s="32">
        <f>SUMPRODUCT($H$14:$K$14,H22:K22)</f>
        <v>1500</v>
      </c>
      <c r="M22" s="4" t="s">
        <v>38</v>
      </c>
      <c r="N22" s="4">
        <v>1500</v>
      </c>
      <c r="P22" s="53">
        <f t="shared" si="2"/>
        <v>0</v>
      </c>
      <c r="Q22" s="54" t="s">
        <v>119</v>
      </c>
      <c r="R22" s="36"/>
      <c r="S22" s="55" t="s">
        <v>120</v>
      </c>
      <c r="T22" s="36"/>
    </row>
    <row r="23" spans="4:20" ht="15" thickBot="1" x14ac:dyDescent="0.35">
      <c r="D23" s="35"/>
      <c r="E23" s="35"/>
      <c r="F23" s="29" t="s">
        <v>22</v>
      </c>
      <c r="G23" s="23" t="s">
        <v>23</v>
      </c>
      <c r="H23" s="33">
        <v>250</v>
      </c>
      <c r="I23" s="23">
        <v>200</v>
      </c>
      <c r="J23" s="23">
        <v>245</v>
      </c>
      <c r="K23" s="23">
        <v>230</v>
      </c>
      <c r="L23" s="33">
        <f t="shared" si="1"/>
        <v>116057.6923076923</v>
      </c>
      <c r="M23" s="23" t="s">
        <v>38</v>
      </c>
      <c r="N23" s="23">
        <v>120000</v>
      </c>
      <c r="P23" s="52">
        <f t="shared" si="2"/>
        <v>3942.3076923077024</v>
      </c>
      <c r="Q23" s="51"/>
      <c r="S23" s="51"/>
    </row>
    <row r="24" spans="4:20" x14ac:dyDescent="0.3">
      <c r="H24" s="1"/>
      <c r="I24" s="1"/>
      <c r="J24" s="1"/>
      <c r="K24" s="1"/>
    </row>
    <row r="25" spans="4:20" x14ac:dyDescent="0.3">
      <c r="H25" s="1"/>
      <c r="I25" s="1"/>
      <c r="J25" s="1"/>
      <c r="K25" s="1"/>
      <c r="O25" s="47"/>
    </row>
  </sheetData>
  <mergeCells count="4">
    <mergeCell ref="H2:H4"/>
    <mergeCell ref="N13:N15"/>
    <mergeCell ref="L13:L15"/>
    <mergeCell ref="P13:P1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Answer Report 1</vt:lpstr>
      <vt:lpstr>Sensitivity Report 1</vt:lpstr>
      <vt:lpstr>Limits Report 1</vt:lpstr>
      <vt:lpstr>Question2</vt:lpstr>
    </vt:vector>
  </TitlesOfParts>
  <Company>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</dc:creator>
  <cp:lastModifiedBy>smb</cp:lastModifiedBy>
  <dcterms:created xsi:type="dcterms:W3CDTF">2025-02-25T11:40:09Z</dcterms:created>
  <dcterms:modified xsi:type="dcterms:W3CDTF">2025-02-28T18:14:47Z</dcterms:modified>
</cp:coreProperties>
</file>