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G_Backup\Susana\Aulas\5_OperationsReserch\2024-2025_IOA\"/>
    </mc:Choice>
  </mc:AlternateContent>
  <bookViews>
    <workbookView xWindow="0" yWindow="0" windowWidth="23040" windowHeight="9192" activeTab="5"/>
  </bookViews>
  <sheets>
    <sheet name="E1" sheetId="6" r:id="rId1"/>
    <sheet name="E2" sheetId="8" r:id="rId2"/>
    <sheet name="E3" sheetId="11" r:id="rId3"/>
    <sheet name="E4" sheetId="7" r:id="rId4"/>
    <sheet name="E5" sheetId="12" r:id="rId5"/>
    <sheet name="E7" sheetId="13" r:id="rId6"/>
    <sheet name="ddd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3" l="1"/>
  <c r="W16" i="13"/>
  <c r="V16" i="13"/>
  <c r="U16" i="13"/>
  <c r="T16" i="13"/>
  <c r="S16" i="13"/>
  <c r="R16" i="13"/>
  <c r="X15" i="13"/>
  <c r="W15" i="13"/>
  <c r="V15" i="13"/>
  <c r="U15" i="13"/>
  <c r="T15" i="13"/>
  <c r="S15" i="13"/>
  <c r="S23" i="13" s="1"/>
  <c r="R15" i="13"/>
  <c r="N6" i="13"/>
  <c r="S13" i="13"/>
  <c r="T13" i="13"/>
  <c r="U13" i="13"/>
  <c r="V13" i="13"/>
  <c r="W13" i="13"/>
  <c r="X13" i="13"/>
  <c r="R13" i="13"/>
  <c r="S14" i="13"/>
  <c r="T14" i="13"/>
  <c r="U14" i="13"/>
  <c r="V14" i="13"/>
  <c r="W14" i="13"/>
  <c r="X14" i="13"/>
  <c r="R14" i="13"/>
  <c r="Y6" i="13"/>
  <c r="Y7" i="13"/>
  <c r="Y5" i="13"/>
  <c r="G30" i="13"/>
  <c r="M7" i="13"/>
  <c r="N7" i="13" s="1"/>
  <c r="L7" i="13"/>
  <c r="N9" i="13"/>
  <c r="A23" i="13"/>
  <c r="A22" i="13"/>
  <c r="A21" i="13"/>
  <c r="A20" i="13"/>
  <c r="A19" i="13"/>
  <c r="A18" i="13"/>
  <c r="A17" i="13"/>
  <c r="A16" i="13"/>
  <c r="A15" i="13"/>
  <c r="A14" i="13"/>
  <c r="G14" i="13"/>
  <c r="G10" i="13"/>
  <c r="D11" i="13"/>
  <c r="D15" i="13"/>
  <c r="F29" i="13"/>
  <c r="C29" i="13"/>
  <c r="D31" i="13" s="1"/>
  <c r="N8" i="13"/>
  <c r="D7" i="13"/>
  <c r="G6" i="13"/>
  <c r="R23" i="13" l="1"/>
  <c r="R22" i="13" s="1"/>
  <c r="T23" i="13"/>
  <c r="T22" i="13" s="1"/>
  <c r="U23" i="13"/>
  <c r="U22" i="13" s="1"/>
  <c r="V23" i="13"/>
  <c r="V22" i="13" s="1"/>
  <c r="X23" i="13"/>
  <c r="X22" i="13" s="1"/>
  <c r="Y14" i="13"/>
  <c r="S22" i="13"/>
  <c r="Y15" i="13"/>
  <c r="V21" i="13" l="1"/>
  <c r="R21" i="13"/>
  <c r="U21" i="13"/>
  <c r="T21" i="13"/>
  <c r="S21" i="13"/>
  <c r="X21" i="13"/>
  <c r="C18" i="9" l="1"/>
  <c r="D18" i="9"/>
  <c r="E18" i="9"/>
  <c r="F18" i="9"/>
  <c r="G18" i="9"/>
  <c r="H18" i="9"/>
  <c r="I18" i="9"/>
  <c r="J18" i="9"/>
  <c r="C19" i="9"/>
  <c r="D19" i="9"/>
  <c r="E19" i="9"/>
  <c r="F19" i="9"/>
  <c r="G19" i="9"/>
  <c r="H19" i="9"/>
  <c r="I19" i="9"/>
  <c r="J19" i="9"/>
  <c r="D17" i="9"/>
  <c r="E17" i="9"/>
  <c r="F17" i="9"/>
  <c r="G17" i="9"/>
  <c r="H17" i="9"/>
  <c r="I17" i="9"/>
  <c r="J17" i="9"/>
  <c r="C17" i="9"/>
  <c r="D20" i="9"/>
  <c r="E20" i="9"/>
  <c r="F20" i="9"/>
  <c r="G20" i="9"/>
  <c r="H20" i="9"/>
  <c r="I20" i="9"/>
  <c r="J20" i="9"/>
  <c r="C20" i="9"/>
  <c r="K12" i="9"/>
  <c r="K13" i="9"/>
  <c r="K11" i="9"/>
  <c r="J13" i="9"/>
  <c r="I13" i="9"/>
  <c r="H13" i="9"/>
  <c r="G13" i="9"/>
  <c r="F13" i="9"/>
  <c r="E13" i="9"/>
  <c r="D13" i="9"/>
  <c r="C13" i="9"/>
  <c r="J12" i="9"/>
  <c r="I12" i="9"/>
  <c r="H12" i="9"/>
  <c r="G12" i="9"/>
  <c r="F12" i="9"/>
  <c r="E12" i="9"/>
  <c r="D12" i="9"/>
  <c r="C12" i="9"/>
  <c r="D10" i="9"/>
  <c r="E10" i="9"/>
  <c r="F10" i="9"/>
  <c r="G10" i="9"/>
  <c r="H10" i="9"/>
  <c r="I10" i="9"/>
  <c r="J10" i="9"/>
  <c r="C10" i="9"/>
  <c r="D11" i="9"/>
  <c r="E11" i="9"/>
  <c r="F11" i="9"/>
  <c r="G11" i="9"/>
  <c r="H11" i="9"/>
  <c r="I11" i="9"/>
  <c r="J11" i="9"/>
  <c r="C11" i="9"/>
  <c r="K5" i="9"/>
  <c r="K6" i="9"/>
  <c r="K4" i="9"/>
  <c r="R22" i="12" l="1"/>
  <c r="S22" i="12"/>
  <c r="T22" i="12"/>
  <c r="U22" i="12"/>
  <c r="V22" i="12"/>
  <c r="W22" i="12"/>
  <c r="S21" i="12"/>
  <c r="T21" i="12"/>
  <c r="U21" i="12"/>
  <c r="V21" i="12"/>
  <c r="W21" i="12"/>
  <c r="R21" i="12"/>
  <c r="S23" i="12"/>
  <c r="T23" i="12"/>
  <c r="U23" i="12"/>
  <c r="V23" i="12"/>
  <c r="W23" i="12"/>
  <c r="R23" i="12"/>
  <c r="X15" i="12"/>
  <c r="X14" i="12"/>
  <c r="W15" i="12"/>
  <c r="V15" i="12"/>
  <c r="U15" i="12"/>
  <c r="T15" i="12"/>
  <c r="S15" i="12"/>
  <c r="R15" i="12"/>
  <c r="A24" i="12"/>
  <c r="A23" i="12"/>
  <c r="A22" i="12"/>
  <c r="A21" i="12"/>
  <c r="A20" i="12"/>
  <c r="A19" i="12"/>
  <c r="A18" i="12"/>
  <c r="A17" i="12"/>
  <c r="A16" i="12"/>
  <c r="M6" i="12"/>
  <c r="S13" i="12"/>
  <c r="T13" i="12"/>
  <c r="U13" i="12"/>
  <c r="V13" i="12"/>
  <c r="W13" i="12"/>
  <c r="R13" i="12"/>
  <c r="S14" i="12"/>
  <c r="T14" i="12"/>
  <c r="U14" i="12"/>
  <c r="V14" i="12"/>
  <c r="W14" i="12"/>
  <c r="R14" i="12"/>
  <c r="X6" i="12"/>
  <c r="X5" i="12"/>
  <c r="N6" i="12"/>
  <c r="F29" i="12"/>
  <c r="C29" i="12"/>
  <c r="D31" i="12" s="1"/>
  <c r="G30" i="12"/>
  <c r="D11" i="12"/>
  <c r="G10" i="12"/>
  <c r="N8" i="12"/>
  <c r="N7" i="12"/>
  <c r="D7" i="12"/>
  <c r="G6" i="12"/>
  <c r="X24" i="11"/>
  <c r="W24" i="11"/>
  <c r="V24" i="11"/>
  <c r="U24" i="11"/>
  <c r="T24" i="11"/>
  <c r="S24" i="11"/>
  <c r="R24" i="11"/>
  <c r="X23" i="11"/>
  <c r="W23" i="11"/>
  <c r="V23" i="11"/>
  <c r="U23" i="11"/>
  <c r="T23" i="11"/>
  <c r="S23" i="11"/>
  <c r="R23" i="11"/>
  <c r="S21" i="11"/>
  <c r="T21" i="11"/>
  <c r="U21" i="11"/>
  <c r="V21" i="11"/>
  <c r="W21" i="11"/>
  <c r="X21" i="11"/>
  <c r="R21" i="11"/>
  <c r="S22" i="11"/>
  <c r="T22" i="11"/>
  <c r="U22" i="11"/>
  <c r="V22" i="11"/>
  <c r="W22" i="11"/>
  <c r="X22" i="11"/>
  <c r="R22" i="11"/>
  <c r="Y14" i="11"/>
  <c r="N6" i="11"/>
  <c r="N7" i="11"/>
  <c r="N8" i="11"/>
  <c r="N9" i="11"/>
  <c r="R13" i="11"/>
  <c r="R14" i="11"/>
  <c r="S14" i="11"/>
  <c r="T14" i="11"/>
  <c r="U14" i="11"/>
  <c r="V14" i="11"/>
  <c r="W14" i="11"/>
  <c r="R15" i="11"/>
  <c r="S15" i="11"/>
  <c r="T15" i="11"/>
  <c r="U15" i="11"/>
  <c r="V15" i="11"/>
  <c r="W15" i="11"/>
  <c r="S13" i="11"/>
  <c r="T13" i="11"/>
  <c r="U13" i="11"/>
  <c r="V13" i="11"/>
  <c r="W13" i="11"/>
  <c r="S16" i="11"/>
  <c r="T16" i="11"/>
  <c r="U16" i="11"/>
  <c r="V16" i="11"/>
  <c r="W16" i="11"/>
  <c r="X16" i="11"/>
  <c r="X14" i="11" s="1"/>
  <c r="R16" i="11"/>
  <c r="Y7" i="11"/>
  <c r="Y5" i="11"/>
  <c r="A23" i="11"/>
  <c r="L7" i="11" s="1"/>
  <c r="D31" i="11"/>
  <c r="G30" i="11"/>
  <c r="D15" i="11"/>
  <c r="G14" i="11"/>
  <c r="D11" i="11"/>
  <c r="G10" i="11"/>
  <c r="D7" i="11"/>
  <c r="Y6" i="11"/>
  <c r="G6" i="11"/>
  <c r="X24" i="7"/>
  <c r="W24" i="7"/>
  <c r="V24" i="7"/>
  <c r="U24" i="7"/>
  <c r="T24" i="7"/>
  <c r="S24" i="7"/>
  <c r="R24" i="7"/>
  <c r="X23" i="7"/>
  <c r="W23" i="7"/>
  <c r="V23" i="7"/>
  <c r="U23" i="7"/>
  <c r="T23" i="7"/>
  <c r="S23" i="7"/>
  <c r="R23" i="7"/>
  <c r="S21" i="7"/>
  <c r="T21" i="7"/>
  <c r="U21" i="7"/>
  <c r="V21" i="7"/>
  <c r="W21" i="7"/>
  <c r="X21" i="7"/>
  <c r="R21" i="7"/>
  <c r="Y15" i="7"/>
  <c r="Y14" i="7"/>
  <c r="Y5" i="7"/>
  <c r="Y6" i="7"/>
  <c r="N6" i="7"/>
  <c r="R31" i="6"/>
  <c r="S31" i="6"/>
  <c r="T31" i="6"/>
  <c r="U31" i="6"/>
  <c r="V31" i="6"/>
  <c r="W31" i="6"/>
  <c r="X31" i="6"/>
  <c r="Y31" i="6"/>
  <c r="R32" i="6"/>
  <c r="S32" i="6"/>
  <c r="T32" i="6"/>
  <c r="U32" i="6"/>
  <c r="V32" i="6"/>
  <c r="W32" i="6"/>
  <c r="X32" i="6"/>
  <c r="Y32" i="6"/>
  <c r="R33" i="6"/>
  <c r="S33" i="6"/>
  <c r="T33" i="6"/>
  <c r="U33" i="6"/>
  <c r="V33" i="6"/>
  <c r="W33" i="6"/>
  <c r="X33" i="6"/>
  <c r="Y33" i="6"/>
  <c r="Y30" i="6"/>
  <c r="S30" i="6"/>
  <c r="T30" i="6"/>
  <c r="U30" i="6"/>
  <c r="V30" i="6"/>
  <c r="W30" i="6"/>
  <c r="X30" i="6"/>
  <c r="R30" i="6"/>
  <c r="S34" i="6"/>
  <c r="T34" i="6"/>
  <c r="U34" i="6"/>
  <c r="V34" i="6"/>
  <c r="W34" i="6"/>
  <c r="X34" i="6"/>
  <c r="Y34" i="6"/>
  <c r="R34" i="6"/>
  <c r="Z25" i="6"/>
  <c r="Z24" i="6"/>
  <c r="M7" i="8"/>
  <c r="L7" i="8"/>
  <c r="D16" i="8"/>
  <c r="G15" i="8"/>
  <c r="X13" i="11" l="1"/>
  <c r="X15" i="11"/>
  <c r="A24" i="11"/>
  <c r="A25" i="11" s="1"/>
  <c r="M7" i="11" s="1"/>
  <c r="Y16" i="11"/>
  <c r="Y15" i="11" l="1"/>
  <c r="Y24" i="11" l="1"/>
  <c r="D11" i="8" l="1"/>
  <c r="R16" i="8" l="1"/>
  <c r="S16" i="8"/>
  <c r="T16" i="8"/>
  <c r="U16" i="8"/>
  <c r="V16" i="8"/>
  <c r="W16" i="8"/>
  <c r="X16" i="8"/>
  <c r="R15" i="8"/>
  <c r="X15" i="8"/>
  <c r="W15" i="8"/>
  <c r="V15" i="8"/>
  <c r="U15" i="8"/>
  <c r="T15" i="8"/>
  <c r="S15" i="8"/>
  <c r="N6" i="8"/>
  <c r="X13" i="8"/>
  <c r="S13" i="8"/>
  <c r="T13" i="8"/>
  <c r="U13" i="8"/>
  <c r="V13" i="8"/>
  <c r="W13" i="8"/>
  <c r="R13" i="8"/>
  <c r="S14" i="8"/>
  <c r="T14" i="8"/>
  <c r="U14" i="8"/>
  <c r="V14" i="8"/>
  <c r="W14" i="8"/>
  <c r="X14" i="8"/>
  <c r="R14" i="8"/>
  <c r="Y5" i="8"/>
  <c r="G10" i="8"/>
  <c r="D31" i="8" l="1"/>
  <c r="G30" i="8"/>
  <c r="A15" i="8"/>
  <c r="N8" i="8"/>
  <c r="Y7" i="8"/>
  <c r="N7" i="8"/>
  <c r="D7" i="8"/>
  <c r="Y6" i="8"/>
  <c r="G6" i="8"/>
  <c r="Y7" i="7"/>
  <c r="S22" i="7"/>
  <c r="T22" i="7"/>
  <c r="U22" i="7"/>
  <c r="V22" i="7"/>
  <c r="W22" i="7"/>
  <c r="X22" i="7"/>
  <c r="R22" i="7"/>
  <c r="X16" i="7"/>
  <c r="W16" i="7"/>
  <c r="V16" i="7"/>
  <c r="U16" i="7"/>
  <c r="T16" i="7"/>
  <c r="S16" i="7"/>
  <c r="R16" i="7"/>
  <c r="R14" i="7"/>
  <c r="S14" i="7"/>
  <c r="T14" i="7"/>
  <c r="U14" i="7"/>
  <c r="V14" i="7"/>
  <c r="W14" i="7"/>
  <c r="X14" i="7"/>
  <c r="S13" i="7"/>
  <c r="T13" i="7"/>
  <c r="U13" i="7"/>
  <c r="V13" i="7"/>
  <c r="W13" i="7"/>
  <c r="X13" i="7"/>
  <c r="R13" i="7"/>
  <c r="S15" i="7"/>
  <c r="T15" i="7"/>
  <c r="U15" i="7"/>
  <c r="V15" i="7"/>
  <c r="W15" i="7"/>
  <c r="X15" i="7"/>
  <c r="R15" i="7"/>
  <c r="N7" i="7"/>
  <c r="N8" i="7"/>
  <c r="D31" i="7"/>
  <c r="G30" i="7"/>
  <c r="D15" i="7"/>
  <c r="G14" i="7"/>
  <c r="D11" i="7"/>
  <c r="G10" i="7"/>
  <c r="D7" i="7"/>
  <c r="G6" i="7"/>
  <c r="Y14" i="8" l="1"/>
  <c r="Y15" i="8"/>
  <c r="Y25" i="6" l="1"/>
  <c r="X25" i="6"/>
  <c r="W25" i="6"/>
  <c r="V25" i="6"/>
  <c r="U25" i="6"/>
  <c r="T25" i="6"/>
  <c r="S25" i="6"/>
  <c r="R25" i="6"/>
  <c r="Y24" i="6"/>
  <c r="X24" i="6"/>
  <c r="W24" i="6"/>
  <c r="V24" i="6"/>
  <c r="U24" i="6"/>
  <c r="T24" i="6"/>
  <c r="S24" i="6"/>
  <c r="R24" i="6"/>
  <c r="Y22" i="6"/>
  <c r="R22" i="6"/>
  <c r="S22" i="6"/>
  <c r="T22" i="6"/>
  <c r="U22" i="6"/>
  <c r="V22" i="6"/>
  <c r="W22" i="6"/>
  <c r="X22" i="6"/>
  <c r="S21" i="6"/>
  <c r="T21" i="6"/>
  <c r="U21" i="6"/>
  <c r="V21" i="6"/>
  <c r="W21" i="6"/>
  <c r="X21" i="6"/>
  <c r="Y21" i="6"/>
  <c r="R21" i="6"/>
  <c r="S23" i="6"/>
  <c r="T23" i="6"/>
  <c r="U23" i="6"/>
  <c r="V23" i="6"/>
  <c r="W23" i="6"/>
  <c r="X23" i="6"/>
  <c r="Y23" i="6"/>
  <c r="R23" i="6"/>
  <c r="Z15" i="6"/>
  <c r="Z16" i="6"/>
  <c r="Z17" i="6"/>
  <c r="Z14" i="6"/>
  <c r="Y17" i="6"/>
  <c r="R17" i="6"/>
  <c r="S17" i="6"/>
  <c r="T17" i="6"/>
  <c r="U17" i="6"/>
  <c r="V17" i="6"/>
  <c r="W17" i="6"/>
  <c r="X17" i="6"/>
  <c r="Y16" i="6"/>
  <c r="S16" i="6"/>
  <c r="T16" i="6"/>
  <c r="U16" i="6"/>
  <c r="V16" i="6"/>
  <c r="W16" i="6"/>
  <c r="X16" i="6"/>
  <c r="R16" i="6"/>
  <c r="Y15" i="6"/>
  <c r="S15" i="6"/>
  <c r="T15" i="6"/>
  <c r="U15" i="6"/>
  <c r="V15" i="6"/>
  <c r="W15" i="6"/>
  <c r="X15" i="6"/>
  <c r="R15" i="6"/>
  <c r="Y13" i="6"/>
  <c r="T13" i="6"/>
  <c r="U13" i="6"/>
  <c r="V13" i="6"/>
  <c r="W13" i="6"/>
  <c r="X13" i="6"/>
  <c r="S13" i="6"/>
  <c r="R13" i="6"/>
  <c r="R14" i="6"/>
  <c r="S14" i="6"/>
  <c r="T14" i="6"/>
  <c r="U14" i="6"/>
  <c r="V14" i="6"/>
  <c r="W14" i="6"/>
  <c r="X14" i="6"/>
  <c r="Y14" i="6"/>
  <c r="Z6" i="6"/>
  <c r="Z5" i="6"/>
  <c r="G16" i="6"/>
  <c r="D7" i="6"/>
  <c r="G6" i="6"/>
  <c r="D11" i="6"/>
  <c r="G10" i="6"/>
  <c r="N9" i="6"/>
  <c r="D31" i="6"/>
  <c r="G30" i="6"/>
  <c r="N7" i="6"/>
  <c r="N8" i="6"/>
  <c r="N10" i="6"/>
  <c r="N11" i="6"/>
  <c r="N6" i="6"/>
  <c r="G21" i="6"/>
  <c r="D20" i="6"/>
  <c r="G19" i="6"/>
  <c r="D15" i="6"/>
  <c r="G14" i="6"/>
</calcChain>
</file>

<file path=xl/sharedStrings.xml><?xml version="1.0" encoding="utf-8"?>
<sst xmlns="http://schemas.openxmlformats.org/spreadsheetml/2006/main" count="616" uniqueCount="87">
  <si>
    <t xml:space="preserve">Z = </t>
  </si>
  <si>
    <t>x1</t>
  </si>
  <si>
    <t>+</t>
  </si>
  <si>
    <t>x2</t>
  </si>
  <si>
    <t>Z</t>
  </si>
  <si>
    <t>Max</t>
  </si>
  <si>
    <t>subject to:</t>
  </si>
  <si>
    <t>&lt;=</t>
  </si>
  <si>
    <t>&gt;=</t>
  </si>
  <si>
    <t>z</t>
  </si>
  <si>
    <t>A</t>
  </si>
  <si>
    <t>B</t>
  </si>
  <si>
    <t>C</t>
  </si>
  <si>
    <t>D</t>
  </si>
  <si>
    <t>E</t>
  </si>
  <si>
    <t>RHS</t>
  </si>
  <si>
    <t>s1</t>
  </si>
  <si>
    <t>s2</t>
  </si>
  <si>
    <t>s3</t>
  </si>
  <si>
    <t>R0</t>
  </si>
  <si>
    <t>R1</t>
  </si>
  <si>
    <t>S1</t>
  </si>
  <si>
    <t>-</t>
  </si>
  <si>
    <t>R2</t>
  </si>
  <si>
    <t>S2</t>
  </si>
  <si>
    <t>R3</t>
  </si>
  <si>
    <t>S3</t>
  </si>
  <si>
    <t>(x1,x2,s1,s2,s3)=</t>
  </si>
  <si>
    <t>corner point A</t>
  </si>
  <si>
    <t>corner point B</t>
  </si>
  <si>
    <t>corner point c</t>
  </si>
  <si>
    <t>corner point D</t>
  </si>
  <si>
    <t>Exercise I.1</t>
  </si>
  <si>
    <t>F</t>
  </si>
  <si>
    <t>S4</t>
  </si>
  <si>
    <t>=</t>
  </si>
  <si>
    <t>(x1,x2,s1,s2,s3,s4)=</t>
  </si>
  <si>
    <t>(0,0,10,6,1,2)</t>
  </si>
  <si>
    <t>R4</t>
  </si>
  <si>
    <t>R1/2</t>
  </si>
  <si>
    <t>entering</t>
  </si>
  <si>
    <t>(0,5,0,1,11,7)</t>
  </si>
  <si>
    <t>R2*2</t>
  </si>
  <si>
    <t>(2,4,0,0,7,4)</t>
  </si>
  <si>
    <t>Exercise I.2</t>
  </si>
  <si>
    <t>(0,0,12,8,8)</t>
  </si>
  <si>
    <t>R2/4</t>
  </si>
  <si>
    <t>(2,0,4,0,0)</t>
  </si>
  <si>
    <t>tie in leaving variable</t>
  </si>
  <si>
    <t>degenerate solution</t>
  </si>
  <si>
    <t>Exercise I.4</t>
  </si>
  <si>
    <t xml:space="preserve">A degenerate solution in the Simplex is equivalent to having a </t>
  </si>
  <si>
    <t>constraint that does not contribute to defining the feasible region</t>
  </si>
  <si>
    <t xml:space="preserve">look at the grey constraint, if it was removed from the problem </t>
  </si>
  <si>
    <t xml:space="preserve">it wouldn affect the results </t>
  </si>
  <si>
    <t>non-basic variable with coefitient 0 in R0</t>
  </si>
  <si>
    <t>inicates multiple solutions</t>
  </si>
  <si>
    <t>forcing S1 into the set of basic var</t>
  </si>
  <si>
    <t>leaving var  (moving along the grey constraint from C to D until we meet the yellow constraint</t>
  </si>
  <si>
    <t>R4/2</t>
  </si>
  <si>
    <t>corner point C</t>
  </si>
  <si>
    <t>same objective function value (12) at a different corner point</t>
  </si>
  <si>
    <t>(4,2,2,0,1,0)</t>
  </si>
  <si>
    <t>degenerate solution because a basic var (x1) has a value of zero)</t>
  </si>
  <si>
    <t>optimal solution</t>
  </si>
  <si>
    <t>(1.5,2,0,0,4,0)</t>
  </si>
  <si>
    <t>degenerate solution because a basic var (S3) has the value of zero (in the graph you have the intercemption of lines grey and orange (const_3) which does not contribute to defining the feasible region). Since optimality hasn't been reached , we continue</t>
  </si>
  <si>
    <t>R3/10</t>
  </si>
  <si>
    <t>(0,0,50,100,90)</t>
  </si>
  <si>
    <t>R1/1.8</t>
  </si>
  <si>
    <t>(22.77,4.4,0,32.2,0)</t>
  </si>
  <si>
    <t xml:space="preserve">In this case we also have a constraint that does not contribute to </t>
  </si>
  <si>
    <t xml:space="preserve">defining the feasible reagion, however, because it does not </t>
  </si>
  <si>
    <t xml:space="preserve">even touch any of the corner points we never encounter a </t>
  </si>
  <si>
    <t>the grey constraint represents a resource that is not limiting the production process, it is consumed in the process of producing x1 and x2, but not totally: 32.2 units left unused</t>
  </si>
  <si>
    <t>solve the system of equations to find the corner points</t>
  </si>
  <si>
    <t>Exercise I.3</t>
  </si>
  <si>
    <t>Exercise I.5</t>
  </si>
  <si>
    <t>R1/16</t>
  </si>
  <si>
    <t>(x1,x2,s1,s2)=</t>
  </si>
  <si>
    <t>(0,0,100,80)</t>
  </si>
  <si>
    <t>(0,6.25,0,30)</t>
  </si>
  <si>
    <t>R2/10</t>
  </si>
  <si>
    <t>(3,4,0,0)</t>
  </si>
  <si>
    <t xml:space="preserve">3 Units of x1 produced and 4 units of x2 produced </t>
  </si>
  <si>
    <t>both resources were fully used!!! (S1, S2)=(0,0)</t>
  </si>
  <si>
    <t>R1/120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</si>
</sst>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Times New Roman"/>
      <family val="1"/>
    </font>
    <font>
      <sz val="6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4" borderId="0" xfId="1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5" fillId="5" borderId="0" xfId="0" quotePrefix="1" applyFont="1" applyFill="1" applyAlignment="1">
      <alignment horizontal="center" vertical="center"/>
    </xf>
    <xf numFmtId="0" fontId="4" fillId="5" borderId="0" xfId="1" applyFont="1" applyFill="1" applyBorder="1" applyAlignment="1">
      <alignment horizontal="center"/>
    </xf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0" xfId="0" quotePrefix="1" applyFill="1"/>
    <xf numFmtId="0" fontId="0" fillId="5" borderId="0" xfId="0" applyFill="1" applyAlignment="1">
      <alignment horizontal="left"/>
    </xf>
    <xf numFmtId="0" fontId="0" fillId="5" borderId="0" xfId="0" applyFill="1"/>
    <xf numFmtId="0" fontId="1" fillId="0" borderId="1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5" fillId="11" borderId="0" xfId="0" applyFont="1" applyFill="1" applyAlignment="1">
      <alignment horizontal="right" vertical="center"/>
    </xf>
    <xf numFmtId="0" fontId="6" fillId="11" borderId="0" xfId="0" applyFont="1" applyFill="1" applyAlignment="1">
      <alignment horizontal="center" vertical="center"/>
    </xf>
    <xf numFmtId="0" fontId="5" fillId="11" borderId="0" xfId="0" quotePrefix="1" applyFont="1" applyFill="1" applyAlignment="1">
      <alignment horizontal="center" vertical="center"/>
    </xf>
    <xf numFmtId="0" fontId="4" fillId="11" borderId="0" xfId="1" applyFont="1" applyFill="1" applyBorder="1" applyAlignment="1">
      <alignment horizontal="center"/>
    </xf>
    <xf numFmtId="0" fontId="5" fillId="11" borderId="0" xfId="0" applyFont="1" applyFill="1" applyAlignment="1">
      <alignment horizontal="left"/>
    </xf>
    <xf numFmtId="0" fontId="5" fillId="8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1" applyFont="1" applyFill="1" applyBorder="1" applyAlignment="1">
      <alignment horizontal="center"/>
    </xf>
    <xf numFmtId="0" fontId="5" fillId="8" borderId="0" xfId="0" applyFont="1" applyFill="1" applyAlignment="1">
      <alignment horizontal="left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 vertical="center"/>
    </xf>
    <xf numFmtId="0" fontId="0" fillId="8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7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center" vertical="center"/>
    </xf>
    <xf numFmtId="0" fontId="7" fillId="10" borderId="0" xfId="0" quotePrefix="1" applyFont="1" applyFill="1" applyAlignment="1">
      <alignment horizontal="center" vertical="center"/>
    </xf>
    <xf numFmtId="0" fontId="11" fillId="10" borderId="0" xfId="1" applyFont="1" applyFill="1" applyBorder="1" applyAlignment="1">
      <alignment horizontal="center"/>
    </xf>
    <xf numFmtId="0" fontId="7" fillId="10" borderId="0" xfId="0" applyFont="1" applyFill="1" applyAlignment="1">
      <alignment horizontal="left"/>
    </xf>
    <xf numFmtId="0" fontId="7" fillId="10" borderId="0" xfId="0" applyFont="1" applyFill="1"/>
    <xf numFmtId="0" fontId="7" fillId="10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13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2" fillId="0" borderId="0" xfId="0" applyFont="1"/>
    <xf numFmtId="0" fontId="7" fillId="7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" fillId="11" borderId="9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8" fillId="11" borderId="19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/>
    </xf>
    <xf numFmtId="0" fontId="8" fillId="11" borderId="16" xfId="0" applyFont="1" applyFill="1" applyBorder="1" applyAlignment="1">
      <alignment horizontal="center"/>
    </xf>
    <xf numFmtId="0" fontId="8" fillId="11" borderId="17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9" fillId="14" borderId="0" xfId="0" applyFont="1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9" fillId="13" borderId="12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8" fillId="13" borderId="14" xfId="0" applyFont="1" applyFill="1" applyBorder="1" applyAlignment="1">
      <alignment horizontal="center"/>
    </xf>
    <xf numFmtId="0" fontId="8" fillId="13" borderId="1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0" xfId="0" applyBorder="1"/>
    <xf numFmtId="0" fontId="8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/>
    <xf numFmtId="0" fontId="6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5" fillId="0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/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9" borderId="0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6" borderId="21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5" borderId="21" xfId="0" applyFill="1" applyBorder="1" applyAlignment="1">
      <alignment horizontal="center"/>
    </xf>
    <xf numFmtId="0" fontId="0" fillId="5" borderId="0" xfId="0" applyFill="1" applyAlignment="1"/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8" xfId="0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" fontId="0" fillId="0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5" borderId="12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19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5" fillId="11" borderId="13" xfId="0" applyFont="1" applyFill="1" applyBorder="1" applyAlignment="1">
      <alignment horizontal="center"/>
    </xf>
    <xf numFmtId="0" fontId="6" fillId="12" borderId="19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0" fillId="11" borderId="14" xfId="0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6" borderId="21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0" fontId="0" fillId="0" borderId="5" xfId="0" applyFill="1" applyBorder="1" applyAlignment="1"/>
    <xf numFmtId="0" fontId="0" fillId="0" borderId="0" xfId="0" applyFill="1" applyAlignment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Alignment="1">
      <alignment horizontal="left"/>
    </xf>
    <xf numFmtId="0" fontId="12" fillId="0" borderId="0" xfId="0" applyFont="1" applyFill="1"/>
    <xf numFmtId="0" fontId="1" fillId="0" borderId="19" xfId="0" applyFont="1" applyFill="1" applyBorder="1" applyAlignment="1">
      <alignment horizontal="center"/>
    </xf>
    <xf numFmtId="0" fontId="0" fillId="0" borderId="14" xfId="0" applyBorder="1"/>
    <xf numFmtId="0" fontId="0" fillId="0" borderId="0" xfId="0" applyFill="1" applyBorder="1" applyAlignment="1">
      <alignment wrapText="1"/>
    </xf>
    <xf numFmtId="0" fontId="6" fillId="9" borderId="11" xfId="0" applyFont="1" applyFill="1" applyBorder="1" applyAlignment="1">
      <alignment horizontal="center"/>
    </xf>
    <xf numFmtId="165" fontId="0" fillId="0" borderId="0" xfId="0" applyNumberFormat="1"/>
    <xf numFmtId="0" fontId="6" fillId="11" borderId="9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5" fillId="4" borderId="0" xfId="0" quotePrefix="1" applyFont="1" applyFill="1" applyAlignment="1">
      <alignment horizontal="center" vertical="center"/>
    </xf>
    <xf numFmtId="0" fontId="5" fillId="4" borderId="0" xfId="0" applyFont="1" applyFill="1"/>
    <xf numFmtId="164" fontId="0" fillId="16" borderId="0" xfId="0" applyNumberFormat="1" applyFill="1" applyAlignment="1">
      <alignment horizontal="center"/>
    </xf>
    <xf numFmtId="1" fontId="0" fillId="16" borderId="0" xfId="0" applyNumberFormat="1" applyFill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8" borderId="0" xfId="0" applyFill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5" fillId="17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</cellXfs>
  <cellStyles count="2">
    <cellStyle name="Normal" xfId="0" builtinId="0"/>
    <cellStyle name="Normal_Lab1.MaasaiSetup" xfId="1"/>
  </cellStyles>
  <dxfs count="0"/>
  <tableStyles count="0" defaultTableStyle="TableStyleMedium2" defaultPivotStyle="PivotStyleLight16"/>
  <colors>
    <mruColors>
      <color rgb="FF5B9BD5"/>
      <color rgb="FF96B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82412219176E-2"/>
          <c:y val="3.7705011723438195E-2"/>
          <c:w val="0.85480687816531897"/>
          <c:h val="0.65854103871369496"/>
        </c:manualLayout>
      </c:layout>
      <c:scatterChart>
        <c:scatterStyle val="lineMarker"/>
        <c:varyColors val="0"/>
        <c:ser>
          <c:idx val="0"/>
          <c:order val="0"/>
          <c:tx>
            <c:v>const_1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'E1'!$D$6:$D$7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'E1'!$G$6:$G$7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C-4A9A-BEAE-7FE817E96088}"/>
            </c:ext>
          </c:extLst>
        </c:ser>
        <c:ser>
          <c:idx val="1"/>
          <c:order val="1"/>
          <c:tx>
            <c:v>const_2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'E1'!$D$10:$D$11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'E1'!$G$10:$G$11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C-4A9A-BEAE-7FE817E96088}"/>
            </c:ext>
          </c:extLst>
        </c:ser>
        <c:ser>
          <c:idx val="2"/>
          <c:order val="2"/>
          <c:tx>
            <c:v>const_3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'E1'!$D$14:$D$16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7</c:v>
                </c:pt>
              </c:numCache>
            </c:numRef>
          </c:xVal>
          <c:yVal>
            <c:numRef>
              <c:f>'E1'!$G$14:$G$16</c:f>
              <c:numCache>
                <c:formatCode>General</c:formatCode>
                <c:ptCount val="3"/>
                <c:pt idx="0">
                  <c:v>-0.5</c:v>
                </c:pt>
                <c:pt idx="1">
                  <c:v>0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C-4A9A-BEAE-7FE817E96088}"/>
            </c:ext>
          </c:extLst>
        </c:ser>
        <c:ser>
          <c:idx val="3"/>
          <c:order val="3"/>
          <c:tx>
            <c:v>const_4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'E1'!$D$19:$D$21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7</c:v>
                </c:pt>
              </c:numCache>
            </c:numRef>
          </c:xVal>
          <c:yVal>
            <c:numRef>
              <c:f>'E1'!$G$19:$G$21</c:f>
              <c:numCache>
                <c:formatCode>General</c:formatCode>
                <c:ptCount val="3"/>
                <c:pt idx="0">
                  <c:v>-2</c:v>
                </c:pt>
                <c:pt idx="1">
                  <c:v>0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C-4A9A-BEAE-7FE817E96088}"/>
            </c:ext>
          </c:extLst>
        </c:ser>
        <c:ser>
          <c:idx val="4"/>
          <c:order val="4"/>
          <c:tx>
            <c:v>Z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'E1'!$D$30:$D$31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'E1'!$G$30:$G$31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C-4A9A-BEAE-7FE817E96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1"/>
      </c:valAx>
      <c:valAx>
        <c:axId val="20760688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82412219176E-2"/>
          <c:y val="3.7705011723438195E-2"/>
          <c:w val="0.85480687816531897"/>
          <c:h val="0.65854103871369496"/>
        </c:manualLayout>
      </c:layout>
      <c:scatterChart>
        <c:scatterStyle val="lineMarker"/>
        <c:varyColors val="0"/>
        <c:ser>
          <c:idx val="0"/>
          <c:order val="0"/>
          <c:tx>
            <c:v>const_1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'E2'!$D$6:$D$7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'E2'!$G$6:$G$7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23-4963-B0CE-3D280C3CF867}"/>
            </c:ext>
          </c:extLst>
        </c:ser>
        <c:ser>
          <c:idx val="1"/>
          <c:order val="1"/>
          <c:tx>
            <c:v>const_2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'E2'!$D$10:$D$11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'E2'!$G$10:$G$11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23-4963-B0CE-3D280C3CF867}"/>
            </c:ext>
          </c:extLst>
        </c:ser>
        <c:ser>
          <c:idx val="2"/>
          <c:order val="2"/>
          <c:tx>
            <c:v>const_3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'E2'!$D$15:$D$16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'E2'!$G$15:$G$16</c:f>
              <c:numCache>
                <c:formatCode>General</c:formatCode>
                <c:ptCount val="2"/>
                <c:pt idx="0">
                  <c:v>1.5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23-4963-B0CE-3D280C3CF867}"/>
            </c:ext>
          </c:extLst>
        </c:ser>
        <c:ser>
          <c:idx val="4"/>
          <c:order val="3"/>
          <c:tx>
            <c:v>Z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6D23-4963-B0CE-3D280C3CF867}"/>
              </c:ext>
            </c:extLst>
          </c:dPt>
          <c:xVal>
            <c:numRef>
              <c:f>'E2'!$D$30:$D$31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'E2'!$G$30:$G$31</c:f>
              <c:numCache>
                <c:formatCode>General</c:formatCode>
                <c:ptCount val="2"/>
                <c:pt idx="0">
                  <c:v>3.3333333333333335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23-4963-B0CE-3D280C3CF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0.5"/>
      </c:valAx>
      <c:valAx>
        <c:axId val="207606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106521685029471E-2"/>
          <c:y val="0.82018085635249705"/>
          <c:w val="0.93352901321049475"/>
          <c:h val="0.15161239335016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96294419689559E-2"/>
          <c:y val="3.7705059749891023E-2"/>
          <c:w val="0.85480687816531897"/>
          <c:h val="0.65854103871369496"/>
        </c:manualLayout>
      </c:layout>
      <c:scatterChart>
        <c:scatterStyle val="lineMarker"/>
        <c:varyColors val="0"/>
        <c:ser>
          <c:idx val="0"/>
          <c:order val="0"/>
          <c:tx>
            <c:v>const_1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'E3'!$D$6:$D$7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xVal>
          <c:yVal>
            <c:numRef>
              <c:f>'E3'!$G$6:$G$7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80-468D-B9F6-2755F150808F}"/>
            </c:ext>
          </c:extLst>
        </c:ser>
        <c:ser>
          <c:idx val="1"/>
          <c:order val="1"/>
          <c:tx>
            <c:v>const_2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'E3'!$D$10:$D$11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'E3'!$G$10:$G$11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80-468D-B9F6-2755F150808F}"/>
            </c:ext>
          </c:extLst>
        </c:ser>
        <c:ser>
          <c:idx val="2"/>
          <c:order val="2"/>
          <c:tx>
            <c:v>const_3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'E3'!$D$14:$D$16</c:f>
              <c:numCache>
                <c:formatCode>General</c:formatCode>
                <c:ptCount val="3"/>
                <c:pt idx="0">
                  <c:v>0</c:v>
                </c:pt>
                <c:pt idx="1">
                  <c:v>45</c:v>
                </c:pt>
              </c:numCache>
            </c:numRef>
          </c:xVal>
          <c:yVal>
            <c:numRef>
              <c:f>'E3'!$G$14:$G$16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80-468D-B9F6-2755F150808F}"/>
            </c:ext>
          </c:extLst>
        </c:ser>
        <c:ser>
          <c:idx val="4"/>
          <c:order val="3"/>
          <c:tx>
            <c:v>Z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'E3'!$D$30:$D$31</c:f>
              <c:numCache>
                <c:formatCode>General</c:formatCode>
                <c:ptCount val="2"/>
                <c:pt idx="0">
                  <c:v>0</c:v>
                </c:pt>
                <c:pt idx="1">
                  <c:v>33.75</c:v>
                </c:pt>
              </c:numCache>
            </c:numRef>
          </c:xVal>
          <c:yVal>
            <c:numRef>
              <c:f>'E3'!$G$30:$G$31</c:f>
              <c:numCache>
                <c:formatCode>General</c:formatCode>
                <c:ptCount val="2"/>
                <c:pt idx="0">
                  <c:v>13.5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80-468D-B9F6-2755F1508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5"/>
      </c:valAx>
      <c:valAx>
        <c:axId val="2076068831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82412219176E-2"/>
          <c:y val="3.7705011723438195E-2"/>
          <c:w val="0.85480687816531897"/>
          <c:h val="0.65854103871369496"/>
        </c:manualLayout>
      </c:layout>
      <c:scatterChart>
        <c:scatterStyle val="lineMarker"/>
        <c:varyColors val="0"/>
        <c:ser>
          <c:idx val="0"/>
          <c:order val="0"/>
          <c:tx>
            <c:v>const_1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'E4'!$D$6:$D$7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'E4'!$G$6:$G$7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7-4D01-B0C5-670F71741B50}"/>
            </c:ext>
          </c:extLst>
        </c:ser>
        <c:ser>
          <c:idx val="1"/>
          <c:order val="1"/>
          <c:tx>
            <c:v>const_2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'E4'!$D$10:$D$11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'E4'!$G$10:$G$11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E7-4D01-B0C5-670F71741B50}"/>
            </c:ext>
          </c:extLst>
        </c:ser>
        <c:ser>
          <c:idx val="2"/>
          <c:order val="2"/>
          <c:tx>
            <c:v>const_3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'E4'!$D$14:$D$16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6</c:v>
                </c:pt>
              </c:numCache>
            </c:numRef>
          </c:xVal>
          <c:yVal>
            <c:numRef>
              <c:f>'E4'!$G$14:$G$16</c:f>
              <c:numCache>
                <c:formatCode>General</c:formatCode>
                <c:ptCount val="3"/>
                <c:pt idx="0">
                  <c:v>-8</c:v>
                </c:pt>
                <c:pt idx="1">
                  <c:v>0</c:v>
                </c:pt>
                <c:pt idx="2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E7-4D01-B0C5-670F71741B50}"/>
            </c:ext>
          </c:extLst>
        </c:ser>
        <c:ser>
          <c:idx val="3"/>
          <c:order val="3"/>
          <c:tx>
            <c:v>const_4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'E4'!$D$19:$D$21</c:f>
              <c:numCache>
                <c:formatCode>General</c:formatCode>
                <c:ptCount val="3"/>
              </c:numCache>
            </c:numRef>
          </c:xVal>
          <c:yVal>
            <c:numRef>
              <c:f>'E4'!$G$19:$G$21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E7-4D01-B0C5-670F71741B50}"/>
            </c:ext>
          </c:extLst>
        </c:ser>
        <c:ser>
          <c:idx val="4"/>
          <c:order val="4"/>
          <c:tx>
            <c:v>Z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'E4'!$D$30:$D$31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'E4'!$G$30:$G$31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E7-4D01-B0C5-670F71741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  <c:max val="3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0.25"/>
      </c:valAx>
      <c:valAx>
        <c:axId val="207606883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82412219176E-2"/>
          <c:y val="3.7705011723438195E-2"/>
          <c:w val="0.85480687816531897"/>
          <c:h val="0.65854103871369496"/>
        </c:manualLayout>
      </c:layout>
      <c:scatterChart>
        <c:scatterStyle val="lineMarker"/>
        <c:varyColors val="0"/>
        <c:ser>
          <c:idx val="0"/>
          <c:order val="0"/>
          <c:tx>
            <c:v>const_1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'E5'!$D$6:$D$7</c:f>
              <c:numCache>
                <c:formatCode>General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xVal>
          <c:yVal>
            <c:numRef>
              <c:f>'E5'!$G$6:$G$7</c:f>
              <c:numCache>
                <c:formatCode>General</c:formatCode>
                <c:ptCount val="2"/>
                <c:pt idx="0">
                  <c:v>6.25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FC-4285-ACA8-0CBA8894A276}"/>
            </c:ext>
          </c:extLst>
        </c:ser>
        <c:ser>
          <c:idx val="1"/>
          <c:order val="1"/>
          <c:tx>
            <c:v>const_2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'E5'!$D$10:$D$11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'E5'!$G$10:$G$11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FC-4285-ACA8-0CBA8894A276}"/>
            </c:ext>
          </c:extLst>
        </c:ser>
        <c:ser>
          <c:idx val="2"/>
          <c:order val="2"/>
          <c:tx>
            <c:v>const_3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'E5'!$D$14:$D$16</c:f>
              <c:numCache>
                <c:formatCode>General</c:formatCode>
                <c:ptCount val="3"/>
              </c:numCache>
            </c:numRef>
          </c:xVal>
          <c:yVal>
            <c:numRef>
              <c:f>'E5'!$G$14:$G$16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FC-4285-ACA8-0CBA8894A276}"/>
            </c:ext>
          </c:extLst>
        </c:ser>
        <c:ser>
          <c:idx val="3"/>
          <c:order val="3"/>
          <c:tx>
            <c:v>const_4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'E5'!$D$19:$D$21</c:f>
              <c:numCache>
                <c:formatCode>General</c:formatCode>
                <c:ptCount val="3"/>
              </c:numCache>
            </c:numRef>
          </c:xVal>
          <c:yVal>
            <c:numRef>
              <c:f>'E5'!$G$19:$G$21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FC-4285-ACA8-0CBA8894A276}"/>
            </c:ext>
          </c:extLst>
        </c:ser>
        <c:ser>
          <c:idx val="4"/>
          <c:order val="4"/>
          <c:tx>
            <c:v>Z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'E5'!$D$30:$D$31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'E5'!$G$30:$G$31</c:f>
              <c:numCache>
                <c:formatCode>General</c:formatCode>
                <c:ptCount val="2"/>
                <c:pt idx="0">
                  <c:v>6.4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FC-4285-ACA8-0CBA8894A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1"/>
      </c:valAx>
      <c:valAx>
        <c:axId val="207606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82412219176E-2"/>
          <c:y val="3.7705011723438195E-2"/>
          <c:w val="0.85480687816531897"/>
          <c:h val="0.65854103871369496"/>
        </c:manualLayout>
      </c:layout>
      <c:scatterChart>
        <c:scatterStyle val="lineMarker"/>
        <c:varyColors val="0"/>
        <c:ser>
          <c:idx val="0"/>
          <c:order val="0"/>
          <c:tx>
            <c:v>const_1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'E7'!$D$6:$D$7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'E7'!$G$6:$G$7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B5-4545-A9FA-B7C2C694EAFB}"/>
            </c:ext>
          </c:extLst>
        </c:ser>
        <c:ser>
          <c:idx val="1"/>
          <c:order val="1"/>
          <c:tx>
            <c:v>const_2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'E7'!$D$10:$D$11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xVal>
          <c:yVal>
            <c:numRef>
              <c:f>'E7'!$G$10:$G$11</c:f>
              <c:numCache>
                <c:formatCode>General</c:formatCode>
                <c:ptCount val="2"/>
                <c:pt idx="0">
                  <c:v>120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B5-4545-A9FA-B7C2C694EAFB}"/>
            </c:ext>
          </c:extLst>
        </c:ser>
        <c:ser>
          <c:idx val="2"/>
          <c:order val="2"/>
          <c:tx>
            <c:v>const_3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'E7'!$D$14:$D$15</c:f>
              <c:numCache>
                <c:formatCode>General</c:formatCode>
                <c:ptCount val="2"/>
                <c:pt idx="0">
                  <c:v>0</c:v>
                </c:pt>
                <c:pt idx="1">
                  <c:v>166.66666666666666</c:v>
                </c:pt>
              </c:numCache>
            </c:numRef>
          </c:xVal>
          <c:yVal>
            <c:numRef>
              <c:f>'E7'!$G$14:$G$15</c:f>
              <c:numCache>
                <c:formatCode>General</c:formatCode>
                <c:ptCount val="2"/>
                <c:pt idx="0">
                  <c:v>125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B5-4545-A9FA-B7C2C694EAFB}"/>
            </c:ext>
          </c:extLst>
        </c:ser>
        <c:ser>
          <c:idx val="3"/>
          <c:order val="3"/>
          <c:tx>
            <c:v>const_4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'E7'!$D$19:$D$21</c:f>
              <c:numCache>
                <c:formatCode>General</c:formatCode>
                <c:ptCount val="3"/>
              </c:numCache>
            </c:numRef>
          </c:xVal>
          <c:yVal>
            <c:numRef>
              <c:f>'E7'!$G$19:$G$21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B5-4545-A9FA-B7C2C694EAFB}"/>
            </c:ext>
          </c:extLst>
        </c:ser>
        <c:ser>
          <c:idx val="4"/>
          <c:order val="4"/>
          <c:tx>
            <c:v>Z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'E7'!$D$30:$D$31</c:f>
              <c:numCache>
                <c:formatCode>General</c:formatCode>
                <c:ptCount val="2"/>
                <c:pt idx="0">
                  <c:v>0</c:v>
                </c:pt>
                <c:pt idx="1">
                  <c:v>139.36666666666667</c:v>
                </c:pt>
              </c:numCache>
            </c:numRef>
          </c:xVal>
          <c:yVal>
            <c:numRef>
              <c:f>'E7'!$G$30:$G$31</c:f>
              <c:numCache>
                <c:formatCode>General</c:formatCode>
                <c:ptCount val="2"/>
                <c:pt idx="0">
                  <c:v>104.52500000000001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B5-4545-A9FA-B7C2C694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10"/>
      </c:valAx>
      <c:valAx>
        <c:axId val="207606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27055</xdr:colOff>
      <xdr:row>13</xdr:row>
      <xdr:rowOff>108837</xdr:rowOff>
    </xdr:from>
    <xdr:to>
      <xdr:col>14</xdr:col>
      <xdr:colOff>441614</xdr:colOff>
      <xdr:row>28</xdr:row>
      <xdr:rowOff>33252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265545</xdr:colOff>
      <xdr:row>16</xdr:row>
      <xdr:rowOff>169333</xdr:rowOff>
    </xdr:from>
    <xdr:to>
      <xdr:col>13</xdr:col>
      <xdr:colOff>73121</xdr:colOff>
      <xdr:row>23</xdr:row>
      <xdr:rowOff>138545</xdr:rowOff>
    </xdr:to>
    <xdr:sp macro="" textlink="">
      <xdr:nvSpPr>
        <xdr:cNvPr id="16" name="Freeform 15"/>
        <xdr:cNvSpPr/>
      </xdr:nvSpPr>
      <xdr:spPr>
        <a:xfrm>
          <a:off x="4217939" y="3359727"/>
          <a:ext cx="1631758" cy="1285394"/>
        </a:xfrm>
        <a:custGeom>
          <a:avLst/>
          <a:gdLst>
            <a:gd name="connsiteX0" fmla="*/ 0 w 1631758"/>
            <a:gd name="connsiteY0" fmla="*/ 1285394 h 1285394"/>
            <a:gd name="connsiteX1" fmla="*/ 419485 w 1631758"/>
            <a:gd name="connsiteY1" fmla="*/ 1277697 h 1285394"/>
            <a:gd name="connsiteX2" fmla="*/ 1227667 w 1631758"/>
            <a:gd name="connsiteY2" fmla="*/ 1042940 h 1285394"/>
            <a:gd name="connsiteX3" fmla="*/ 1631758 w 1631758"/>
            <a:gd name="connsiteY3" fmla="*/ 769697 h 1285394"/>
            <a:gd name="connsiteX4" fmla="*/ 823576 w 1631758"/>
            <a:gd name="connsiteY4" fmla="*/ 257849 h 1285394"/>
            <a:gd name="connsiteX5" fmla="*/ 15394 w 1631758"/>
            <a:gd name="connsiteY5" fmla="*/ 0 h 1285394"/>
            <a:gd name="connsiteX6" fmla="*/ 0 w 1631758"/>
            <a:gd name="connsiteY6" fmla="*/ 1285394 h 12853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631758" h="1285394">
              <a:moveTo>
                <a:pt x="0" y="1285394"/>
              </a:moveTo>
              <a:lnTo>
                <a:pt x="419485" y="1277697"/>
              </a:lnTo>
              <a:lnTo>
                <a:pt x="1227667" y="1042940"/>
              </a:lnTo>
              <a:lnTo>
                <a:pt x="1631758" y="769697"/>
              </a:lnTo>
              <a:lnTo>
                <a:pt x="823576" y="257849"/>
              </a:lnTo>
              <a:lnTo>
                <a:pt x="15394" y="0"/>
              </a:lnTo>
              <a:lnTo>
                <a:pt x="0" y="1285394"/>
              </a:lnTo>
              <a:close/>
            </a:path>
          </a:pathLst>
        </a:custGeom>
        <a:solidFill>
          <a:srgbClr val="5B9BD5">
            <a:alpha val="2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261697</xdr:colOff>
      <xdr:row>22</xdr:row>
      <xdr:rowOff>169334</xdr:rowOff>
    </xdr:from>
    <xdr:to>
      <xdr:col>10</xdr:col>
      <xdr:colOff>419485</xdr:colOff>
      <xdr:row>23</xdr:row>
      <xdr:rowOff>142394</xdr:rowOff>
    </xdr:to>
    <xdr:sp macro="" textlink="">
      <xdr:nvSpPr>
        <xdr:cNvPr id="17" name="TextBox 16"/>
        <xdr:cNvSpPr txBox="1"/>
      </xdr:nvSpPr>
      <xdr:spPr>
        <a:xfrm>
          <a:off x="4214091" y="4491182"/>
          <a:ext cx="157788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A</a:t>
          </a:r>
        </a:p>
      </xdr:txBody>
    </xdr:sp>
    <xdr:clientData/>
  </xdr:twoCellAnchor>
  <xdr:twoCellAnchor>
    <xdr:from>
      <xdr:col>11</xdr:col>
      <xdr:colOff>423333</xdr:colOff>
      <xdr:row>17</xdr:row>
      <xdr:rowOff>92364</xdr:rowOff>
    </xdr:from>
    <xdr:to>
      <xdr:col>11</xdr:col>
      <xdr:colOff>581121</xdr:colOff>
      <xdr:row>18</xdr:row>
      <xdr:rowOff>65425</xdr:rowOff>
    </xdr:to>
    <xdr:sp macro="" textlink="">
      <xdr:nvSpPr>
        <xdr:cNvPr id="18" name="TextBox 16"/>
        <xdr:cNvSpPr txBox="1"/>
      </xdr:nvSpPr>
      <xdr:spPr>
        <a:xfrm>
          <a:off x="4983788" y="3467485"/>
          <a:ext cx="157788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C</a:t>
          </a:r>
        </a:p>
      </xdr:txBody>
    </xdr:sp>
    <xdr:clientData/>
  </xdr:twoCellAnchor>
  <xdr:twoCellAnchor>
    <xdr:from>
      <xdr:col>12</xdr:col>
      <xdr:colOff>596516</xdr:colOff>
      <xdr:row>20</xdr:row>
      <xdr:rowOff>7696</xdr:rowOff>
    </xdr:from>
    <xdr:to>
      <xdr:col>13</xdr:col>
      <xdr:colOff>146243</xdr:colOff>
      <xdr:row>20</xdr:row>
      <xdr:rowOff>165484</xdr:rowOff>
    </xdr:to>
    <xdr:sp macro="" textlink="">
      <xdr:nvSpPr>
        <xdr:cNvPr id="19" name="TextBox 16"/>
        <xdr:cNvSpPr txBox="1"/>
      </xdr:nvSpPr>
      <xdr:spPr>
        <a:xfrm>
          <a:off x="5765031" y="3952393"/>
          <a:ext cx="157788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D</a:t>
          </a:r>
        </a:p>
      </xdr:txBody>
    </xdr:sp>
    <xdr:clientData/>
  </xdr:twoCellAnchor>
  <xdr:twoCellAnchor>
    <xdr:from>
      <xdr:col>12</xdr:col>
      <xdr:colOff>223213</xdr:colOff>
      <xdr:row>22</xdr:row>
      <xdr:rowOff>34637</xdr:rowOff>
    </xdr:from>
    <xdr:to>
      <xdr:col>12</xdr:col>
      <xdr:colOff>381001</xdr:colOff>
      <xdr:row>23</xdr:row>
      <xdr:rowOff>7697</xdr:rowOff>
    </xdr:to>
    <xdr:sp macro="" textlink="">
      <xdr:nvSpPr>
        <xdr:cNvPr id="20" name="TextBox 16"/>
        <xdr:cNvSpPr txBox="1"/>
      </xdr:nvSpPr>
      <xdr:spPr>
        <a:xfrm>
          <a:off x="5391728" y="4356485"/>
          <a:ext cx="157788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E</a:t>
          </a:r>
        </a:p>
      </xdr:txBody>
    </xdr:sp>
    <xdr:clientData/>
  </xdr:twoCellAnchor>
  <xdr:twoCellAnchor>
    <xdr:from>
      <xdr:col>10</xdr:col>
      <xdr:colOff>604213</xdr:colOff>
      <xdr:row>22</xdr:row>
      <xdr:rowOff>142394</xdr:rowOff>
    </xdr:from>
    <xdr:to>
      <xdr:col>11</xdr:col>
      <xdr:colOff>153940</xdr:colOff>
      <xdr:row>23</xdr:row>
      <xdr:rowOff>115454</xdr:rowOff>
    </xdr:to>
    <xdr:sp macro="" textlink="">
      <xdr:nvSpPr>
        <xdr:cNvPr id="21" name="TextBox 16"/>
        <xdr:cNvSpPr txBox="1"/>
      </xdr:nvSpPr>
      <xdr:spPr>
        <a:xfrm>
          <a:off x="4556607" y="4464242"/>
          <a:ext cx="157788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F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0.25236</cdr:x>
      <cdr:y>0.47503</cdr:y>
    </cdr:from>
    <cdr:to>
      <cdr:x>0.30779</cdr:x>
      <cdr:y>0.53291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718433" y="1298634"/>
          <a:ext cx="157798" cy="158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/>
            <a:t>B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27055</xdr:colOff>
      <xdr:row>13</xdr:row>
      <xdr:rowOff>108837</xdr:rowOff>
    </xdr:from>
    <xdr:to>
      <xdr:col>14</xdr:col>
      <xdr:colOff>441614</xdr:colOff>
      <xdr:row>28</xdr:row>
      <xdr:rowOff>33252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245184</xdr:colOff>
      <xdr:row>16</xdr:row>
      <xdr:rowOff>157678</xdr:rowOff>
    </xdr:from>
    <xdr:to>
      <xdr:col>10</xdr:col>
      <xdr:colOff>402972</xdr:colOff>
      <xdr:row>17</xdr:row>
      <xdr:rowOff>130475</xdr:rowOff>
    </xdr:to>
    <xdr:sp macro="" textlink="">
      <xdr:nvSpPr>
        <xdr:cNvPr id="3" name="TextBox 2"/>
        <xdr:cNvSpPr txBox="1"/>
      </xdr:nvSpPr>
      <xdr:spPr>
        <a:xfrm>
          <a:off x="4211301" y="3291171"/>
          <a:ext cx="157788" cy="154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A</a:t>
          </a:r>
        </a:p>
      </xdr:txBody>
    </xdr:sp>
    <xdr:clientData/>
  </xdr:twoCellAnchor>
  <xdr:twoCellAnchor>
    <xdr:from>
      <xdr:col>11</xdr:col>
      <xdr:colOff>550604</xdr:colOff>
      <xdr:row>22</xdr:row>
      <xdr:rowOff>167476</xdr:rowOff>
    </xdr:from>
    <xdr:to>
      <xdr:col>12</xdr:col>
      <xdr:colOff>111587</xdr:colOff>
      <xdr:row>24</xdr:row>
      <xdr:rowOff>4769</xdr:rowOff>
    </xdr:to>
    <xdr:sp macro="" textlink="">
      <xdr:nvSpPr>
        <xdr:cNvPr id="4" name="TextBox 16"/>
        <xdr:cNvSpPr txBox="1"/>
      </xdr:nvSpPr>
      <xdr:spPr>
        <a:xfrm flipH="1">
          <a:off x="5126321" y="4453261"/>
          <a:ext cx="170583" cy="209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C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0.15855</cdr:x>
      <cdr:y>0.21153</cdr:y>
    </cdr:from>
    <cdr:to>
      <cdr:x>0.21398</cdr:x>
      <cdr:y>0.26941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344" y="572942"/>
          <a:ext cx="158139" cy="15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/>
            <a:t>B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0.03001</cdr:x>
      <cdr:y>0.21769</cdr:y>
    </cdr:from>
    <cdr:to>
      <cdr:x>0.08544</cdr:x>
      <cdr:y>0.27557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85436" y="593437"/>
          <a:ext cx="157788" cy="15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/>
            <a:t>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27055</xdr:colOff>
      <xdr:row>13</xdr:row>
      <xdr:rowOff>108837</xdr:rowOff>
    </xdr:from>
    <xdr:to>
      <xdr:col>14</xdr:col>
      <xdr:colOff>441614</xdr:colOff>
      <xdr:row>28</xdr:row>
      <xdr:rowOff>33252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226214</xdr:colOff>
      <xdr:row>20</xdr:row>
      <xdr:rowOff>168715</xdr:rowOff>
    </xdr:from>
    <xdr:to>
      <xdr:col>10</xdr:col>
      <xdr:colOff>384002</xdr:colOff>
      <xdr:row>21</xdr:row>
      <xdr:rowOff>134078</xdr:rowOff>
    </xdr:to>
    <xdr:sp macro="" textlink="">
      <xdr:nvSpPr>
        <xdr:cNvPr id="3" name="TextBox 2"/>
        <xdr:cNvSpPr txBox="1"/>
      </xdr:nvSpPr>
      <xdr:spPr>
        <a:xfrm>
          <a:off x="4185150" y="4106870"/>
          <a:ext cx="157788" cy="155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A</a:t>
          </a:r>
        </a:p>
      </xdr:txBody>
    </xdr:sp>
    <xdr:clientData/>
  </xdr:twoCellAnchor>
  <xdr:twoCellAnchor>
    <xdr:from>
      <xdr:col>13</xdr:col>
      <xdr:colOff>69101</xdr:colOff>
      <xdr:row>22</xdr:row>
      <xdr:rowOff>174337</xdr:rowOff>
    </xdr:from>
    <xdr:to>
      <xdr:col>13</xdr:col>
      <xdr:colOff>225349</xdr:colOff>
      <xdr:row>23</xdr:row>
      <xdr:rowOff>147396</xdr:rowOff>
    </xdr:to>
    <xdr:sp macro="" textlink="">
      <xdr:nvSpPr>
        <xdr:cNvPr id="4" name="TextBox 16"/>
        <xdr:cNvSpPr txBox="1"/>
      </xdr:nvSpPr>
      <xdr:spPr>
        <a:xfrm>
          <a:off x="5870461" y="4482177"/>
          <a:ext cx="156248" cy="1559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C</a:t>
          </a:r>
        </a:p>
      </xdr:txBody>
    </xdr:sp>
    <xdr:clientData/>
  </xdr:twoCellAnchor>
  <xdr:twoCellAnchor>
    <xdr:from>
      <xdr:col>10</xdr:col>
      <xdr:colOff>293511</xdr:colOff>
      <xdr:row>21</xdr:row>
      <xdr:rowOff>5645</xdr:rowOff>
    </xdr:from>
    <xdr:to>
      <xdr:col>13</xdr:col>
      <xdr:colOff>93134</xdr:colOff>
      <xdr:row>23</xdr:row>
      <xdr:rowOff>135467</xdr:rowOff>
    </xdr:to>
    <xdr:sp macro="" textlink="">
      <xdr:nvSpPr>
        <xdr:cNvPr id="6" name="Freeform 5"/>
        <xdr:cNvSpPr/>
      </xdr:nvSpPr>
      <xdr:spPr>
        <a:xfrm>
          <a:off x="4258733" y="4123267"/>
          <a:ext cx="1628423" cy="496711"/>
        </a:xfrm>
        <a:custGeom>
          <a:avLst/>
          <a:gdLst>
            <a:gd name="connsiteX0" fmla="*/ 0 w 1628423"/>
            <a:gd name="connsiteY0" fmla="*/ 491066 h 496711"/>
            <a:gd name="connsiteX1" fmla="*/ 5645 w 1628423"/>
            <a:gd name="connsiteY1" fmla="*/ 0 h 496711"/>
            <a:gd name="connsiteX2" fmla="*/ 553156 w 1628423"/>
            <a:gd name="connsiteY2" fmla="*/ 64911 h 496711"/>
            <a:gd name="connsiteX3" fmla="*/ 1628423 w 1628423"/>
            <a:gd name="connsiteY3" fmla="*/ 496711 h 496711"/>
            <a:gd name="connsiteX4" fmla="*/ 0 w 1628423"/>
            <a:gd name="connsiteY4" fmla="*/ 491066 h 4967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28423" h="496711">
              <a:moveTo>
                <a:pt x="0" y="491066"/>
              </a:moveTo>
              <a:cubicBezTo>
                <a:pt x="1882" y="327377"/>
                <a:pt x="3763" y="163689"/>
                <a:pt x="5645" y="0"/>
              </a:cubicBezTo>
              <a:lnTo>
                <a:pt x="553156" y="64911"/>
              </a:lnTo>
              <a:lnTo>
                <a:pt x="1628423" y="496711"/>
              </a:lnTo>
              <a:lnTo>
                <a:pt x="0" y="491066"/>
              </a:lnTo>
              <a:close/>
            </a:path>
          </a:pathLst>
        </a:custGeom>
        <a:solidFill>
          <a:srgbClr val="5B9BD5">
            <a:alpha val="2117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0.23508</cdr:x>
      <cdr:y>0.51944</cdr:y>
    </cdr:from>
    <cdr:to>
      <cdr:x>0.29051</cdr:x>
      <cdr:y>0.57732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70673" y="1401491"/>
          <a:ext cx="158139" cy="156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/>
            <a:t>B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27055</xdr:colOff>
      <xdr:row>13</xdr:row>
      <xdr:rowOff>108837</xdr:rowOff>
    </xdr:from>
    <xdr:to>
      <xdr:col>14</xdr:col>
      <xdr:colOff>441614</xdr:colOff>
      <xdr:row>28</xdr:row>
      <xdr:rowOff>33252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243554</xdr:colOff>
      <xdr:row>19</xdr:row>
      <xdr:rowOff>108859</xdr:rowOff>
    </xdr:from>
    <xdr:to>
      <xdr:col>10</xdr:col>
      <xdr:colOff>401342</xdr:colOff>
      <xdr:row>20</xdr:row>
      <xdr:rowOff>69823</xdr:rowOff>
    </xdr:to>
    <xdr:sp macro="" textlink="">
      <xdr:nvSpPr>
        <xdr:cNvPr id="4" name="TextBox 3"/>
        <xdr:cNvSpPr txBox="1"/>
      </xdr:nvSpPr>
      <xdr:spPr>
        <a:xfrm>
          <a:off x="4204744" y="3834192"/>
          <a:ext cx="157788" cy="154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A</a:t>
          </a:r>
        </a:p>
      </xdr:txBody>
    </xdr:sp>
    <xdr:clientData/>
  </xdr:twoCellAnchor>
  <xdr:twoCellAnchor>
    <xdr:from>
      <xdr:col>12</xdr:col>
      <xdr:colOff>247951</xdr:colOff>
      <xdr:row>23</xdr:row>
      <xdr:rowOff>31888</xdr:rowOff>
    </xdr:from>
    <xdr:to>
      <xdr:col>12</xdr:col>
      <xdr:colOff>405739</xdr:colOff>
      <xdr:row>24</xdr:row>
      <xdr:rowOff>4949</xdr:rowOff>
    </xdr:to>
    <xdr:sp macro="" textlink="">
      <xdr:nvSpPr>
        <xdr:cNvPr id="5" name="TextBox 16"/>
        <xdr:cNvSpPr txBox="1"/>
      </xdr:nvSpPr>
      <xdr:spPr>
        <a:xfrm>
          <a:off x="5430761" y="4507126"/>
          <a:ext cx="157788" cy="154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C</a:t>
          </a:r>
        </a:p>
      </xdr:txBody>
    </xdr:sp>
    <xdr:clientData/>
  </xdr:twoCellAnchor>
  <xdr:twoCellAnchor>
    <xdr:from>
      <xdr:col>10</xdr:col>
      <xdr:colOff>215517</xdr:colOff>
      <xdr:row>23</xdr:row>
      <xdr:rowOff>19791</xdr:rowOff>
    </xdr:from>
    <xdr:to>
      <xdr:col>10</xdr:col>
      <xdr:colOff>376053</xdr:colOff>
      <xdr:row>23</xdr:row>
      <xdr:rowOff>177579</xdr:rowOff>
    </xdr:to>
    <xdr:sp macro="" textlink="">
      <xdr:nvSpPr>
        <xdr:cNvPr id="6" name="TextBox 16"/>
        <xdr:cNvSpPr txBox="1"/>
      </xdr:nvSpPr>
      <xdr:spPr>
        <a:xfrm>
          <a:off x="4176707" y="4495029"/>
          <a:ext cx="160536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D</a:t>
          </a:r>
        </a:p>
      </xdr:txBody>
    </xdr:sp>
    <xdr:clientData/>
  </xdr:twoCellAnchor>
  <xdr:twoCellAnchor>
    <xdr:from>
      <xdr:col>10</xdr:col>
      <xdr:colOff>266096</xdr:colOff>
      <xdr:row>20</xdr:row>
      <xdr:rowOff>66524</xdr:rowOff>
    </xdr:from>
    <xdr:to>
      <xdr:col>12</xdr:col>
      <xdr:colOff>272142</xdr:colOff>
      <xdr:row>23</xdr:row>
      <xdr:rowOff>157238</xdr:rowOff>
    </xdr:to>
    <xdr:sp macro="" textlink="">
      <xdr:nvSpPr>
        <xdr:cNvPr id="9" name="Freeform 8"/>
        <xdr:cNvSpPr/>
      </xdr:nvSpPr>
      <xdr:spPr>
        <a:xfrm>
          <a:off x="4227286" y="3985381"/>
          <a:ext cx="1227666" cy="647095"/>
        </a:xfrm>
        <a:custGeom>
          <a:avLst/>
          <a:gdLst>
            <a:gd name="connsiteX0" fmla="*/ 12095 w 1227666"/>
            <a:gd name="connsiteY0" fmla="*/ 628952 h 647095"/>
            <a:gd name="connsiteX1" fmla="*/ 0 w 1227666"/>
            <a:gd name="connsiteY1" fmla="*/ 0 h 647095"/>
            <a:gd name="connsiteX2" fmla="*/ 1149047 w 1227666"/>
            <a:gd name="connsiteY2" fmla="*/ 332619 h 647095"/>
            <a:gd name="connsiteX3" fmla="*/ 1227666 w 1227666"/>
            <a:gd name="connsiteY3" fmla="*/ 647095 h 647095"/>
            <a:gd name="connsiteX4" fmla="*/ 12095 w 1227666"/>
            <a:gd name="connsiteY4" fmla="*/ 628952 h 6470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27666" h="647095">
              <a:moveTo>
                <a:pt x="12095" y="628952"/>
              </a:moveTo>
              <a:lnTo>
                <a:pt x="0" y="0"/>
              </a:lnTo>
              <a:lnTo>
                <a:pt x="1149047" y="332619"/>
              </a:lnTo>
              <a:lnTo>
                <a:pt x="1227666" y="647095"/>
              </a:lnTo>
              <a:lnTo>
                <a:pt x="12095" y="628952"/>
              </a:lnTo>
              <a:close/>
            </a:path>
          </a:pathLst>
        </a:custGeom>
        <a:solidFill>
          <a:srgbClr val="5B9BD5">
            <a:alpha val="23137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0.44901</cdr:x>
      <cdr:y>0.51266</cdr:y>
    </cdr:from>
    <cdr:to>
      <cdr:x>0.50444</cdr:x>
      <cdr:y>0.57054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1283191" y="1387425"/>
          <a:ext cx="158407" cy="156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/>
            <a:t>B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27055</xdr:colOff>
      <xdr:row>13</xdr:row>
      <xdr:rowOff>108837</xdr:rowOff>
    </xdr:from>
    <xdr:to>
      <xdr:col>14</xdr:col>
      <xdr:colOff>441614</xdr:colOff>
      <xdr:row>28</xdr:row>
      <xdr:rowOff>33252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234296</xdr:colOff>
      <xdr:row>19</xdr:row>
      <xdr:rowOff>19395</xdr:rowOff>
    </xdr:from>
    <xdr:to>
      <xdr:col>10</xdr:col>
      <xdr:colOff>392084</xdr:colOff>
      <xdr:row>19</xdr:row>
      <xdr:rowOff>177182</xdr:rowOff>
    </xdr:to>
    <xdr:sp macro="" textlink="">
      <xdr:nvSpPr>
        <xdr:cNvPr id="4" name="TextBox 3"/>
        <xdr:cNvSpPr txBox="1"/>
      </xdr:nvSpPr>
      <xdr:spPr>
        <a:xfrm>
          <a:off x="4205932" y="3775516"/>
          <a:ext cx="157788" cy="157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A</a:t>
          </a:r>
        </a:p>
      </xdr:txBody>
    </xdr:sp>
    <xdr:clientData/>
  </xdr:twoCellAnchor>
  <xdr:twoCellAnchor>
    <xdr:from>
      <xdr:col>12</xdr:col>
      <xdr:colOff>273532</xdr:colOff>
      <xdr:row>23</xdr:row>
      <xdr:rowOff>34712</xdr:rowOff>
    </xdr:from>
    <xdr:to>
      <xdr:col>12</xdr:col>
      <xdr:colOff>429780</xdr:colOff>
      <xdr:row>24</xdr:row>
      <xdr:rowOff>7772</xdr:rowOff>
    </xdr:to>
    <xdr:sp macro="" textlink="">
      <xdr:nvSpPr>
        <xdr:cNvPr id="5" name="TextBox 16"/>
        <xdr:cNvSpPr txBox="1"/>
      </xdr:nvSpPr>
      <xdr:spPr>
        <a:xfrm>
          <a:off x="5461290" y="4545136"/>
          <a:ext cx="156248" cy="15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C</a:t>
          </a:r>
        </a:p>
      </xdr:txBody>
    </xdr:sp>
    <xdr:clientData/>
  </xdr:twoCellAnchor>
  <xdr:twoCellAnchor>
    <xdr:from>
      <xdr:col>10</xdr:col>
      <xdr:colOff>277091</xdr:colOff>
      <xdr:row>19</xdr:row>
      <xdr:rowOff>169334</xdr:rowOff>
    </xdr:from>
    <xdr:to>
      <xdr:col>12</xdr:col>
      <xdr:colOff>438727</xdr:colOff>
      <xdr:row>23</xdr:row>
      <xdr:rowOff>153940</xdr:rowOff>
    </xdr:to>
    <xdr:sp macro="" textlink="">
      <xdr:nvSpPr>
        <xdr:cNvPr id="10" name="Freeform 9"/>
        <xdr:cNvSpPr/>
      </xdr:nvSpPr>
      <xdr:spPr>
        <a:xfrm>
          <a:off x="4248727" y="3933152"/>
          <a:ext cx="1377758" cy="746606"/>
        </a:xfrm>
        <a:custGeom>
          <a:avLst/>
          <a:gdLst>
            <a:gd name="connsiteX0" fmla="*/ 0 w 1377758"/>
            <a:gd name="connsiteY0" fmla="*/ 0 h 738909"/>
            <a:gd name="connsiteX1" fmla="*/ 15394 w 1377758"/>
            <a:gd name="connsiteY1" fmla="*/ 738909 h 738909"/>
            <a:gd name="connsiteX2" fmla="*/ 1377758 w 1377758"/>
            <a:gd name="connsiteY2" fmla="*/ 715818 h 738909"/>
            <a:gd name="connsiteX3" fmla="*/ 1054485 w 1377758"/>
            <a:gd name="connsiteY3" fmla="*/ 369454 h 738909"/>
            <a:gd name="connsiteX4" fmla="*/ 0 w 1377758"/>
            <a:gd name="connsiteY4" fmla="*/ 0 h 7389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77758" h="738909">
              <a:moveTo>
                <a:pt x="0" y="0"/>
              </a:moveTo>
              <a:lnTo>
                <a:pt x="15394" y="738909"/>
              </a:lnTo>
              <a:lnTo>
                <a:pt x="1377758" y="715818"/>
              </a:lnTo>
              <a:lnTo>
                <a:pt x="1054485" y="369454"/>
              </a:lnTo>
              <a:lnTo>
                <a:pt x="0" y="0"/>
              </a:lnTo>
              <a:close/>
            </a:path>
          </a:pathLst>
        </a:custGeom>
        <a:solidFill>
          <a:srgbClr val="5B9BD5">
            <a:alpha val="3098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0.40107</cdr:x>
      <cdr:y>0.54823</cdr:y>
    </cdr:from>
    <cdr:to>
      <cdr:x>0.4565</cdr:x>
      <cdr:y>0.60611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1148426" y="1472454"/>
          <a:ext cx="158718" cy="1554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/>
            <a:t>B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27055</xdr:colOff>
      <xdr:row>13</xdr:row>
      <xdr:rowOff>108837</xdr:rowOff>
    </xdr:from>
    <xdr:to>
      <xdr:col>14</xdr:col>
      <xdr:colOff>441614</xdr:colOff>
      <xdr:row>28</xdr:row>
      <xdr:rowOff>33252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226599</xdr:colOff>
      <xdr:row>18</xdr:row>
      <xdr:rowOff>150244</xdr:rowOff>
    </xdr:from>
    <xdr:to>
      <xdr:col>10</xdr:col>
      <xdr:colOff>384387</xdr:colOff>
      <xdr:row>19</xdr:row>
      <xdr:rowOff>115607</xdr:rowOff>
    </xdr:to>
    <xdr:sp macro="" textlink="">
      <xdr:nvSpPr>
        <xdr:cNvPr id="3" name="TextBox 2"/>
        <xdr:cNvSpPr txBox="1"/>
      </xdr:nvSpPr>
      <xdr:spPr>
        <a:xfrm>
          <a:off x="4198235" y="3721638"/>
          <a:ext cx="157788" cy="157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A</a:t>
          </a:r>
        </a:p>
      </xdr:txBody>
    </xdr:sp>
    <xdr:clientData/>
  </xdr:twoCellAnchor>
  <xdr:twoCellAnchor>
    <xdr:from>
      <xdr:col>12</xdr:col>
      <xdr:colOff>375901</xdr:colOff>
      <xdr:row>23</xdr:row>
      <xdr:rowOff>3924</xdr:rowOff>
    </xdr:from>
    <xdr:to>
      <xdr:col>12</xdr:col>
      <xdr:colOff>546484</xdr:colOff>
      <xdr:row>24</xdr:row>
      <xdr:rowOff>30788</xdr:rowOff>
    </xdr:to>
    <xdr:sp macro="" textlink="">
      <xdr:nvSpPr>
        <xdr:cNvPr id="4" name="TextBox 16"/>
        <xdr:cNvSpPr txBox="1"/>
      </xdr:nvSpPr>
      <xdr:spPr>
        <a:xfrm flipH="1">
          <a:off x="5563659" y="4529742"/>
          <a:ext cx="170583" cy="211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600" b="0"/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5"/>
  <sheetViews>
    <sheetView topLeftCell="A10" zoomScale="131" zoomScaleNormal="131" workbookViewId="0">
      <selection activeCell="L35" sqref="L35"/>
    </sheetView>
  </sheetViews>
  <sheetFormatPr defaultRowHeight="14.4"/>
  <cols>
    <col min="1" max="1" width="14.5546875" customWidth="1"/>
    <col min="2" max="2" width="3.77734375" bestFit="1" customWidth="1"/>
    <col min="3" max="3" width="3" bestFit="1" customWidth="1"/>
    <col min="4" max="4" width="4" bestFit="1" customWidth="1"/>
    <col min="5" max="5" width="2" bestFit="1" customWidth="1"/>
    <col min="6" max="6" width="4" bestFit="1" customWidth="1"/>
    <col min="7" max="7" width="5.6640625" customWidth="1"/>
    <col min="10" max="10" width="3" customWidth="1"/>
    <col min="17" max="20" width="5.21875" customWidth="1"/>
    <col min="21" max="25" width="7.6640625" customWidth="1"/>
    <col min="27" max="27" width="3.77734375" customWidth="1"/>
    <col min="28" max="28" width="4.6640625" customWidth="1"/>
  </cols>
  <sheetData>
    <row r="2" spans="1:28" ht="29.4" thickBot="1">
      <c r="A2" s="2" t="s">
        <v>32</v>
      </c>
      <c r="B2" s="3"/>
      <c r="C2" s="4"/>
      <c r="D2" s="4"/>
      <c r="E2" s="4"/>
      <c r="F2" s="4"/>
      <c r="G2" s="4"/>
      <c r="T2" t="s">
        <v>40</v>
      </c>
      <c r="Z2" s="206" t="s">
        <v>28</v>
      </c>
    </row>
    <row r="3" spans="1:28" ht="15" thickBot="1">
      <c r="A3" s="3" t="s">
        <v>5</v>
      </c>
      <c r="B3" s="3" t="s">
        <v>0</v>
      </c>
      <c r="C3" s="4">
        <v>2</v>
      </c>
      <c r="D3" s="5" t="s">
        <v>1</v>
      </c>
      <c r="E3" s="6" t="s">
        <v>2</v>
      </c>
      <c r="F3" s="4">
        <v>2</v>
      </c>
      <c r="G3" s="5" t="s">
        <v>3</v>
      </c>
      <c r="R3" s="70" t="s">
        <v>9</v>
      </c>
      <c r="S3" s="71" t="s">
        <v>1</v>
      </c>
      <c r="T3" s="108" t="s">
        <v>3</v>
      </c>
      <c r="U3" s="72" t="s">
        <v>21</v>
      </c>
      <c r="V3" s="72" t="s">
        <v>24</v>
      </c>
      <c r="W3" s="72" t="s">
        <v>26</v>
      </c>
      <c r="X3" s="72" t="s">
        <v>34</v>
      </c>
      <c r="Y3" s="73" t="s">
        <v>15</v>
      </c>
      <c r="AA3" s="3" t="s">
        <v>3</v>
      </c>
      <c r="AB3" s="72" t="s">
        <v>21</v>
      </c>
    </row>
    <row r="4" spans="1:28" ht="15" thickBot="1">
      <c r="A4" s="1" t="s">
        <v>6</v>
      </c>
      <c r="B4" s="3"/>
      <c r="C4" s="4"/>
      <c r="D4" s="4"/>
      <c r="E4" s="4"/>
      <c r="F4" s="4"/>
      <c r="G4" s="4"/>
      <c r="P4" s="107" t="s">
        <v>19</v>
      </c>
      <c r="Q4" s="86" t="s">
        <v>9</v>
      </c>
      <c r="R4" s="70">
        <v>1</v>
      </c>
      <c r="S4" s="90">
        <v>-2</v>
      </c>
      <c r="T4" s="109">
        <v>-2</v>
      </c>
      <c r="U4" s="87">
        <v>0</v>
      </c>
      <c r="V4" s="87">
        <v>0</v>
      </c>
      <c r="W4" s="87">
        <v>0</v>
      </c>
      <c r="X4" s="88">
        <v>0</v>
      </c>
      <c r="Y4" s="86">
        <v>0</v>
      </c>
      <c r="AA4" s="118">
        <v>-2</v>
      </c>
      <c r="AB4" s="119">
        <v>0</v>
      </c>
    </row>
    <row r="5" spans="1:28">
      <c r="A5" s="3"/>
      <c r="B5" s="3"/>
      <c r="C5" s="18">
        <v>1</v>
      </c>
      <c r="D5" s="19" t="s">
        <v>1</v>
      </c>
      <c r="E5" s="20" t="s">
        <v>2</v>
      </c>
      <c r="F5" s="18">
        <v>2</v>
      </c>
      <c r="G5" s="19" t="s">
        <v>3</v>
      </c>
      <c r="H5" s="21" t="s">
        <v>7</v>
      </c>
      <c r="I5" s="22">
        <v>10</v>
      </c>
      <c r="K5" s="28"/>
      <c r="L5" s="28" t="s">
        <v>1</v>
      </c>
      <c r="M5" s="28" t="s">
        <v>3</v>
      </c>
      <c r="N5" s="28" t="s">
        <v>4</v>
      </c>
      <c r="P5" s="107" t="s">
        <v>20</v>
      </c>
      <c r="Q5" s="112" t="s">
        <v>21</v>
      </c>
      <c r="R5" s="113">
        <v>0</v>
      </c>
      <c r="S5" s="110">
        <v>1</v>
      </c>
      <c r="T5" s="116">
        <v>2</v>
      </c>
      <c r="U5" s="110">
        <v>1</v>
      </c>
      <c r="V5" s="110">
        <v>0</v>
      </c>
      <c r="W5" s="110">
        <v>0</v>
      </c>
      <c r="X5" s="114">
        <v>0</v>
      </c>
      <c r="Y5" s="115">
        <v>10</v>
      </c>
      <c r="Z5" s="105">
        <f>Y5/T5</f>
        <v>5</v>
      </c>
      <c r="AA5" s="3">
        <v>2</v>
      </c>
      <c r="AB5" s="92">
        <v>1</v>
      </c>
    </row>
    <row r="6" spans="1:28">
      <c r="A6" s="3"/>
      <c r="B6" s="3"/>
      <c r="C6" s="23"/>
      <c r="D6" s="24">
        <v>0</v>
      </c>
      <c r="E6" s="24"/>
      <c r="F6" s="23"/>
      <c r="G6" s="24">
        <f>I5/F5</f>
        <v>5</v>
      </c>
      <c r="H6" s="25"/>
      <c r="I6" s="26"/>
      <c r="K6" s="3" t="s">
        <v>10</v>
      </c>
      <c r="L6" s="3">
        <v>0</v>
      </c>
      <c r="M6" s="3">
        <v>0</v>
      </c>
      <c r="N6" s="3">
        <f>2*L6+2*M6</f>
        <v>0</v>
      </c>
      <c r="P6" s="107" t="s">
        <v>23</v>
      </c>
      <c r="Q6" s="94" t="s">
        <v>24</v>
      </c>
      <c r="R6" s="79">
        <v>0</v>
      </c>
      <c r="S6" s="33">
        <v>1</v>
      </c>
      <c r="T6" s="110">
        <v>1</v>
      </c>
      <c r="U6" s="33">
        <v>0</v>
      </c>
      <c r="V6" s="33">
        <v>1</v>
      </c>
      <c r="W6" s="33">
        <v>0</v>
      </c>
      <c r="X6" s="80">
        <v>0</v>
      </c>
      <c r="Y6" s="84">
        <v>6</v>
      </c>
      <c r="Z6" s="3">
        <f t="shared" ref="Z6" si="0">Y6/T6</f>
        <v>6</v>
      </c>
      <c r="AA6" s="118">
        <v>1</v>
      </c>
      <c r="AB6" s="120">
        <v>0</v>
      </c>
    </row>
    <row r="7" spans="1:28">
      <c r="A7" s="3"/>
      <c r="B7" s="3"/>
      <c r="C7" s="23"/>
      <c r="D7" s="24">
        <f>I5/C5</f>
        <v>10</v>
      </c>
      <c r="E7" s="24"/>
      <c r="F7" s="23"/>
      <c r="G7" s="24">
        <v>0</v>
      </c>
      <c r="H7" s="25"/>
      <c r="I7" s="26"/>
      <c r="K7" s="3" t="s">
        <v>11</v>
      </c>
      <c r="L7" s="3">
        <v>0</v>
      </c>
      <c r="M7" s="3">
        <v>5</v>
      </c>
      <c r="N7" s="3">
        <f t="shared" ref="N7:N11" si="1">2*L7+2*M7</f>
        <v>10</v>
      </c>
      <c r="P7" s="107" t="s">
        <v>25</v>
      </c>
      <c r="Q7" s="95" t="s">
        <v>26</v>
      </c>
      <c r="R7" s="79">
        <v>0</v>
      </c>
      <c r="S7" s="33">
        <v>1</v>
      </c>
      <c r="T7" s="110">
        <v>-2</v>
      </c>
      <c r="U7" s="33">
        <v>0</v>
      </c>
      <c r="V7" s="33">
        <v>0</v>
      </c>
      <c r="W7" s="33">
        <v>1</v>
      </c>
      <c r="X7" s="80">
        <v>0</v>
      </c>
      <c r="Y7" s="84">
        <v>1</v>
      </c>
      <c r="Z7" s="3"/>
      <c r="AA7" s="118">
        <v>-2</v>
      </c>
      <c r="AB7" s="120">
        <v>0</v>
      </c>
    </row>
    <row r="8" spans="1:28" ht="15" thickBot="1">
      <c r="A8" s="3"/>
      <c r="B8" s="3"/>
      <c r="C8" s="8"/>
      <c r="D8" s="4"/>
      <c r="E8" s="4"/>
      <c r="F8" s="8"/>
      <c r="G8" s="4"/>
      <c r="I8" s="9"/>
      <c r="K8" s="103" t="s">
        <v>12</v>
      </c>
      <c r="L8" s="103">
        <v>2</v>
      </c>
      <c r="M8" s="103">
        <v>4</v>
      </c>
      <c r="N8" s="103">
        <f t="shared" si="1"/>
        <v>12</v>
      </c>
      <c r="P8" s="107" t="s">
        <v>38</v>
      </c>
      <c r="Q8" s="96" t="s">
        <v>34</v>
      </c>
      <c r="R8" s="81">
        <v>0</v>
      </c>
      <c r="S8" s="82">
        <v>1</v>
      </c>
      <c r="T8" s="111">
        <v>-1</v>
      </c>
      <c r="U8" s="82">
        <v>0</v>
      </c>
      <c r="V8" s="82">
        <v>0</v>
      </c>
      <c r="W8" s="82">
        <v>0</v>
      </c>
      <c r="X8" s="83">
        <v>1</v>
      </c>
      <c r="Y8" s="85">
        <v>2</v>
      </c>
      <c r="Z8" s="3"/>
      <c r="AA8" s="118">
        <v>-1</v>
      </c>
      <c r="AB8" s="121">
        <v>0</v>
      </c>
    </row>
    <row r="9" spans="1:28">
      <c r="A9" s="3"/>
      <c r="B9" s="3"/>
      <c r="C9" s="46">
        <v>1</v>
      </c>
      <c r="D9" s="47" t="s">
        <v>1</v>
      </c>
      <c r="E9" s="48"/>
      <c r="F9" s="46">
        <v>1</v>
      </c>
      <c r="G9" s="47" t="s">
        <v>3</v>
      </c>
      <c r="H9" s="49" t="s">
        <v>7</v>
      </c>
      <c r="I9" s="50">
        <v>6</v>
      </c>
      <c r="K9" s="103" t="s">
        <v>13</v>
      </c>
      <c r="L9" s="103">
        <v>4</v>
      </c>
      <c r="M9" s="103">
        <v>2</v>
      </c>
      <c r="N9" s="103">
        <f>2*L9+2*M9</f>
        <v>12</v>
      </c>
    </row>
    <row r="10" spans="1:28">
      <c r="A10" s="3"/>
      <c r="B10" s="3"/>
      <c r="C10" s="10"/>
      <c r="D10" s="44">
        <v>0</v>
      </c>
      <c r="E10" s="44"/>
      <c r="F10" s="45"/>
      <c r="G10" s="44">
        <f>I9/F9</f>
        <v>6</v>
      </c>
      <c r="H10" s="12"/>
      <c r="I10" s="11"/>
      <c r="K10" s="3" t="s">
        <v>14</v>
      </c>
      <c r="L10" s="3">
        <v>3</v>
      </c>
      <c r="M10" s="3">
        <v>1</v>
      </c>
      <c r="N10" s="3">
        <f t="shared" si="1"/>
        <v>8</v>
      </c>
      <c r="Q10" s="1" t="s">
        <v>36</v>
      </c>
      <c r="R10" t="s">
        <v>37</v>
      </c>
    </row>
    <row r="11" spans="1:28" ht="15" thickBot="1">
      <c r="A11" s="3"/>
      <c r="B11" s="3"/>
      <c r="C11" s="10"/>
      <c r="D11" s="44">
        <f>I9/C9</f>
        <v>6</v>
      </c>
      <c r="E11" s="44"/>
      <c r="F11" s="45"/>
      <c r="G11" s="44">
        <v>0</v>
      </c>
      <c r="H11" s="12"/>
      <c r="I11" s="11"/>
      <c r="K11" s="3" t="s">
        <v>33</v>
      </c>
      <c r="L11" s="3">
        <v>1</v>
      </c>
      <c r="M11" s="3">
        <v>0</v>
      </c>
      <c r="N11" s="3">
        <f t="shared" si="1"/>
        <v>2</v>
      </c>
      <c r="Z11" s="206" t="s">
        <v>29</v>
      </c>
    </row>
    <row r="12" spans="1:28" ht="15" thickBot="1">
      <c r="A12" s="3"/>
      <c r="B12" s="3"/>
      <c r="C12" s="8"/>
      <c r="D12" s="4"/>
      <c r="E12" s="4"/>
      <c r="F12" s="8"/>
      <c r="G12" s="4"/>
      <c r="I12" s="9"/>
      <c r="R12" s="70" t="s">
        <v>9</v>
      </c>
      <c r="S12" s="130" t="s">
        <v>1</v>
      </c>
      <c r="T12" s="71" t="s">
        <v>3</v>
      </c>
      <c r="U12" s="72" t="s">
        <v>21</v>
      </c>
      <c r="V12" s="72" t="s">
        <v>24</v>
      </c>
      <c r="W12" s="72" t="s">
        <v>26</v>
      </c>
      <c r="X12" s="72" t="s">
        <v>34</v>
      </c>
      <c r="Y12" s="73" t="s">
        <v>15</v>
      </c>
      <c r="AA12" s="125" t="s">
        <v>1</v>
      </c>
      <c r="AB12" t="s">
        <v>24</v>
      </c>
    </row>
    <row r="13" spans="1:28" ht="15" thickBot="1">
      <c r="A13" s="3"/>
      <c r="B13" s="3"/>
      <c r="C13" s="13">
        <v>1</v>
      </c>
      <c r="D13" s="15" t="s">
        <v>1</v>
      </c>
      <c r="E13" s="14"/>
      <c r="F13" s="13">
        <v>-2</v>
      </c>
      <c r="G13" s="15" t="s">
        <v>3</v>
      </c>
      <c r="H13" s="16" t="s">
        <v>7</v>
      </c>
      <c r="I13" s="17">
        <v>1</v>
      </c>
      <c r="P13" s="107" t="s">
        <v>19</v>
      </c>
      <c r="Q13" s="86" t="s">
        <v>9</v>
      </c>
      <c r="R13" s="77">
        <f>R4-$T$4*R14</f>
        <v>1</v>
      </c>
      <c r="S13" s="131">
        <f>S4-$T$4*S14</f>
        <v>-1</v>
      </c>
      <c r="T13" s="77">
        <f t="shared" ref="T13:X13" si="2">T4-$T$4*T14</f>
        <v>0</v>
      </c>
      <c r="U13" s="77">
        <f t="shared" si="2"/>
        <v>1</v>
      </c>
      <c r="V13" s="77">
        <f t="shared" si="2"/>
        <v>0</v>
      </c>
      <c r="W13" s="77">
        <f t="shared" si="2"/>
        <v>0</v>
      </c>
      <c r="X13" s="77">
        <f t="shared" si="2"/>
        <v>0</v>
      </c>
      <c r="Y13" s="77">
        <f>Y4-$T$4*Y14</f>
        <v>10</v>
      </c>
      <c r="AA13" s="126">
        <v>-1</v>
      </c>
      <c r="AB13">
        <v>0</v>
      </c>
    </row>
    <row r="14" spans="1:28">
      <c r="A14" s="3"/>
      <c r="B14" s="3"/>
      <c r="C14" s="13"/>
      <c r="D14" s="59">
        <v>0</v>
      </c>
      <c r="E14" s="59"/>
      <c r="F14" s="60"/>
      <c r="G14" s="59">
        <f>I13/F13</f>
        <v>-0.5</v>
      </c>
      <c r="H14" s="16"/>
      <c r="I14" s="17"/>
      <c r="P14" s="107" t="s">
        <v>39</v>
      </c>
      <c r="Q14" s="91" t="s">
        <v>3</v>
      </c>
      <c r="R14" s="123">
        <f>R5/2</f>
        <v>0</v>
      </c>
      <c r="S14" s="132">
        <f t="shared" ref="S14:Y14" si="3">S5/2</f>
        <v>0.5</v>
      </c>
      <c r="T14" s="123">
        <f t="shared" si="3"/>
        <v>1</v>
      </c>
      <c r="U14" s="123">
        <f t="shared" si="3"/>
        <v>0.5</v>
      </c>
      <c r="V14" s="123">
        <f t="shared" si="3"/>
        <v>0</v>
      </c>
      <c r="W14" s="123">
        <f t="shared" si="3"/>
        <v>0</v>
      </c>
      <c r="X14" s="123">
        <f t="shared" si="3"/>
        <v>0</v>
      </c>
      <c r="Y14" s="123">
        <f t="shared" si="3"/>
        <v>5</v>
      </c>
      <c r="Z14" s="30">
        <f>Y14/S14</f>
        <v>10</v>
      </c>
      <c r="AA14" s="127">
        <v>0.5</v>
      </c>
      <c r="AB14">
        <v>0</v>
      </c>
    </row>
    <row r="15" spans="1:28">
      <c r="A15" s="3"/>
      <c r="B15" s="3"/>
      <c r="C15" s="13"/>
      <c r="D15" s="59">
        <f>I13/C13</f>
        <v>1</v>
      </c>
      <c r="E15" s="59"/>
      <c r="F15" s="60"/>
      <c r="G15" s="59">
        <v>0</v>
      </c>
      <c r="H15" s="16"/>
      <c r="I15" s="17"/>
      <c r="P15" s="107" t="s">
        <v>23</v>
      </c>
      <c r="Q15" s="128" t="s">
        <v>24</v>
      </c>
      <c r="R15" s="97">
        <f>R6-$T$6*R14</f>
        <v>0</v>
      </c>
      <c r="S15" s="132">
        <f t="shared" ref="S15:X15" si="4">S6-$T$6*S14</f>
        <v>0.5</v>
      </c>
      <c r="T15" s="97">
        <f t="shared" si="4"/>
        <v>0</v>
      </c>
      <c r="U15" s="97">
        <f t="shared" si="4"/>
        <v>-0.5</v>
      </c>
      <c r="V15" s="97">
        <f t="shared" si="4"/>
        <v>1</v>
      </c>
      <c r="W15" s="97">
        <f t="shared" si="4"/>
        <v>0</v>
      </c>
      <c r="X15" s="97">
        <f t="shared" si="4"/>
        <v>0</v>
      </c>
      <c r="Y15" s="97">
        <f>Y6-$T$6*Y14</f>
        <v>1</v>
      </c>
      <c r="Z15" s="30">
        <f t="shared" ref="Z15:Z17" si="5">Y15/S15</f>
        <v>2</v>
      </c>
      <c r="AA15" s="97">
        <v>0.5</v>
      </c>
      <c r="AB15">
        <v>1</v>
      </c>
    </row>
    <row r="16" spans="1:28">
      <c r="A16" s="3"/>
      <c r="B16" s="3"/>
      <c r="C16" s="60"/>
      <c r="D16" s="59">
        <v>7</v>
      </c>
      <c r="E16" s="59"/>
      <c r="F16" s="60"/>
      <c r="G16" s="59">
        <f>(I13-D16)/F13</f>
        <v>3</v>
      </c>
      <c r="H16" s="61"/>
      <c r="I16" s="62"/>
      <c r="P16" s="107" t="s">
        <v>25</v>
      </c>
      <c r="Q16" s="95" t="s">
        <v>26</v>
      </c>
      <c r="R16" s="122">
        <f>R7-$T7*R$14</f>
        <v>0</v>
      </c>
      <c r="S16" s="132">
        <f t="shared" ref="S16:X17" si="6">S7-$T7*S$14</f>
        <v>2</v>
      </c>
      <c r="T16" s="122">
        <f t="shared" si="6"/>
        <v>0</v>
      </c>
      <c r="U16" s="122">
        <f t="shared" si="6"/>
        <v>1</v>
      </c>
      <c r="V16" s="122">
        <f t="shared" si="6"/>
        <v>0</v>
      </c>
      <c r="W16" s="122">
        <f t="shared" si="6"/>
        <v>1</v>
      </c>
      <c r="X16" s="122">
        <f t="shared" si="6"/>
        <v>0</v>
      </c>
      <c r="Y16" s="122">
        <f>Y7-$T7*Y$14</f>
        <v>11</v>
      </c>
      <c r="Z16" s="30">
        <f t="shared" si="5"/>
        <v>5.5</v>
      </c>
      <c r="AA16" s="97">
        <v>2</v>
      </c>
      <c r="AB16">
        <v>0</v>
      </c>
    </row>
    <row r="17" spans="1:30" ht="14.4" customHeight="1" thickBot="1">
      <c r="A17" s="3"/>
      <c r="B17" s="3"/>
      <c r="I17" s="102" t="s">
        <v>13</v>
      </c>
      <c r="J17" s="36"/>
      <c r="P17" s="107" t="s">
        <v>38</v>
      </c>
      <c r="Q17" s="96" t="s">
        <v>34</v>
      </c>
      <c r="R17" s="122">
        <f>R8-$T8*R$14</f>
        <v>0</v>
      </c>
      <c r="S17" s="132">
        <f t="shared" si="6"/>
        <v>1.5</v>
      </c>
      <c r="T17" s="122">
        <f t="shared" si="6"/>
        <v>0</v>
      </c>
      <c r="U17" s="122">
        <f t="shared" si="6"/>
        <v>0.5</v>
      </c>
      <c r="V17" s="122">
        <f t="shared" si="6"/>
        <v>0</v>
      </c>
      <c r="W17" s="122">
        <f t="shared" si="6"/>
        <v>0</v>
      </c>
      <c r="X17" s="122">
        <f t="shared" si="6"/>
        <v>1</v>
      </c>
      <c r="Y17" s="122">
        <f>Y8-$T8*Y$14</f>
        <v>7</v>
      </c>
      <c r="Z17" s="30">
        <f t="shared" si="5"/>
        <v>4.666666666666667</v>
      </c>
      <c r="AA17" s="97">
        <v>1.5</v>
      </c>
      <c r="AB17">
        <v>0</v>
      </c>
    </row>
    <row r="18" spans="1:30">
      <c r="A18" s="3"/>
      <c r="B18" s="3"/>
      <c r="C18" s="51">
        <v>1</v>
      </c>
      <c r="D18" s="52" t="s">
        <v>1</v>
      </c>
      <c r="E18" s="53"/>
      <c r="F18" s="51">
        <v>-1</v>
      </c>
      <c r="G18" s="52" t="s">
        <v>3</v>
      </c>
      <c r="H18" s="54" t="s">
        <v>7</v>
      </c>
      <c r="I18" s="55">
        <v>2</v>
      </c>
    </row>
    <row r="19" spans="1:30" ht="15" thickBot="1">
      <c r="A19" s="3"/>
      <c r="B19" s="3"/>
      <c r="C19" s="51"/>
      <c r="D19" s="56">
        <v>0</v>
      </c>
      <c r="E19" s="56"/>
      <c r="F19" s="57"/>
      <c r="G19" s="56">
        <f>I18/F18</f>
        <v>-2</v>
      </c>
      <c r="H19" s="54"/>
      <c r="I19" s="55"/>
      <c r="R19" s="1" t="s">
        <v>36</v>
      </c>
      <c r="S19" t="s">
        <v>41</v>
      </c>
    </row>
    <row r="20" spans="1:30" ht="15" thickBot="1">
      <c r="C20" s="51"/>
      <c r="D20" s="56">
        <f>I18/C18</f>
        <v>2</v>
      </c>
      <c r="E20" s="56"/>
      <c r="F20" s="57"/>
      <c r="G20" s="56">
        <v>0</v>
      </c>
      <c r="H20" s="54"/>
      <c r="I20" s="55"/>
      <c r="R20" s="77" t="s">
        <v>9</v>
      </c>
      <c r="S20" s="99" t="s">
        <v>1</v>
      </c>
      <c r="T20" s="99" t="s">
        <v>3</v>
      </c>
      <c r="U20" s="195" t="s">
        <v>21</v>
      </c>
      <c r="V20" s="100" t="s">
        <v>24</v>
      </c>
      <c r="W20" s="100" t="s">
        <v>26</v>
      </c>
      <c r="X20" s="100" t="s">
        <v>34</v>
      </c>
      <c r="Y20" s="143" t="s">
        <v>15</v>
      </c>
      <c r="Z20" s="206" t="s">
        <v>60</v>
      </c>
    </row>
    <row r="21" spans="1:30" ht="15" thickBot="1">
      <c r="C21" s="58"/>
      <c r="D21" s="56">
        <v>7</v>
      </c>
      <c r="E21" s="56"/>
      <c r="F21" s="57"/>
      <c r="G21" s="56">
        <f>(I18-D21)/F18</f>
        <v>5</v>
      </c>
      <c r="H21" s="58"/>
      <c r="I21" s="58"/>
      <c r="P21" s="107" t="s">
        <v>19</v>
      </c>
      <c r="Q21" s="70" t="s">
        <v>9</v>
      </c>
      <c r="R21" s="135">
        <f>R13-$S13*R$23</f>
        <v>1</v>
      </c>
      <c r="S21" s="136">
        <f t="shared" ref="S21:Y22" si="7">S13-$S13*S$23</f>
        <v>0</v>
      </c>
      <c r="T21" s="136">
        <f t="shared" si="7"/>
        <v>0</v>
      </c>
      <c r="U21" s="196">
        <f t="shared" si="7"/>
        <v>0</v>
      </c>
      <c r="V21" s="136">
        <f t="shared" si="7"/>
        <v>2</v>
      </c>
      <c r="W21" s="136">
        <f t="shared" si="7"/>
        <v>0</v>
      </c>
      <c r="X21" s="141">
        <f t="shared" si="7"/>
        <v>0</v>
      </c>
      <c r="Y21" s="204">
        <f t="shared" si="7"/>
        <v>12</v>
      </c>
      <c r="Z21" s="208" t="s">
        <v>55</v>
      </c>
      <c r="AA21" s="27"/>
      <c r="AB21" s="27"/>
      <c r="AC21" s="27"/>
      <c r="AD21" s="27"/>
    </row>
    <row r="22" spans="1:30">
      <c r="P22" s="107" t="s">
        <v>20</v>
      </c>
      <c r="Q22" s="98" t="s">
        <v>3</v>
      </c>
      <c r="R22" s="137">
        <f>R14-$S14*R$23</f>
        <v>0</v>
      </c>
      <c r="S22" s="34">
        <f t="shared" si="7"/>
        <v>0</v>
      </c>
      <c r="T22" s="34">
        <f t="shared" si="7"/>
        <v>1</v>
      </c>
      <c r="U22" s="197">
        <f t="shared" si="7"/>
        <v>1</v>
      </c>
      <c r="V22" s="34">
        <f t="shared" si="7"/>
        <v>-1</v>
      </c>
      <c r="W22" s="34">
        <f t="shared" si="7"/>
        <v>0</v>
      </c>
      <c r="X22" s="29">
        <f t="shared" si="7"/>
        <v>0</v>
      </c>
      <c r="Y22" s="144">
        <f>Y14-$S14*Y$23</f>
        <v>4</v>
      </c>
      <c r="Z22" s="208" t="s">
        <v>56</v>
      </c>
      <c r="AA22" s="27"/>
      <c r="AB22" s="27"/>
      <c r="AC22" s="27"/>
      <c r="AD22" s="27"/>
    </row>
    <row r="23" spans="1:30">
      <c r="P23" s="107" t="s">
        <v>42</v>
      </c>
      <c r="Q23" s="129" t="s">
        <v>1</v>
      </c>
      <c r="R23" s="138">
        <f>R15*2</f>
        <v>0</v>
      </c>
      <c r="S23" s="35">
        <f t="shared" ref="S23:Y23" si="8">S15*2</f>
        <v>1</v>
      </c>
      <c r="T23" s="35">
        <f t="shared" si="8"/>
        <v>0</v>
      </c>
      <c r="U23" s="43">
        <f t="shared" si="8"/>
        <v>-1</v>
      </c>
      <c r="V23" s="35">
        <f t="shared" si="8"/>
        <v>2</v>
      </c>
      <c r="W23" s="35">
        <f t="shared" si="8"/>
        <v>0</v>
      </c>
      <c r="X23" s="39">
        <f t="shared" si="8"/>
        <v>0</v>
      </c>
      <c r="Y23" s="145">
        <f t="shared" si="8"/>
        <v>2</v>
      </c>
      <c r="Z23" s="27" t="s">
        <v>57</v>
      </c>
      <c r="AA23" s="27"/>
      <c r="AB23" s="27"/>
      <c r="AC23" s="27"/>
      <c r="AD23" s="27"/>
    </row>
    <row r="24" spans="1:30">
      <c r="C24" s="8">
        <v>1</v>
      </c>
      <c r="D24" s="5" t="s">
        <v>1</v>
      </c>
      <c r="E24" s="4"/>
      <c r="F24" s="8"/>
      <c r="G24" s="4"/>
      <c r="H24" s="7" t="s">
        <v>8</v>
      </c>
      <c r="I24" s="9">
        <v>0</v>
      </c>
      <c r="P24" s="107" t="s">
        <v>25</v>
      </c>
      <c r="Q24" s="98" t="s">
        <v>26</v>
      </c>
      <c r="R24" s="138">
        <f t="shared" ref="R24:Y24" si="9">R16-$S16*R$23</f>
        <v>0</v>
      </c>
      <c r="S24" s="35">
        <f t="shared" si="9"/>
        <v>0</v>
      </c>
      <c r="T24" s="35">
        <f t="shared" si="9"/>
        <v>0</v>
      </c>
      <c r="U24" s="43">
        <f t="shared" si="9"/>
        <v>3</v>
      </c>
      <c r="V24" s="35">
        <f t="shared" si="9"/>
        <v>-4</v>
      </c>
      <c r="W24" s="35">
        <f t="shared" si="9"/>
        <v>1</v>
      </c>
      <c r="X24" s="39">
        <f t="shared" si="9"/>
        <v>0</v>
      </c>
      <c r="Y24" s="145">
        <f t="shared" si="9"/>
        <v>7</v>
      </c>
      <c r="Z24" s="30">
        <f>Y24/U24</f>
        <v>2.3333333333333335</v>
      </c>
    </row>
    <row r="25" spans="1:30" ht="15" customHeight="1" thickBot="1">
      <c r="C25" s="8"/>
      <c r="D25" s="4"/>
      <c r="E25" s="4"/>
      <c r="F25" s="8"/>
      <c r="G25" s="4"/>
      <c r="I25" s="9"/>
      <c r="P25" s="107" t="s">
        <v>38</v>
      </c>
      <c r="Q25" s="199" t="s">
        <v>34</v>
      </c>
      <c r="R25" s="200">
        <f t="shared" ref="R25:X25" si="10">R17-$S17*R$23</f>
        <v>0</v>
      </c>
      <c r="S25" s="198">
        <f t="shared" si="10"/>
        <v>0</v>
      </c>
      <c r="T25" s="198">
        <f t="shared" si="10"/>
        <v>0</v>
      </c>
      <c r="U25" s="198">
        <f t="shared" si="10"/>
        <v>2</v>
      </c>
      <c r="V25" s="198">
        <f t="shared" si="10"/>
        <v>-3</v>
      </c>
      <c r="W25" s="198">
        <f t="shared" si="10"/>
        <v>0</v>
      </c>
      <c r="X25" s="201">
        <f t="shared" si="10"/>
        <v>1</v>
      </c>
      <c r="Y25" s="202">
        <f>Y17-$S17*Y$23</f>
        <v>4</v>
      </c>
      <c r="Z25" s="203">
        <f>Y25/U25</f>
        <v>2</v>
      </c>
      <c r="AA25" s="289" t="s">
        <v>58</v>
      </c>
      <c r="AB25" s="289"/>
      <c r="AC25" s="289"/>
      <c r="AD25" s="289"/>
    </row>
    <row r="26" spans="1:30">
      <c r="C26" s="8"/>
      <c r="D26" s="4"/>
      <c r="E26" s="4"/>
      <c r="F26" s="8">
        <v>1</v>
      </c>
      <c r="G26" s="5" t="s">
        <v>3</v>
      </c>
      <c r="H26" s="7" t="s">
        <v>8</v>
      </c>
      <c r="I26" s="9">
        <v>0</v>
      </c>
      <c r="Z26" s="58"/>
      <c r="AA26" s="289"/>
      <c r="AB26" s="289"/>
      <c r="AC26" s="289"/>
      <c r="AD26" s="289"/>
    </row>
    <row r="27" spans="1:30">
      <c r="R27" s="1" t="s">
        <v>36</v>
      </c>
      <c r="S27" t="s">
        <v>43</v>
      </c>
      <c r="Z27" s="58"/>
      <c r="AA27" s="289"/>
      <c r="AB27" s="289"/>
      <c r="AC27" s="289"/>
      <c r="AD27" s="289"/>
    </row>
    <row r="28" spans="1:30" ht="15" thickBot="1">
      <c r="Z28" s="58"/>
      <c r="AA28" s="289"/>
      <c r="AB28" s="289"/>
      <c r="AC28" s="289"/>
      <c r="AD28" s="289"/>
    </row>
    <row r="29" spans="1:30" ht="15" thickBot="1">
      <c r="C29" s="63">
        <v>2</v>
      </c>
      <c r="D29" s="64" t="s">
        <v>1</v>
      </c>
      <c r="E29" s="65" t="s">
        <v>2</v>
      </c>
      <c r="F29" s="63">
        <v>2</v>
      </c>
      <c r="G29" s="64" t="s">
        <v>3</v>
      </c>
      <c r="H29" s="66" t="s">
        <v>35</v>
      </c>
      <c r="I29" s="67">
        <v>12</v>
      </c>
      <c r="R29" s="77" t="s">
        <v>9</v>
      </c>
      <c r="S29" s="99" t="s">
        <v>1</v>
      </c>
      <c r="T29" s="99" t="s">
        <v>3</v>
      </c>
      <c r="U29" s="100" t="s">
        <v>21</v>
      </c>
      <c r="V29" s="100" t="s">
        <v>24</v>
      </c>
      <c r="W29" s="100" t="s">
        <v>26</v>
      </c>
      <c r="X29" s="100" t="s">
        <v>34</v>
      </c>
      <c r="Y29" s="143" t="s">
        <v>15</v>
      </c>
      <c r="Z29" s="206" t="s">
        <v>31</v>
      </c>
    </row>
    <row r="30" spans="1:30" ht="14.4" customHeight="1" thickBot="1">
      <c r="C30" s="63"/>
      <c r="D30" s="69">
        <v>0</v>
      </c>
      <c r="E30" s="69"/>
      <c r="F30" s="63"/>
      <c r="G30" s="69">
        <f>I29/F29</f>
        <v>6</v>
      </c>
      <c r="H30" s="68"/>
      <c r="I30" s="67"/>
      <c r="P30" s="107" t="s">
        <v>19</v>
      </c>
      <c r="Q30" s="70" t="s">
        <v>9</v>
      </c>
      <c r="R30" s="135">
        <f>R21-$U21*R$34</f>
        <v>1</v>
      </c>
      <c r="S30" s="135">
        <f t="shared" ref="S30:X30" si="11">S21-$U21*S$34</f>
        <v>0</v>
      </c>
      <c r="T30" s="135">
        <f t="shared" si="11"/>
        <v>0</v>
      </c>
      <c r="U30" s="135">
        <f t="shared" si="11"/>
        <v>0</v>
      </c>
      <c r="V30" s="135">
        <f t="shared" si="11"/>
        <v>2</v>
      </c>
      <c r="W30" s="135">
        <f t="shared" si="11"/>
        <v>0</v>
      </c>
      <c r="X30" s="207">
        <f t="shared" si="11"/>
        <v>0</v>
      </c>
      <c r="Y30" s="205">
        <f>Y21-$U21*Y$34</f>
        <v>12</v>
      </c>
    </row>
    <row r="31" spans="1:30" ht="15" thickBot="1">
      <c r="C31" s="63"/>
      <c r="D31" s="69">
        <f>I29/C29</f>
        <v>6</v>
      </c>
      <c r="E31" s="69"/>
      <c r="F31" s="63"/>
      <c r="G31" s="69">
        <v>0</v>
      </c>
      <c r="H31" s="68"/>
      <c r="I31" s="67"/>
      <c r="P31" s="107" t="s">
        <v>20</v>
      </c>
      <c r="Q31" s="98" t="s">
        <v>3</v>
      </c>
      <c r="R31" s="135">
        <f t="shared" ref="R31:Y31" si="12">R22-$U22*R$34</f>
        <v>0</v>
      </c>
      <c r="S31" s="135">
        <f t="shared" si="12"/>
        <v>0</v>
      </c>
      <c r="T31" s="135">
        <f t="shared" si="12"/>
        <v>1</v>
      </c>
      <c r="U31" s="135">
        <f t="shared" si="12"/>
        <v>0</v>
      </c>
      <c r="V31" s="135">
        <f t="shared" si="12"/>
        <v>0.5</v>
      </c>
      <c r="W31" s="135">
        <f t="shared" si="12"/>
        <v>0</v>
      </c>
      <c r="X31" s="135">
        <f t="shared" si="12"/>
        <v>-0.5</v>
      </c>
      <c r="Y31" s="135">
        <f t="shared" si="12"/>
        <v>2</v>
      </c>
      <c r="Z31" t="s">
        <v>61</v>
      </c>
    </row>
    <row r="32" spans="1:30" ht="15" thickBot="1">
      <c r="P32" s="107" t="s">
        <v>23</v>
      </c>
      <c r="Q32" s="98" t="s">
        <v>1</v>
      </c>
      <c r="R32" s="135">
        <f t="shared" ref="R32:Y32" si="13">R23-$U23*R$34</f>
        <v>0</v>
      </c>
      <c r="S32" s="135">
        <f t="shared" si="13"/>
        <v>1</v>
      </c>
      <c r="T32" s="135">
        <f t="shared" si="13"/>
        <v>0</v>
      </c>
      <c r="U32" s="135">
        <f t="shared" si="13"/>
        <v>0</v>
      </c>
      <c r="V32" s="135">
        <f t="shared" si="13"/>
        <v>0.5</v>
      </c>
      <c r="W32" s="135">
        <f t="shared" si="13"/>
        <v>0</v>
      </c>
      <c r="X32" s="135">
        <f t="shared" si="13"/>
        <v>0.5</v>
      </c>
      <c r="Y32" s="135">
        <f t="shared" si="13"/>
        <v>4</v>
      </c>
    </row>
    <row r="33" spans="16:25" ht="14.4" customHeight="1" thickBot="1">
      <c r="P33" s="107" t="s">
        <v>25</v>
      </c>
      <c r="Q33" s="98" t="s">
        <v>26</v>
      </c>
      <c r="R33" s="135">
        <f t="shared" ref="R33:Y33" si="14">R24-$U24*R$34</f>
        <v>0</v>
      </c>
      <c r="S33" s="135">
        <f t="shared" si="14"/>
        <v>0</v>
      </c>
      <c r="T33" s="135">
        <f t="shared" si="14"/>
        <v>0</v>
      </c>
      <c r="U33" s="135">
        <f t="shared" si="14"/>
        <v>0</v>
      </c>
      <c r="V33" s="135">
        <f t="shared" si="14"/>
        <v>0.5</v>
      </c>
      <c r="W33" s="135">
        <f t="shared" si="14"/>
        <v>1</v>
      </c>
      <c r="X33" s="135">
        <f t="shared" si="14"/>
        <v>-1.5</v>
      </c>
      <c r="Y33" s="135">
        <f t="shared" si="14"/>
        <v>1</v>
      </c>
    </row>
    <row r="34" spans="16:25" ht="15" thickBot="1">
      <c r="P34" s="1" t="s">
        <v>59</v>
      </c>
      <c r="Q34" s="101" t="s">
        <v>21</v>
      </c>
      <c r="R34" s="139">
        <f>R25/2</f>
        <v>0</v>
      </c>
      <c r="S34" s="139">
        <f t="shared" ref="S34:Y34" si="15">S25/2</f>
        <v>0</v>
      </c>
      <c r="T34" s="139">
        <f t="shared" si="15"/>
        <v>0</v>
      </c>
      <c r="U34" s="139">
        <f t="shared" si="15"/>
        <v>1</v>
      </c>
      <c r="V34" s="139">
        <f t="shared" si="15"/>
        <v>-1.5</v>
      </c>
      <c r="W34" s="139">
        <f t="shared" si="15"/>
        <v>0</v>
      </c>
      <c r="X34" s="139">
        <f t="shared" si="15"/>
        <v>0.5</v>
      </c>
      <c r="Y34" s="139">
        <f t="shared" si="15"/>
        <v>2</v>
      </c>
    </row>
    <row r="36" spans="16:25">
      <c r="R36" s="1" t="s">
        <v>36</v>
      </c>
      <c r="S36" t="s">
        <v>62</v>
      </c>
    </row>
    <row r="45" spans="16:25" ht="14.4" customHeight="1"/>
  </sheetData>
  <mergeCells count="1">
    <mergeCell ref="AA25:AD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topLeftCell="A12" zoomScale="122" zoomScaleNormal="122" workbookViewId="0">
      <selection activeCell="S13" sqref="S13"/>
    </sheetView>
  </sheetViews>
  <sheetFormatPr defaultRowHeight="14.4"/>
  <cols>
    <col min="1" max="1" width="14.5546875" customWidth="1"/>
    <col min="2" max="2" width="3.77734375" bestFit="1" customWidth="1"/>
    <col min="3" max="3" width="3" bestFit="1" customWidth="1"/>
    <col min="4" max="4" width="4" bestFit="1" customWidth="1"/>
    <col min="5" max="5" width="2" bestFit="1" customWidth="1"/>
    <col min="6" max="6" width="4" bestFit="1" customWidth="1"/>
    <col min="7" max="7" width="5.6640625" customWidth="1"/>
    <col min="10" max="10" width="3" customWidth="1"/>
    <col min="17" max="20" width="5.21875" customWidth="1"/>
    <col min="21" max="24" width="7.6640625" customWidth="1"/>
    <col min="26" max="26" width="6.44140625" customWidth="1"/>
    <col min="27" max="27" width="5.77734375" customWidth="1"/>
  </cols>
  <sheetData>
    <row r="2" spans="1:28" ht="29.4" thickBot="1">
      <c r="A2" s="2" t="s">
        <v>44</v>
      </c>
      <c r="B2" s="3"/>
      <c r="C2" s="4"/>
      <c r="D2" s="4"/>
      <c r="E2" s="4"/>
      <c r="F2" s="4"/>
      <c r="G2" s="4"/>
      <c r="S2" t="s">
        <v>40</v>
      </c>
    </row>
    <row r="3" spans="1:28" ht="15" thickBot="1">
      <c r="A3" s="3" t="s">
        <v>5</v>
      </c>
      <c r="B3" s="3" t="s">
        <v>0</v>
      </c>
      <c r="C3" s="4">
        <v>5</v>
      </c>
      <c r="D3" s="5" t="s">
        <v>1</v>
      </c>
      <c r="E3" s="6" t="s">
        <v>2</v>
      </c>
      <c r="F3" s="4">
        <v>3</v>
      </c>
      <c r="G3" s="5" t="s">
        <v>3</v>
      </c>
      <c r="R3" s="70" t="s">
        <v>9</v>
      </c>
      <c r="S3" s="159" t="s">
        <v>1</v>
      </c>
      <c r="T3" s="72" t="s">
        <v>3</v>
      </c>
      <c r="U3" s="72" t="s">
        <v>21</v>
      </c>
      <c r="V3" s="72" t="s">
        <v>24</v>
      </c>
      <c r="W3" s="72" t="s">
        <v>26</v>
      </c>
      <c r="X3" s="73" t="s">
        <v>15</v>
      </c>
      <c r="Z3" s="30"/>
      <c r="AA3" s="37"/>
    </row>
    <row r="4" spans="1:28" ht="15" thickBot="1">
      <c r="A4" s="1" t="s">
        <v>6</v>
      </c>
      <c r="B4" s="3"/>
      <c r="C4" s="4"/>
      <c r="D4" s="4"/>
      <c r="E4" s="4"/>
      <c r="F4" s="4"/>
      <c r="G4" s="4"/>
      <c r="P4" s="107" t="s">
        <v>19</v>
      </c>
      <c r="Q4" s="153" t="s">
        <v>9</v>
      </c>
      <c r="R4" s="154">
        <v>1</v>
      </c>
      <c r="S4" s="160">
        <v>-5</v>
      </c>
      <c r="T4" s="155">
        <v>-3</v>
      </c>
      <c r="U4" s="155">
        <v>0</v>
      </c>
      <c r="V4" s="155">
        <v>0</v>
      </c>
      <c r="W4" s="155">
        <v>0</v>
      </c>
      <c r="X4" s="153">
        <v>0</v>
      </c>
      <c r="Y4" s="156"/>
      <c r="Z4" s="30"/>
      <c r="AA4" s="30"/>
    </row>
    <row r="5" spans="1:28">
      <c r="A5" s="3"/>
      <c r="B5" s="3"/>
      <c r="C5" s="18">
        <v>1</v>
      </c>
      <c r="D5" s="19" t="s">
        <v>1</v>
      </c>
      <c r="E5" s="20" t="s">
        <v>2</v>
      </c>
      <c r="F5" s="18">
        <v>1</v>
      </c>
      <c r="G5" s="19" t="s">
        <v>3</v>
      </c>
      <c r="H5" s="21" t="s">
        <v>7</v>
      </c>
      <c r="I5" s="22">
        <v>2</v>
      </c>
      <c r="K5" s="28"/>
      <c r="L5" s="28" t="s">
        <v>1</v>
      </c>
      <c r="M5" s="28" t="s">
        <v>3</v>
      </c>
      <c r="N5" s="28" t="s">
        <v>4</v>
      </c>
      <c r="P5" s="107" t="s">
        <v>20</v>
      </c>
      <c r="Q5" s="177" t="s">
        <v>21</v>
      </c>
      <c r="R5" s="190">
        <v>0</v>
      </c>
      <c r="S5" s="191">
        <v>1</v>
      </c>
      <c r="T5" s="191">
        <v>1</v>
      </c>
      <c r="U5" s="172">
        <v>1</v>
      </c>
      <c r="V5" s="172">
        <v>0</v>
      </c>
      <c r="W5" s="172">
        <v>0</v>
      </c>
      <c r="X5" s="192">
        <v>2</v>
      </c>
      <c r="Y5" s="152">
        <f>X5/S5</f>
        <v>2</v>
      </c>
      <c r="Z5" s="30"/>
      <c r="AA5" s="32"/>
    </row>
    <row r="6" spans="1:28">
      <c r="A6" s="3"/>
      <c r="B6" s="3"/>
      <c r="C6" s="23"/>
      <c r="D6" s="24">
        <v>0</v>
      </c>
      <c r="E6" s="24"/>
      <c r="F6" s="23"/>
      <c r="G6" s="24">
        <f>I5/F5</f>
        <v>2</v>
      </c>
      <c r="H6" s="25"/>
      <c r="I6" s="26"/>
      <c r="K6" s="3" t="s">
        <v>10</v>
      </c>
      <c r="L6" s="3">
        <v>0</v>
      </c>
      <c r="M6" s="3">
        <v>1.5</v>
      </c>
      <c r="N6" s="3">
        <f>$C$3*L6+$F$3*M6</f>
        <v>4.5</v>
      </c>
      <c r="P6" s="107" t="s">
        <v>23</v>
      </c>
      <c r="Q6" s="74" t="s">
        <v>24</v>
      </c>
      <c r="R6" s="123">
        <v>0</v>
      </c>
      <c r="S6" s="189">
        <v>5</v>
      </c>
      <c r="T6" s="32">
        <v>2</v>
      </c>
      <c r="U6" s="30">
        <v>0</v>
      </c>
      <c r="V6" s="30">
        <v>1</v>
      </c>
      <c r="W6" s="30">
        <v>0</v>
      </c>
      <c r="X6" s="166">
        <v>10</v>
      </c>
      <c r="Y6" s="152">
        <f>X6/S6</f>
        <v>2</v>
      </c>
      <c r="Z6" s="290" t="s">
        <v>48</v>
      </c>
      <c r="AA6" s="290"/>
    </row>
    <row r="7" spans="1:28" ht="15" thickBot="1">
      <c r="A7" s="3"/>
      <c r="B7" s="3"/>
      <c r="C7" s="23"/>
      <c r="D7" s="24">
        <f>I5/C5</f>
        <v>2</v>
      </c>
      <c r="E7" s="24"/>
      <c r="F7" s="23"/>
      <c r="G7" s="24">
        <v>0</v>
      </c>
      <c r="H7" s="25"/>
      <c r="I7" s="26"/>
      <c r="K7" s="3" t="s">
        <v>11</v>
      </c>
      <c r="L7" s="3">
        <f>2/3</f>
        <v>0.66666666666666663</v>
      </c>
      <c r="M7" s="3">
        <f>4/3</f>
        <v>1.3333333333333333</v>
      </c>
      <c r="N7" s="193">
        <f t="shared" ref="N7:N8" si="0">$C$3*L7+$F$3*M7</f>
        <v>7.333333333333333</v>
      </c>
      <c r="P7" s="107" t="s">
        <v>25</v>
      </c>
      <c r="Q7" s="75" t="s">
        <v>26</v>
      </c>
      <c r="R7" s="81">
        <v>0</v>
      </c>
      <c r="S7" s="121">
        <v>2</v>
      </c>
      <c r="T7" s="176">
        <v>8</v>
      </c>
      <c r="U7" s="82">
        <v>0</v>
      </c>
      <c r="V7" s="82">
        <v>0</v>
      </c>
      <c r="W7" s="82">
        <v>1</v>
      </c>
      <c r="X7" s="85">
        <v>12</v>
      </c>
      <c r="Y7" s="149">
        <f>X7/S7</f>
        <v>6</v>
      </c>
      <c r="Z7" s="290"/>
      <c r="AA7" s="290"/>
    </row>
    <row r="8" spans="1:28">
      <c r="A8" s="3"/>
      <c r="B8" s="3"/>
      <c r="C8" s="8"/>
      <c r="D8" s="4"/>
      <c r="E8" s="4"/>
      <c r="F8" s="8"/>
      <c r="G8" s="4"/>
      <c r="I8" s="9"/>
      <c r="K8" s="149" t="s">
        <v>12</v>
      </c>
      <c r="L8" s="149">
        <v>2</v>
      </c>
      <c r="M8" s="149">
        <v>0</v>
      </c>
      <c r="N8" s="3">
        <f t="shared" si="0"/>
        <v>10</v>
      </c>
      <c r="P8" s="150"/>
      <c r="Q8" s="37"/>
      <c r="R8" s="33"/>
      <c r="S8" s="33"/>
      <c r="T8" s="41"/>
      <c r="U8" s="33"/>
      <c r="V8" s="33"/>
      <c r="W8" s="33"/>
      <c r="X8" s="33"/>
      <c r="Y8" s="33"/>
      <c r="Z8" s="30"/>
      <c r="AA8" s="30"/>
      <c r="AB8" s="151"/>
    </row>
    <row r="9" spans="1:28">
      <c r="A9" s="3"/>
      <c r="B9" s="3"/>
      <c r="C9" s="46">
        <v>5</v>
      </c>
      <c r="D9" s="47" t="s">
        <v>1</v>
      </c>
      <c r="E9" s="48"/>
      <c r="F9" s="46">
        <v>2</v>
      </c>
      <c r="G9" s="47" t="s">
        <v>3</v>
      </c>
      <c r="H9" s="49" t="s">
        <v>7</v>
      </c>
      <c r="I9" s="50">
        <v>10</v>
      </c>
      <c r="K9" s="147"/>
      <c r="L9" s="147"/>
      <c r="M9" s="147"/>
      <c r="N9" s="147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38"/>
      <c r="AA9" s="38"/>
      <c r="AB9" s="151"/>
    </row>
    <row r="10" spans="1:28">
      <c r="A10" s="3"/>
      <c r="B10" s="3"/>
      <c r="C10" s="10"/>
      <c r="D10" s="44">
        <v>0</v>
      </c>
      <c r="E10" s="44"/>
      <c r="F10" s="45"/>
      <c r="G10" s="44">
        <f>I9/F9</f>
        <v>5</v>
      </c>
      <c r="H10" s="12"/>
      <c r="I10" s="11"/>
      <c r="K10" s="148"/>
      <c r="L10" s="148"/>
      <c r="M10" s="148"/>
      <c r="N10" s="148"/>
      <c r="Q10" s="1" t="s">
        <v>27</v>
      </c>
      <c r="R10" t="s">
        <v>45</v>
      </c>
    </row>
    <row r="11" spans="1:28" ht="15" thickBot="1">
      <c r="A11" s="3"/>
      <c r="B11" s="3"/>
      <c r="C11" s="10"/>
      <c r="D11" s="44">
        <f>I9/C9</f>
        <v>2</v>
      </c>
      <c r="E11" s="44"/>
      <c r="F11" s="45"/>
      <c r="G11" s="44">
        <v>0</v>
      </c>
      <c r="H11" s="12"/>
      <c r="I11" s="11"/>
      <c r="K11" s="148"/>
      <c r="L11" s="148"/>
      <c r="M11" s="148"/>
      <c r="N11" s="148"/>
      <c r="T11" t="s">
        <v>40</v>
      </c>
      <c r="Y11" s="151"/>
      <c r="Z11" s="151"/>
      <c r="AA11" s="151"/>
    </row>
    <row r="12" spans="1:28" ht="15" thickBot="1">
      <c r="A12" s="3"/>
      <c r="B12" s="3"/>
      <c r="C12" s="8"/>
      <c r="D12" s="4"/>
      <c r="E12" s="4"/>
      <c r="F12" s="8"/>
      <c r="G12" s="4"/>
      <c r="I12" s="9"/>
      <c r="R12" s="70" t="s">
        <v>9</v>
      </c>
      <c r="S12" s="130" t="s">
        <v>1</v>
      </c>
      <c r="T12" s="71" t="s">
        <v>3</v>
      </c>
      <c r="U12" s="72" t="s">
        <v>21</v>
      </c>
      <c r="V12" s="72" t="s">
        <v>24</v>
      </c>
      <c r="W12" s="72" t="s">
        <v>26</v>
      </c>
      <c r="X12" s="73" t="s">
        <v>15</v>
      </c>
      <c r="Y12" s="151"/>
      <c r="Z12" s="292" t="s">
        <v>63</v>
      </c>
      <c r="AA12" s="292"/>
    </row>
    <row r="13" spans="1:28" ht="15" customHeight="1" thickBot="1">
      <c r="A13" s="3"/>
      <c r="B13" s="3"/>
      <c r="C13" s="61"/>
      <c r="D13" s="15"/>
      <c r="E13" s="61"/>
      <c r="F13" s="61"/>
      <c r="G13" s="61"/>
      <c r="H13" s="16"/>
      <c r="I13" s="62"/>
      <c r="P13" s="107" t="s">
        <v>19</v>
      </c>
      <c r="Q13" s="86" t="s">
        <v>9</v>
      </c>
      <c r="R13" s="133">
        <f>R4-$S4*R$14</f>
        <v>1</v>
      </c>
      <c r="S13" s="133">
        <f t="shared" ref="S13:W16" si="1">S4-$S4*S$14</f>
        <v>0</v>
      </c>
      <c r="T13" s="267">
        <f t="shared" si="1"/>
        <v>2</v>
      </c>
      <c r="U13" s="133">
        <f t="shared" si="1"/>
        <v>5</v>
      </c>
      <c r="V13" s="133">
        <f t="shared" si="1"/>
        <v>0</v>
      </c>
      <c r="W13" s="133">
        <f t="shared" si="1"/>
        <v>0</v>
      </c>
      <c r="X13" s="133">
        <f>X4-$S4*X$14</f>
        <v>10</v>
      </c>
      <c r="Y13" s="151"/>
      <c r="Z13" s="292"/>
      <c r="AA13" s="292"/>
    </row>
    <row r="14" spans="1:28" ht="15" thickBot="1">
      <c r="A14" s="3"/>
      <c r="B14" s="3"/>
      <c r="C14" s="13">
        <v>-2</v>
      </c>
      <c r="D14" s="15" t="s">
        <v>1</v>
      </c>
      <c r="E14" s="14"/>
      <c r="F14" s="13">
        <v>-8</v>
      </c>
      <c r="G14" s="15" t="s">
        <v>3</v>
      </c>
      <c r="H14" s="16" t="s">
        <v>8</v>
      </c>
      <c r="I14" s="17">
        <v>-12</v>
      </c>
      <c r="P14" s="107" t="s">
        <v>20</v>
      </c>
      <c r="Q14" s="157" t="s">
        <v>1</v>
      </c>
      <c r="R14" s="123">
        <f>R5</f>
        <v>0</v>
      </c>
      <c r="S14" s="123">
        <f t="shared" ref="S14:X14" si="2">S5</f>
        <v>1</v>
      </c>
      <c r="T14" s="123">
        <f t="shared" si="2"/>
        <v>1</v>
      </c>
      <c r="U14" s="123">
        <f t="shared" si="2"/>
        <v>1</v>
      </c>
      <c r="V14" s="123">
        <f t="shared" si="2"/>
        <v>0</v>
      </c>
      <c r="W14" s="123">
        <f t="shared" si="2"/>
        <v>0</v>
      </c>
      <c r="X14" s="123">
        <f t="shared" si="2"/>
        <v>2</v>
      </c>
      <c r="Y14" s="30">
        <f>X14/T14</f>
        <v>2</v>
      </c>
      <c r="Z14" s="292"/>
      <c r="AA14" s="292"/>
    </row>
    <row r="15" spans="1:28" ht="15" customHeight="1" thickBot="1">
      <c r="A15" s="3">
        <f>24-8</f>
        <v>16</v>
      </c>
      <c r="B15" s="3"/>
      <c r="C15" s="13"/>
      <c r="D15" s="59">
        <v>0</v>
      </c>
      <c r="E15" s="59"/>
      <c r="F15" s="60"/>
      <c r="G15" s="59">
        <f>I14/F14</f>
        <v>1.5</v>
      </c>
      <c r="H15" s="16"/>
      <c r="I15" s="17"/>
      <c r="P15" s="107" t="s">
        <v>46</v>
      </c>
      <c r="Q15" s="74" t="s">
        <v>24</v>
      </c>
      <c r="R15" s="133">
        <f>R6-$S6*R$14</f>
        <v>0</v>
      </c>
      <c r="S15" s="133">
        <f t="shared" si="1"/>
        <v>0</v>
      </c>
      <c r="T15" s="133">
        <f t="shared" si="1"/>
        <v>-3</v>
      </c>
      <c r="U15" s="133">
        <f t="shared" si="1"/>
        <v>-5</v>
      </c>
      <c r="V15" s="133">
        <f t="shared" si="1"/>
        <v>1</v>
      </c>
      <c r="W15" s="133">
        <f t="shared" si="1"/>
        <v>0</v>
      </c>
      <c r="X15" s="211">
        <f>X6-$S6*X$14</f>
        <v>0</v>
      </c>
      <c r="Y15" s="30">
        <f>X15/T15</f>
        <v>0</v>
      </c>
      <c r="Z15" s="292"/>
      <c r="AA15" s="292"/>
    </row>
    <row r="16" spans="1:28" ht="15" customHeight="1" thickBot="1">
      <c r="A16" s="3"/>
      <c r="B16" s="3"/>
      <c r="C16" s="13"/>
      <c r="D16" s="59">
        <f>I14/C14</f>
        <v>6</v>
      </c>
      <c r="E16" s="59"/>
      <c r="F16" s="60"/>
      <c r="G16" s="59">
        <v>0</v>
      </c>
      <c r="H16" s="16"/>
      <c r="I16" s="17"/>
      <c r="P16" s="107" t="s">
        <v>25</v>
      </c>
      <c r="Q16" s="75" t="s">
        <v>26</v>
      </c>
      <c r="R16" s="133">
        <f>R7-$S7*R$14</f>
        <v>0</v>
      </c>
      <c r="S16" s="133">
        <f t="shared" si="1"/>
        <v>0</v>
      </c>
      <c r="T16" s="133">
        <f t="shared" si="1"/>
        <v>6</v>
      </c>
      <c r="U16" s="133">
        <f t="shared" si="1"/>
        <v>-2</v>
      </c>
      <c r="V16" s="133">
        <f t="shared" si="1"/>
        <v>0</v>
      </c>
      <c r="W16" s="133">
        <f t="shared" si="1"/>
        <v>1</v>
      </c>
      <c r="X16" s="133">
        <f>X7-$S7*X$14</f>
        <v>8</v>
      </c>
      <c r="Y16" s="178" t="s">
        <v>22</v>
      </c>
      <c r="Z16" s="292"/>
      <c r="AA16" s="292"/>
    </row>
    <row r="17" spans="1:28" ht="14.4" customHeight="1">
      <c r="A17" s="3"/>
      <c r="B17" s="3"/>
      <c r="C17" s="60"/>
      <c r="D17" s="59"/>
      <c r="E17" s="59"/>
      <c r="F17" s="60"/>
      <c r="G17" s="59"/>
      <c r="H17" s="61"/>
      <c r="I17" s="62"/>
      <c r="J17" s="36"/>
      <c r="P17" s="107"/>
      <c r="Q17" s="37"/>
      <c r="R17" s="32"/>
      <c r="S17" s="41"/>
      <c r="T17" s="32"/>
      <c r="U17" s="32"/>
      <c r="V17" s="32"/>
      <c r="W17" s="32"/>
      <c r="X17" s="32"/>
      <c r="Y17" s="30"/>
      <c r="Z17" s="292"/>
      <c r="AA17" s="292"/>
    </row>
    <row r="18" spans="1:28">
      <c r="A18" s="3"/>
      <c r="B18" s="3"/>
      <c r="C18" s="182"/>
      <c r="D18" s="183"/>
      <c r="E18" s="184"/>
      <c r="F18" s="182"/>
      <c r="G18" s="183"/>
      <c r="H18" s="185"/>
      <c r="I18" s="186"/>
      <c r="R18" s="1" t="s">
        <v>36</v>
      </c>
      <c r="S18" t="s">
        <v>47</v>
      </c>
      <c r="T18" s="31"/>
      <c r="U18" s="31"/>
      <c r="V18" s="31"/>
      <c r="W18" s="31"/>
      <c r="X18" s="31"/>
      <c r="Y18" s="151"/>
      <c r="Z18" s="151"/>
      <c r="AA18" s="151"/>
    </row>
    <row r="19" spans="1:28">
      <c r="A19" s="3"/>
      <c r="B19" s="3"/>
      <c r="C19" s="182"/>
      <c r="D19" s="187"/>
      <c r="E19" s="187"/>
      <c r="F19" s="188"/>
      <c r="G19" s="187"/>
      <c r="H19" s="185"/>
      <c r="I19" s="186"/>
      <c r="Y19" s="151"/>
      <c r="Z19" s="151"/>
      <c r="AA19" s="151"/>
    </row>
    <row r="20" spans="1:28">
      <c r="C20" s="182"/>
      <c r="D20" s="187"/>
      <c r="E20" s="187"/>
      <c r="F20" s="188"/>
      <c r="G20" s="187"/>
      <c r="H20" s="185"/>
      <c r="I20" s="186"/>
      <c r="P20" s="38"/>
      <c r="Q20" s="38"/>
      <c r="R20" s="30"/>
      <c r="S20" s="37"/>
      <c r="T20" s="37"/>
      <c r="U20" s="37"/>
      <c r="V20" s="37"/>
      <c r="W20" s="37"/>
      <c r="X20" s="37"/>
      <c r="Y20" s="38"/>
      <c r="Z20" s="38"/>
      <c r="AA20" s="38"/>
      <c r="AB20" s="38"/>
    </row>
    <row r="21" spans="1:28">
      <c r="C21" s="31"/>
      <c r="D21" s="187"/>
      <c r="E21" s="187"/>
      <c r="F21" s="188"/>
      <c r="G21" s="187"/>
      <c r="H21" s="31"/>
      <c r="I21" s="31"/>
      <c r="P21" s="181" t="s">
        <v>51</v>
      </c>
      <c r="Q21" s="30"/>
      <c r="R21" s="30"/>
      <c r="S21" s="30"/>
      <c r="T21" s="30"/>
      <c r="U21" s="30"/>
      <c r="V21" s="30"/>
      <c r="W21" s="30"/>
      <c r="X21" s="30"/>
      <c r="Y21" s="38"/>
      <c r="Z21" s="38"/>
      <c r="AA21" s="38"/>
      <c r="AB21" s="38"/>
    </row>
    <row r="22" spans="1:28">
      <c r="P22" s="181" t="s">
        <v>52</v>
      </c>
      <c r="Q22" s="37"/>
      <c r="R22" s="30"/>
      <c r="S22" s="30"/>
      <c r="T22" s="30"/>
      <c r="U22" s="30"/>
      <c r="V22" s="30"/>
      <c r="W22" s="30"/>
      <c r="X22" s="30"/>
      <c r="Y22" s="38"/>
      <c r="Z22" s="38"/>
      <c r="AA22" s="38"/>
      <c r="AB22" s="38"/>
    </row>
    <row r="23" spans="1:28">
      <c r="P23" t="s">
        <v>53</v>
      </c>
      <c r="Q23" s="37"/>
      <c r="R23" s="30"/>
      <c r="S23" s="30"/>
      <c r="T23" s="30"/>
      <c r="U23" s="30"/>
      <c r="V23" s="30"/>
      <c r="W23" s="30"/>
      <c r="X23" s="30"/>
      <c r="Y23" s="38"/>
      <c r="Z23" s="291"/>
      <c r="AA23" s="291"/>
      <c r="AB23" s="38"/>
    </row>
    <row r="24" spans="1:28">
      <c r="C24" s="8">
        <v>1</v>
      </c>
      <c r="D24" s="5" t="s">
        <v>1</v>
      </c>
      <c r="E24" s="4"/>
      <c r="F24" s="8"/>
      <c r="G24" s="4"/>
      <c r="H24" s="7" t="s">
        <v>8</v>
      </c>
      <c r="I24" s="9">
        <v>0</v>
      </c>
      <c r="P24" t="s">
        <v>54</v>
      </c>
      <c r="Q24" s="37"/>
      <c r="R24" s="30"/>
      <c r="S24" s="30"/>
      <c r="T24" s="30"/>
      <c r="U24" s="30"/>
      <c r="V24" s="30"/>
      <c r="W24" s="30"/>
      <c r="X24" s="30"/>
      <c r="Y24" s="38"/>
      <c r="Z24" s="291"/>
      <c r="AA24" s="291"/>
      <c r="AB24" s="38"/>
    </row>
    <row r="25" spans="1:28">
      <c r="C25" s="8"/>
      <c r="D25" s="4"/>
      <c r="E25" s="4"/>
      <c r="F25" s="8"/>
      <c r="G25" s="4"/>
      <c r="I25" s="9"/>
      <c r="P25" s="194"/>
      <c r="Q25" s="37"/>
      <c r="R25" s="30"/>
      <c r="S25" s="30"/>
      <c r="T25" s="30"/>
      <c r="U25" s="30"/>
      <c r="V25" s="30"/>
      <c r="W25" s="30"/>
      <c r="X25" s="30"/>
      <c r="Y25" s="38"/>
      <c r="Z25" s="291"/>
      <c r="AA25" s="291"/>
      <c r="AB25" s="38"/>
    </row>
    <row r="26" spans="1:28">
      <c r="C26" s="8"/>
      <c r="D26" s="4"/>
      <c r="E26" s="4"/>
      <c r="F26" s="8">
        <v>1</v>
      </c>
      <c r="G26" s="5" t="s">
        <v>3</v>
      </c>
      <c r="H26" s="7" t="s">
        <v>8</v>
      </c>
      <c r="I26" s="9">
        <v>0</v>
      </c>
    </row>
    <row r="27" spans="1:28">
      <c r="R27" s="1"/>
    </row>
    <row r="29" spans="1:28">
      <c r="C29" s="63">
        <v>5</v>
      </c>
      <c r="D29" s="64" t="s">
        <v>1</v>
      </c>
      <c r="E29" s="65" t="s">
        <v>2</v>
      </c>
      <c r="F29" s="63">
        <v>3</v>
      </c>
      <c r="G29" s="64" t="s">
        <v>3</v>
      </c>
      <c r="H29" s="66" t="s">
        <v>35</v>
      </c>
      <c r="I29" s="67">
        <v>10</v>
      </c>
    </row>
    <row r="30" spans="1:28" ht="14.4" customHeight="1">
      <c r="C30" s="63"/>
      <c r="D30" s="69">
        <v>0</v>
      </c>
      <c r="E30" s="69"/>
      <c r="F30" s="63"/>
      <c r="G30" s="69">
        <f>I29/F29</f>
        <v>3.3333333333333335</v>
      </c>
      <c r="H30" s="68"/>
      <c r="I30" s="67"/>
    </row>
    <row r="31" spans="1:28">
      <c r="C31" s="63"/>
      <c r="D31" s="69">
        <f>I29/C29</f>
        <v>2</v>
      </c>
      <c r="E31" s="69"/>
      <c r="F31" s="63"/>
      <c r="G31" s="69">
        <v>0</v>
      </c>
      <c r="H31" s="68"/>
      <c r="I31" s="67"/>
    </row>
    <row r="33" ht="14.4" customHeight="1"/>
    <row r="45" ht="14.4" customHeight="1"/>
  </sheetData>
  <mergeCells count="3">
    <mergeCell ref="Z6:AA7"/>
    <mergeCell ref="Z23:AA25"/>
    <mergeCell ref="Z12:AA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5"/>
  <sheetViews>
    <sheetView topLeftCell="A4" zoomScale="126" zoomScaleNormal="126" workbookViewId="0">
      <selection activeCell="K11" sqref="K11:N12"/>
    </sheetView>
  </sheetViews>
  <sheetFormatPr defaultRowHeight="14.4"/>
  <cols>
    <col min="1" max="1" width="14.5546875" customWidth="1"/>
    <col min="2" max="2" width="3.77734375" bestFit="1" customWidth="1"/>
    <col min="3" max="3" width="3" bestFit="1" customWidth="1"/>
    <col min="4" max="4" width="4" bestFit="1" customWidth="1"/>
    <col min="5" max="5" width="2" bestFit="1" customWidth="1"/>
    <col min="6" max="6" width="4" bestFit="1" customWidth="1"/>
    <col min="7" max="7" width="5.6640625" customWidth="1"/>
    <col min="10" max="10" width="3" customWidth="1"/>
    <col min="17" max="20" width="5.21875" customWidth="1"/>
    <col min="21" max="24" width="7.6640625" customWidth="1"/>
    <col min="26" max="26" width="3.77734375" customWidth="1"/>
    <col min="27" max="27" width="4.6640625" customWidth="1"/>
  </cols>
  <sheetData>
    <row r="2" spans="1:28" ht="29.4" thickBot="1">
      <c r="A2" s="2" t="s">
        <v>76</v>
      </c>
      <c r="B2" s="3"/>
      <c r="C2" s="4"/>
      <c r="D2" s="4"/>
      <c r="E2" s="4"/>
      <c r="F2" s="4"/>
      <c r="G2" s="4"/>
      <c r="T2" t="s">
        <v>40</v>
      </c>
      <c r="Y2" s="206" t="s">
        <v>31</v>
      </c>
    </row>
    <row r="3" spans="1:28" ht="15" thickBot="1">
      <c r="A3" s="3" t="s">
        <v>5</v>
      </c>
      <c r="B3" s="3" t="s">
        <v>0</v>
      </c>
      <c r="C3" s="4">
        <v>4</v>
      </c>
      <c r="D3" s="5" t="s">
        <v>1</v>
      </c>
      <c r="E3" s="6" t="s">
        <v>2</v>
      </c>
      <c r="F3" s="4">
        <v>10</v>
      </c>
      <c r="G3" s="5" t="s">
        <v>3</v>
      </c>
      <c r="R3" s="76" t="s">
        <v>9</v>
      </c>
      <c r="S3" s="89" t="s">
        <v>1</v>
      </c>
      <c r="T3" s="235" t="s">
        <v>3</v>
      </c>
      <c r="U3" s="72" t="s">
        <v>21</v>
      </c>
      <c r="V3" s="72" t="s">
        <v>24</v>
      </c>
      <c r="W3" s="72" t="s">
        <v>26</v>
      </c>
      <c r="X3" s="73" t="s">
        <v>15</v>
      </c>
      <c r="Z3" s="3" t="s">
        <v>3</v>
      </c>
      <c r="AA3" s="72" t="s">
        <v>18</v>
      </c>
    </row>
    <row r="4" spans="1:28" ht="15" thickBot="1">
      <c r="A4" s="1" t="s">
        <v>6</v>
      </c>
      <c r="B4" s="3"/>
      <c r="C4" s="4"/>
      <c r="D4" s="4"/>
      <c r="E4" s="4"/>
      <c r="F4" s="4"/>
      <c r="G4" s="4"/>
      <c r="P4" s="107" t="s">
        <v>19</v>
      </c>
      <c r="Q4" s="86" t="s">
        <v>9</v>
      </c>
      <c r="R4" s="86">
        <v>1</v>
      </c>
      <c r="S4" s="234">
        <v>-4</v>
      </c>
      <c r="T4" s="236">
        <v>-10</v>
      </c>
      <c r="U4" s="78">
        <v>0</v>
      </c>
      <c r="V4" s="78">
        <v>0</v>
      </c>
      <c r="W4" s="78">
        <v>0</v>
      </c>
      <c r="X4" s="86">
        <v>0</v>
      </c>
      <c r="Z4" s="118">
        <v>-10</v>
      </c>
      <c r="AA4" s="119">
        <v>0</v>
      </c>
    </row>
    <row r="5" spans="1:28">
      <c r="A5" s="3"/>
      <c r="B5" s="3"/>
      <c r="C5" s="18">
        <v>2</v>
      </c>
      <c r="D5" s="19" t="s">
        <v>1</v>
      </c>
      <c r="E5" s="20" t="s">
        <v>2</v>
      </c>
      <c r="F5" s="18">
        <v>1</v>
      </c>
      <c r="G5" s="19" t="s">
        <v>3</v>
      </c>
      <c r="H5" s="21" t="s">
        <v>7</v>
      </c>
      <c r="I5" s="22">
        <v>50</v>
      </c>
      <c r="K5" s="28"/>
      <c r="L5" s="28" t="s">
        <v>1</v>
      </c>
      <c r="M5" s="28" t="s">
        <v>3</v>
      </c>
      <c r="N5" s="28" t="s">
        <v>4</v>
      </c>
      <c r="P5" s="107" t="s">
        <v>20</v>
      </c>
      <c r="Q5" s="233" t="s">
        <v>21</v>
      </c>
      <c r="R5" s="158">
        <v>0</v>
      </c>
      <c r="S5" s="174">
        <v>2</v>
      </c>
      <c r="T5" s="236">
        <v>1</v>
      </c>
      <c r="U5" s="174">
        <v>1</v>
      </c>
      <c r="V5" s="174">
        <v>0</v>
      </c>
      <c r="W5" s="174">
        <v>0</v>
      </c>
      <c r="X5" s="158">
        <v>50</v>
      </c>
      <c r="Y5" s="231">
        <f>X5/T5</f>
        <v>50</v>
      </c>
      <c r="Z5" s="243">
        <v>1</v>
      </c>
      <c r="AA5" s="161">
        <v>0</v>
      </c>
      <c r="AB5" s="232"/>
    </row>
    <row r="6" spans="1:28">
      <c r="A6" s="3"/>
      <c r="B6" s="3"/>
      <c r="C6" s="23"/>
      <c r="D6" s="24">
        <v>0</v>
      </c>
      <c r="E6" s="24"/>
      <c r="F6" s="23"/>
      <c r="G6" s="24">
        <f>I5/F5</f>
        <v>50</v>
      </c>
      <c r="H6" s="25"/>
      <c r="I6" s="26"/>
      <c r="K6" s="3" t="s">
        <v>10</v>
      </c>
      <c r="L6" s="3">
        <v>0</v>
      </c>
      <c r="M6" s="3">
        <v>9</v>
      </c>
      <c r="N6" s="3">
        <f>$C$3*L6+$F$3*M6</f>
        <v>90</v>
      </c>
      <c r="P6" s="107" t="s">
        <v>23</v>
      </c>
      <c r="Q6" s="94" t="s">
        <v>24</v>
      </c>
      <c r="R6" s="84">
        <v>0</v>
      </c>
      <c r="S6" s="104">
        <v>2</v>
      </c>
      <c r="T6" s="237">
        <v>5</v>
      </c>
      <c r="U6" s="33">
        <v>0</v>
      </c>
      <c r="V6" s="33">
        <v>1</v>
      </c>
      <c r="W6" s="33">
        <v>0</v>
      </c>
      <c r="X6" s="84">
        <v>100</v>
      </c>
      <c r="Y6" s="3">
        <f>X6/T6</f>
        <v>20</v>
      </c>
      <c r="Z6" s="118">
        <v>5</v>
      </c>
      <c r="AA6" s="120">
        <v>0</v>
      </c>
    </row>
    <row r="7" spans="1:28" ht="15" thickBot="1">
      <c r="A7" s="3"/>
      <c r="B7" s="3"/>
      <c r="C7" s="23"/>
      <c r="D7" s="24">
        <f>I5/C5</f>
        <v>25</v>
      </c>
      <c r="E7" s="24"/>
      <c r="F7" s="23"/>
      <c r="G7" s="24">
        <v>0</v>
      </c>
      <c r="H7" s="25"/>
      <c r="I7" s="26"/>
      <c r="K7" s="209" t="s">
        <v>11</v>
      </c>
      <c r="L7" s="209">
        <f>A23</f>
        <v>22.777777777777779</v>
      </c>
      <c r="M7" s="209">
        <f>A25</f>
        <v>4.4444444444444429</v>
      </c>
      <c r="N7" s="209">
        <f t="shared" ref="N7:N9" si="0">$C$3*L7+$F$3*M7</f>
        <v>135.55555555555554</v>
      </c>
      <c r="P7" s="107" t="s">
        <v>25</v>
      </c>
      <c r="Q7" s="239" t="s">
        <v>26</v>
      </c>
      <c r="R7" s="240">
        <v>0</v>
      </c>
      <c r="S7" s="238">
        <v>2</v>
      </c>
      <c r="T7" s="241">
        <v>10</v>
      </c>
      <c r="U7" s="238">
        <v>0</v>
      </c>
      <c r="V7" s="238">
        <v>0</v>
      </c>
      <c r="W7" s="238">
        <v>1</v>
      </c>
      <c r="X7" s="240">
        <v>90</v>
      </c>
      <c r="Y7" s="231">
        <f>X7/T7</f>
        <v>9</v>
      </c>
      <c r="Z7" s="118">
        <v>10</v>
      </c>
      <c r="AA7" s="120">
        <v>1</v>
      </c>
    </row>
    <row r="8" spans="1:28">
      <c r="A8" s="3"/>
      <c r="B8" s="3"/>
      <c r="C8" s="8"/>
      <c r="D8" s="4"/>
      <c r="E8" s="4"/>
      <c r="F8" s="8"/>
      <c r="G8" s="4"/>
      <c r="I8" s="9"/>
      <c r="K8" s="149" t="s">
        <v>12</v>
      </c>
      <c r="L8" s="149">
        <v>25</v>
      </c>
      <c r="M8" s="149">
        <v>0</v>
      </c>
      <c r="N8" s="3">
        <f t="shared" si="0"/>
        <v>100</v>
      </c>
      <c r="P8" s="194"/>
      <c r="Q8" s="37"/>
      <c r="R8" s="30"/>
      <c r="S8" s="30"/>
      <c r="T8" s="41"/>
      <c r="U8" s="30"/>
      <c r="V8" s="30"/>
      <c r="W8" s="30"/>
      <c r="X8" s="30"/>
      <c r="Y8" s="30"/>
      <c r="Z8" s="30"/>
      <c r="AA8" s="30"/>
    </row>
    <row r="9" spans="1:28">
      <c r="A9" s="3"/>
      <c r="B9" s="3"/>
      <c r="C9" s="46">
        <v>2</v>
      </c>
      <c r="D9" s="47" t="s">
        <v>1</v>
      </c>
      <c r="E9" s="48"/>
      <c r="F9" s="46">
        <v>5</v>
      </c>
      <c r="G9" s="47" t="s">
        <v>3</v>
      </c>
      <c r="H9" s="49" t="s">
        <v>7</v>
      </c>
      <c r="I9" s="50">
        <v>100</v>
      </c>
      <c r="K9" s="149" t="s">
        <v>13</v>
      </c>
      <c r="L9" s="149">
        <v>0</v>
      </c>
      <c r="M9" s="149">
        <v>0</v>
      </c>
      <c r="N9" s="3">
        <f t="shared" si="0"/>
        <v>0</v>
      </c>
    </row>
    <row r="10" spans="1:28">
      <c r="A10" s="3"/>
      <c r="B10" s="3"/>
      <c r="C10" s="10"/>
      <c r="D10" s="44">
        <v>0</v>
      </c>
      <c r="E10" s="44"/>
      <c r="F10" s="45"/>
      <c r="G10" s="44">
        <f>I9/F9</f>
        <v>20</v>
      </c>
      <c r="H10" s="12"/>
      <c r="I10" s="11"/>
      <c r="K10" s="3"/>
      <c r="L10" s="3"/>
      <c r="M10" s="3"/>
      <c r="N10" s="3"/>
      <c r="Q10" s="1" t="s">
        <v>27</v>
      </c>
      <c r="R10" t="s">
        <v>68</v>
      </c>
    </row>
    <row r="11" spans="1:28" ht="15" thickBot="1">
      <c r="A11" s="3"/>
      <c r="B11" s="3"/>
      <c r="C11" s="10"/>
      <c r="D11" s="44">
        <f>I9/C9</f>
        <v>50</v>
      </c>
      <c r="E11" s="44"/>
      <c r="F11" s="45"/>
      <c r="G11" s="44">
        <v>0</v>
      </c>
      <c r="H11" s="12"/>
      <c r="I11" s="11"/>
      <c r="K11" s="294" t="s">
        <v>75</v>
      </c>
      <c r="L11" s="294"/>
      <c r="M11" s="294"/>
      <c r="N11" s="294"/>
      <c r="Y11" s="206" t="s">
        <v>28</v>
      </c>
    </row>
    <row r="12" spans="1:28" ht="15" thickBot="1">
      <c r="A12" s="3"/>
      <c r="B12" s="3"/>
      <c r="C12" s="8"/>
      <c r="D12" s="4"/>
      <c r="E12" s="4"/>
      <c r="F12" s="8"/>
      <c r="G12" s="4"/>
      <c r="I12" s="9"/>
      <c r="K12" s="294"/>
      <c r="L12" s="294"/>
      <c r="M12" s="294"/>
      <c r="N12" s="294"/>
      <c r="R12" s="133" t="s">
        <v>9</v>
      </c>
      <c r="S12" s="213" t="s">
        <v>1</v>
      </c>
      <c r="T12" s="213" t="s">
        <v>3</v>
      </c>
      <c r="U12" s="72" t="s">
        <v>21</v>
      </c>
      <c r="V12" s="72" t="s">
        <v>24</v>
      </c>
      <c r="W12" s="72" t="s">
        <v>26</v>
      </c>
      <c r="X12" s="73" t="s">
        <v>15</v>
      </c>
      <c r="Z12" s="125" t="s">
        <v>1</v>
      </c>
      <c r="AA12" t="s">
        <v>24</v>
      </c>
    </row>
    <row r="13" spans="1:28" ht="15" thickBot="1">
      <c r="A13" s="3"/>
      <c r="B13" s="3"/>
      <c r="C13" s="13">
        <v>2</v>
      </c>
      <c r="D13" s="15" t="s">
        <v>1</v>
      </c>
      <c r="E13" s="14"/>
      <c r="F13" s="13">
        <v>10</v>
      </c>
      <c r="G13" s="15" t="s">
        <v>3</v>
      </c>
      <c r="H13" s="16" t="s">
        <v>7</v>
      </c>
      <c r="I13" s="17">
        <v>90</v>
      </c>
      <c r="P13" s="107" t="s">
        <v>19</v>
      </c>
      <c r="Q13" s="86" t="s">
        <v>9</v>
      </c>
      <c r="R13" s="165">
        <f>R4-$T4*R$16</f>
        <v>1</v>
      </c>
      <c r="S13" s="244">
        <f t="shared" ref="S13:W13" si="1">S4-$T4*S$16</f>
        <v>-2</v>
      </c>
      <c r="T13" s="165">
        <f t="shared" si="1"/>
        <v>0</v>
      </c>
      <c r="U13" s="165">
        <f t="shared" si="1"/>
        <v>0</v>
      </c>
      <c r="V13" s="165">
        <f t="shared" si="1"/>
        <v>0</v>
      </c>
      <c r="W13" s="165">
        <f t="shared" si="1"/>
        <v>1</v>
      </c>
      <c r="X13" s="165">
        <f>X4-$T4*X$16</f>
        <v>90</v>
      </c>
      <c r="Z13" s="126">
        <v>-1</v>
      </c>
      <c r="AA13">
        <v>0</v>
      </c>
    </row>
    <row r="14" spans="1:28" ht="15" thickBot="1">
      <c r="A14" s="3"/>
      <c r="B14" s="3"/>
      <c r="C14" s="13"/>
      <c r="D14" s="59">
        <v>0</v>
      </c>
      <c r="E14" s="59"/>
      <c r="F14" s="60"/>
      <c r="G14" s="59">
        <f>I13/F13</f>
        <v>9</v>
      </c>
      <c r="H14" s="16"/>
      <c r="I14" s="17"/>
      <c r="P14" s="107" t="s">
        <v>20</v>
      </c>
      <c r="Q14" s="91" t="s">
        <v>16</v>
      </c>
      <c r="R14" s="244">
        <f t="shared" ref="R14:X14" si="2">R5-$T5*R$16</f>
        <v>0</v>
      </c>
      <c r="S14" s="246">
        <f t="shared" si="2"/>
        <v>1.8</v>
      </c>
      <c r="T14" s="244">
        <f t="shared" si="2"/>
        <v>0</v>
      </c>
      <c r="U14" s="244">
        <f t="shared" si="2"/>
        <v>1</v>
      </c>
      <c r="V14" s="244">
        <f t="shared" si="2"/>
        <v>0</v>
      </c>
      <c r="W14" s="244">
        <f t="shared" si="2"/>
        <v>-0.1</v>
      </c>
      <c r="X14" s="244">
        <f t="shared" si="2"/>
        <v>41</v>
      </c>
      <c r="Y14" s="30">
        <f>X14/S14</f>
        <v>22.777777777777779</v>
      </c>
      <c r="Z14" s="127">
        <v>0.5</v>
      </c>
      <c r="AA14">
        <v>0</v>
      </c>
    </row>
    <row r="15" spans="1:28">
      <c r="A15" s="3"/>
      <c r="B15" s="3"/>
      <c r="C15" s="13"/>
      <c r="D15" s="59">
        <f>I13/C13</f>
        <v>45</v>
      </c>
      <c r="E15" s="59"/>
      <c r="F15" s="60"/>
      <c r="G15" s="59">
        <v>0</v>
      </c>
      <c r="H15" s="16"/>
      <c r="I15" s="17"/>
      <c r="P15" s="107" t="s">
        <v>23</v>
      </c>
      <c r="Q15" s="242" t="s">
        <v>24</v>
      </c>
      <c r="R15" s="165">
        <f t="shared" ref="R15:X15" si="3">R6-$T6*R$16</f>
        <v>0</v>
      </c>
      <c r="S15" s="244">
        <f t="shared" si="3"/>
        <v>1</v>
      </c>
      <c r="T15" s="165">
        <f t="shared" si="3"/>
        <v>0</v>
      </c>
      <c r="U15" s="165">
        <f t="shared" si="3"/>
        <v>0</v>
      </c>
      <c r="V15" s="165">
        <f t="shared" si="3"/>
        <v>1</v>
      </c>
      <c r="W15" s="165">
        <f t="shared" si="3"/>
        <v>-0.5</v>
      </c>
      <c r="X15" s="165">
        <f t="shared" si="3"/>
        <v>55</v>
      </c>
      <c r="Y15" s="30">
        <f>X15/S15</f>
        <v>55</v>
      </c>
      <c r="Z15" s="97">
        <v>0.5</v>
      </c>
      <c r="AA15">
        <v>1</v>
      </c>
    </row>
    <row r="16" spans="1:28">
      <c r="A16" s="3"/>
      <c r="B16" s="3"/>
      <c r="C16" s="60"/>
      <c r="D16" s="59"/>
      <c r="E16" s="59"/>
      <c r="F16" s="60"/>
      <c r="G16" s="59"/>
      <c r="H16" s="61"/>
      <c r="I16" s="62"/>
      <c r="P16" s="107" t="s">
        <v>67</v>
      </c>
      <c r="Q16" s="95" t="s">
        <v>3</v>
      </c>
      <c r="R16" s="124">
        <f>R7/10</f>
        <v>0</v>
      </c>
      <c r="S16" s="245">
        <f t="shared" ref="S16:X16" si="4">S7/10</f>
        <v>0.2</v>
      </c>
      <c r="T16" s="124">
        <f t="shared" si="4"/>
        <v>1</v>
      </c>
      <c r="U16" s="124">
        <f t="shared" si="4"/>
        <v>0</v>
      </c>
      <c r="V16" s="124">
        <f t="shared" si="4"/>
        <v>0</v>
      </c>
      <c r="W16" s="124">
        <f t="shared" si="4"/>
        <v>0.1</v>
      </c>
      <c r="X16" s="124">
        <f t="shared" si="4"/>
        <v>9</v>
      </c>
      <c r="Y16" s="30">
        <f>X16/S16</f>
        <v>45</v>
      </c>
      <c r="Z16" s="97">
        <v>2</v>
      </c>
      <c r="AA16">
        <v>0</v>
      </c>
    </row>
    <row r="17" spans="1:30" ht="14.4" customHeight="1">
      <c r="A17" s="3"/>
      <c r="B17" s="3"/>
      <c r="I17" s="102"/>
      <c r="J17" s="36"/>
      <c r="P17" s="194"/>
      <c r="Q17" s="37"/>
      <c r="R17" s="32"/>
      <c r="S17" s="41"/>
      <c r="T17" s="32"/>
      <c r="U17" s="32"/>
      <c r="V17" s="32"/>
      <c r="W17" s="32"/>
      <c r="X17" s="32"/>
      <c r="Y17" s="30"/>
      <c r="Z17" s="41"/>
      <c r="AA17" s="38"/>
      <c r="AB17" s="38"/>
    </row>
    <row r="18" spans="1:30">
      <c r="A18" s="3"/>
      <c r="B18" s="3"/>
      <c r="C18" s="51"/>
      <c r="D18" s="52" t="s">
        <v>1</v>
      </c>
      <c r="E18" s="53"/>
      <c r="F18" s="51"/>
      <c r="G18" s="52" t="s">
        <v>3</v>
      </c>
      <c r="H18" s="54" t="s">
        <v>7</v>
      </c>
      <c r="I18" s="55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1:30" ht="15" thickBot="1">
      <c r="A19" s="3"/>
      <c r="B19" s="3"/>
      <c r="C19" s="51"/>
      <c r="D19" s="56"/>
      <c r="E19" s="56"/>
      <c r="F19" s="57"/>
      <c r="G19" s="56"/>
      <c r="H19" s="54"/>
      <c r="I19" s="55"/>
      <c r="R19" s="1" t="s">
        <v>27</v>
      </c>
      <c r="S19" t="s">
        <v>68</v>
      </c>
    </row>
    <row r="20" spans="1:30" ht="15" thickBot="1">
      <c r="C20" s="51"/>
      <c r="D20" s="56"/>
      <c r="E20" s="56"/>
      <c r="F20" s="57"/>
      <c r="G20" s="56"/>
      <c r="H20" s="54"/>
      <c r="I20" s="55"/>
      <c r="R20" s="77" t="s">
        <v>9</v>
      </c>
      <c r="S20" s="99" t="s">
        <v>1</v>
      </c>
      <c r="T20" s="99" t="s">
        <v>3</v>
      </c>
      <c r="U20" s="195" t="s">
        <v>21</v>
      </c>
      <c r="V20" s="100" t="s">
        <v>24</v>
      </c>
      <c r="W20" s="100" t="s">
        <v>26</v>
      </c>
      <c r="X20" s="143" t="s">
        <v>15</v>
      </c>
      <c r="Y20" s="206" t="s">
        <v>29</v>
      </c>
    </row>
    <row r="21" spans="1:30" ht="15" thickBot="1">
      <c r="C21" s="58"/>
      <c r="D21" s="56"/>
      <c r="E21" s="56"/>
      <c r="F21" s="57"/>
      <c r="G21" s="56"/>
      <c r="H21" s="58"/>
      <c r="I21" s="58"/>
      <c r="P21" s="107" t="s">
        <v>19</v>
      </c>
      <c r="Q21" s="70" t="s">
        <v>9</v>
      </c>
      <c r="R21" s="135">
        <f>R13-$S13*R$22</f>
        <v>1</v>
      </c>
      <c r="S21" s="135">
        <f t="shared" ref="S21:X21" si="5">S13-$S13*S$22</f>
        <v>0</v>
      </c>
      <c r="T21" s="135">
        <f t="shared" si="5"/>
        <v>0</v>
      </c>
      <c r="U21" s="135">
        <f t="shared" si="5"/>
        <v>1.1111111111111112</v>
      </c>
      <c r="V21" s="135">
        <f t="shared" si="5"/>
        <v>0</v>
      </c>
      <c r="W21" s="135">
        <f t="shared" si="5"/>
        <v>0.88888888888888884</v>
      </c>
      <c r="X21" s="248">
        <f t="shared" si="5"/>
        <v>135.55555555555554</v>
      </c>
      <c r="Y21" s="251" t="s">
        <v>64</v>
      </c>
      <c r="Z21" s="252"/>
      <c r="AA21" s="252"/>
      <c r="AB21" s="252"/>
      <c r="AC21" s="252"/>
    </row>
    <row r="22" spans="1:30" ht="15" thickBot="1">
      <c r="P22" s="107" t="s">
        <v>69</v>
      </c>
      <c r="Q22" s="143" t="s">
        <v>1</v>
      </c>
      <c r="R22" s="137">
        <f>R14/$S$14</f>
        <v>0</v>
      </c>
      <c r="S22" s="137">
        <f t="shared" ref="S22:X22" si="6">S14/$S$14</f>
        <v>1</v>
      </c>
      <c r="T22" s="137">
        <f t="shared" si="6"/>
        <v>0</v>
      </c>
      <c r="U22" s="137">
        <f t="shared" si="6"/>
        <v>0.55555555555555558</v>
      </c>
      <c r="V22" s="137">
        <f t="shared" si="6"/>
        <v>0</v>
      </c>
      <c r="W22" s="137">
        <f t="shared" si="6"/>
        <v>-5.5555555555555559E-2</v>
      </c>
      <c r="X22" s="249">
        <f t="shared" si="6"/>
        <v>22.777777777777779</v>
      </c>
      <c r="Y22" s="251"/>
      <c r="Z22" s="252"/>
      <c r="AA22" s="252"/>
      <c r="AB22" s="252"/>
      <c r="AC22" s="252"/>
    </row>
    <row r="23" spans="1:30" ht="15" thickBot="1">
      <c r="A23">
        <f>205/9</f>
        <v>22.777777777777779</v>
      </c>
      <c r="P23" s="107" t="s">
        <v>23</v>
      </c>
      <c r="Q23" s="94" t="s">
        <v>17</v>
      </c>
      <c r="R23" s="135">
        <f t="shared" ref="R23:X23" si="7">R15-$S15*R$22</f>
        <v>0</v>
      </c>
      <c r="S23" s="135">
        <f t="shared" si="7"/>
        <v>0</v>
      </c>
      <c r="T23" s="135">
        <f t="shared" si="7"/>
        <v>0</v>
      </c>
      <c r="U23" s="135">
        <f t="shared" si="7"/>
        <v>-0.55555555555555558</v>
      </c>
      <c r="V23" s="135">
        <f t="shared" si="7"/>
        <v>1</v>
      </c>
      <c r="W23" s="135">
        <f t="shared" si="7"/>
        <v>-0.44444444444444442</v>
      </c>
      <c r="X23" s="250">
        <f t="shared" si="7"/>
        <v>32.222222222222221</v>
      </c>
      <c r="Y23" s="251"/>
      <c r="Z23" s="252"/>
      <c r="AA23" s="252"/>
      <c r="AB23" s="252"/>
      <c r="AC23" s="252"/>
    </row>
    <row r="24" spans="1:30" ht="15" thickBot="1">
      <c r="A24">
        <f>2*A23</f>
        <v>45.555555555555557</v>
      </c>
      <c r="C24" s="8">
        <v>1</v>
      </c>
      <c r="D24" s="5" t="s">
        <v>1</v>
      </c>
      <c r="E24" s="4"/>
      <c r="F24" s="8"/>
      <c r="G24" s="4"/>
      <c r="H24" s="7" t="s">
        <v>8</v>
      </c>
      <c r="I24" s="9">
        <v>0</v>
      </c>
      <c r="P24" s="107" t="s">
        <v>25</v>
      </c>
      <c r="Q24" s="75" t="s">
        <v>3</v>
      </c>
      <c r="R24" s="135">
        <f t="shared" ref="R24:X24" si="8">R16-$S16*R$22</f>
        <v>0</v>
      </c>
      <c r="S24" s="135">
        <f t="shared" si="8"/>
        <v>0</v>
      </c>
      <c r="T24" s="135">
        <f t="shared" si="8"/>
        <v>1</v>
      </c>
      <c r="U24" s="135">
        <f t="shared" si="8"/>
        <v>-0.11111111111111112</v>
      </c>
      <c r="V24" s="135">
        <f t="shared" si="8"/>
        <v>0</v>
      </c>
      <c r="W24" s="135">
        <f t="shared" si="8"/>
        <v>0.11111111111111112</v>
      </c>
      <c r="X24" s="250">
        <f t="shared" si="8"/>
        <v>4.4444444444444438</v>
      </c>
      <c r="Y24" s="30">
        <f>X24/U24</f>
        <v>-39.999999999999993</v>
      </c>
    </row>
    <row r="25" spans="1:30" ht="15" customHeight="1">
      <c r="A25">
        <f>50-A24</f>
        <v>4.4444444444444429</v>
      </c>
      <c r="C25" s="8"/>
      <c r="D25" s="4"/>
      <c r="E25" s="4"/>
      <c r="F25" s="8"/>
      <c r="G25" s="4"/>
      <c r="I25" s="9"/>
      <c r="P25" s="194"/>
      <c r="Q25" s="42"/>
      <c r="R25" s="41"/>
      <c r="S25" s="41"/>
      <c r="T25" s="41"/>
      <c r="U25" s="41"/>
      <c r="V25" s="41"/>
      <c r="W25" s="41"/>
      <c r="X25" s="41"/>
      <c r="Y25" s="30"/>
      <c r="Z25" s="252"/>
      <c r="AA25" s="252"/>
      <c r="AB25" s="252"/>
      <c r="AC25" s="252"/>
    </row>
    <row r="26" spans="1:30">
      <c r="C26" s="8"/>
      <c r="D26" s="4"/>
      <c r="E26" s="4"/>
      <c r="F26" s="8">
        <v>1</v>
      </c>
      <c r="G26" s="5" t="s">
        <v>3</v>
      </c>
      <c r="H26" s="7" t="s">
        <v>8</v>
      </c>
      <c r="I26" s="9">
        <v>0</v>
      </c>
      <c r="Y26" s="31"/>
      <c r="Z26" s="252"/>
      <c r="AA26" s="252"/>
      <c r="AB26" s="252"/>
      <c r="AC26" s="252"/>
    </row>
    <row r="27" spans="1:30">
      <c r="R27" s="1" t="s">
        <v>27</v>
      </c>
      <c r="S27" t="s">
        <v>70</v>
      </c>
      <c r="Y27" s="31"/>
      <c r="Z27" s="252"/>
      <c r="AA27" s="252"/>
      <c r="AB27" s="252"/>
      <c r="AC27" s="252"/>
    </row>
    <row r="28" spans="1:30">
      <c r="Y28" s="31"/>
      <c r="Z28" s="252"/>
      <c r="AA28" s="252"/>
      <c r="AB28" s="252"/>
      <c r="AC28" s="252"/>
    </row>
    <row r="29" spans="1:30">
      <c r="C29" s="63">
        <v>4</v>
      </c>
      <c r="D29" s="64" t="s">
        <v>1</v>
      </c>
      <c r="E29" s="65" t="s">
        <v>2</v>
      </c>
      <c r="F29" s="63">
        <v>10</v>
      </c>
      <c r="G29" s="64" t="s">
        <v>3</v>
      </c>
      <c r="H29" s="66" t="s">
        <v>35</v>
      </c>
      <c r="I29" s="67">
        <v>135</v>
      </c>
      <c r="P29" s="38"/>
      <c r="Q29" s="38" t="s">
        <v>71</v>
      </c>
      <c r="R29" s="30"/>
      <c r="S29" s="37"/>
      <c r="T29" s="37"/>
      <c r="U29" s="37"/>
      <c r="V29" s="37"/>
      <c r="W29" s="37"/>
      <c r="X29" s="37"/>
      <c r="Y29" s="206"/>
      <c r="Z29" s="38"/>
      <c r="AA29" s="38"/>
      <c r="AB29" s="38"/>
      <c r="AC29" s="38"/>
      <c r="AD29" s="38"/>
    </row>
    <row r="30" spans="1:30" ht="14.4" customHeight="1">
      <c r="C30" s="63"/>
      <c r="D30" s="69">
        <v>0</v>
      </c>
      <c r="E30" s="69"/>
      <c r="F30" s="63"/>
      <c r="G30" s="69">
        <f>I29/F29</f>
        <v>13.5</v>
      </c>
      <c r="H30" s="68"/>
      <c r="I30" s="67"/>
      <c r="P30" s="194"/>
      <c r="Q30" s="40" t="s">
        <v>72</v>
      </c>
      <c r="R30" s="30"/>
      <c r="S30" s="30"/>
      <c r="T30" s="30"/>
      <c r="U30" s="30"/>
      <c r="V30" s="30"/>
      <c r="W30" s="30"/>
      <c r="X30" s="30"/>
      <c r="Y30" s="38"/>
      <c r="Z30" s="38"/>
      <c r="AA30" s="38"/>
      <c r="AB30" s="38"/>
      <c r="AC30" s="38"/>
      <c r="AD30" s="38"/>
    </row>
    <row r="31" spans="1:30">
      <c r="C31" s="63"/>
      <c r="D31" s="69">
        <f>I29/C29</f>
        <v>33.75</v>
      </c>
      <c r="E31" s="69"/>
      <c r="F31" s="63"/>
      <c r="G31" s="69">
        <v>0</v>
      </c>
      <c r="H31" s="68"/>
      <c r="I31" s="67"/>
      <c r="P31" s="194"/>
      <c r="Q31" s="253" t="s">
        <v>73</v>
      </c>
      <c r="R31" s="30"/>
      <c r="S31" s="30"/>
      <c r="T31" s="30"/>
      <c r="U31" s="30"/>
      <c r="V31" s="30"/>
      <c r="W31" s="30"/>
      <c r="X31" s="30"/>
      <c r="Y31" s="38"/>
      <c r="Z31" s="38"/>
      <c r="AA31" s="38"/>
      <c r="AB31" s="38"/>
      <c r="AC31" s="38"/>
      <c r="AD31" s="38"/>
    </row>
    <row r="32" spans="1:30">
      <c r="P32" s="194"/>
      <c r="Q32" s="253" t="s">
        <v>49</v>
      </c>
      <c r="R32" s="30"/>
      <c r="S32" s="30"/>
      <c r="T32" s="30"/>
      <c r="U32" s="30"/>
      <c r="V32" s="30"/>
      <c r="W32" s="30"/>
      <c r="X32" s="30"/>
      <c r="Y32" s="38"/>
      <c r="Z32" s="38"/>
      <c r="AA32" s="38"/>
      <c r="AB32" s="38"/>
      <c r="AC32" s="38"/>
      <c r="AD32" s="38"/>
    </row>
    <row r="33" spans="16:30" ht="14.4" customHeight="1">
      <c r="P33" s="194"/>
      <c r="Q33" s="37"/>
      <c r="R33" s="30"/>
      <c r="S33" s="30"/>
      <c r="T33" s="30"/>
      <c r="U33" s="30"/>
      <c r="V33" s="30"/>
      <c r="W33" s="30"/>
      <c r="X33" s="30"/>
      <c r="Y33" s="38"/>
      <c r="Z33" s="38"/>
      <c r="AA33" s="38"/>
      <c r="AB33" s="38"/>
      <c r="AC33" s="38"/>
      <c r="AD33" s="38"/>
    </row>
    <row r="34" spans="16:30" ht="14.4" customHeight="1">
      <c r="P34" s="247"/>
      <c r="Q34" s="293" t="s">
        <v>74</v>
      </c>
      <c r="R34" s="293"/>
      <c r="S34" s="293"/>
      <c r="T34" s="293"/>
      <c r="U34" s="293"/>
      <c r="V34" s="293"/>
      <c r="W34" s="293"/>
      <c r="X34" s="293"/>
      <c r="Y34" s="38"/>
      <c r="Z34" s="38"/>
      <c r="AA34" s="38"/>
      <c r="AB34" s="38"/>
      <c r="AC34" s="38"/>
      <c r="AD34" s="38"/>
    </row>
    <row r="35" spans="16:30">
      <c r="P35" s="38"/>
      <c r="Q35" s="293"/>
      <c r="R35" s="293"/>
      <c r="S35" s="293"/>
      <c r="T35" s="293"/>
      <c r="U35" s="293"/>
      <c r="V35" s="293"/>
      <c r="W35" s="293"/>
      <c r="X35" s="293"/>
      <c r="Y35" s="38"/>
      <c r="Z35" s="38"/>
      <c r="AA35" s="38"/>
      <c r="AB35" s="38"/>
      <c r="AC35" s="38"/>
      <c r="AD35" s="38"/>
    </row>
    <row r="36" spans="16:30">
      <c r="P36" s="38"/>
      <c r="Q36" s="293"/>
      <c r="R36" s="293"/>
      <c r="S36" s="293"/>
      <c r="T36" s="293"/>
      <c r="U36" s="293"/>
      <c r="V36" s="293"/>
      <c r="W36" s="293"/>
      <c r="X36" s="293"/>
      <c r="Y36" s="38"/>
      <c r="Z36" s="38"/>
      <c r="AA36" s="38"/>
      <c r="AB36" s="38"/>
      <c r="AC36" s="38"/>
      <c r="AD36" s="38"/>
    </row>
    <row r="37" spans="16:30">
      <c r="P37" s="38"/>
      <c r="Q37" s="254"/>
      <c r="R37" s="254"/>
      <c r="S37" s="254"/>
      <c r="T37" s="254"/>
      <c r="U37" s="254"/>
      <c r="V37" s="254"/>
      <c r="W37" s="254"/>
      <c r="X37" s="254"/>
      <c r="Y37" s="38"/>
      <c r="Z37" s="38"/>
      <c r="AA37" s="38"/>
      <c r="AB37" s="38"/>
      <c r="AC37" s="38"/>
      <c r="AD37" s="38"/>
    </row>
    <row r="38" spans="16:30"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6:30"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5" spans="16:30" ht="14.4" customHeight="1"/>
  </sheetData>
  <mergeCells count="2">
    <mergeCell ref="Q34:X36"/>
    <mergeCell ref="K11:N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5"/>
  <sheetViews>
    <sheetView zoomScale="99" zoomScaleNormal="99" workbookViewId="0">
      <selection activeCell="X27" sqref="X27"/>
    </sheetView>
  </sheetViews>
  <sheetFormatPr defaultRowHeight="14.4"/>
  <cols>
    <col min="1" max="1" width="14.5546875" customWidth="1"/>
    <col min="2" max="2" width="3.77734375" bestFit="1" customWidth="1"/>
    <col min="3" max="3" width="3" bestFit="1" customWidth="1"/>
    <col min="4" max="4" width="4" bestFit="1" customWidth="1"/>
    <col min="5" max="5" width="2" bestFit="1" customWidth="1"/>
    <col min="6" max="6" width="4" bestFit="1" customWidth="1"/>
    <col min="7" max="7" width="5.6640625" customWidth="1"/>
    <col min="10" max="10" width="3" customWidth="1"/>
    <col min="17" max="20" width="5.21875" customWidth="1"/>
    <col min="21" max="24" width="7.6640625" customWidth="1"/>
    <col min="26" max="26" width="3.77734375" customWidth="1"/>
    <col min="27" max="27" width="4.6640625" customWidth="1"/>
  </cols>
  <sheetData>
    <row r="2" spans="1:30" ht="29.4" thickBot="1">
      <c r="A2" s="2" t="s">
        <v>50</v>
      </c>
      <c r="B2" s="3"/>
      <c r="C2" s="4"/>
      <c r="D2" s="4"/>
      <c r="E2" s="4"/>
      <c r="F2" s="4"/>
      <c r="G2" s="4"/>
      <c r="S2" t="s">
        <v>40</v>
      </c>
    </row>
    <row r="3" spans="1:30" ht="15" thickBot="1">
      <c r="A3" s="3" t="s">
        <v>5</v>
      </c>
      <c r="B3" s="3" t="s">
        <v>0</v>
      </c>
      <c r="C3" s="4">
        <v>2</v>
      </c>
      <c r="D3" s="5" t="s">
        <v>1</v>
      </c>
      <c r="E3" s="6" t="s">
        <v>2</v>
      </c>
      <c r="F3" s="4">
        <v>1</v>
      </c>
      <c r="G3" s="5" t="s">
        <v>3</v>
      </c>
      <c r="R3" s="70" t="s">
        <v>9</v>
      </c>
      <c r="S3" s="159" t="s">
        <v>1</v>
      </c>
      <c r="T3" s="72" t="s">
        <v>3</v>
      </c>
      <c r="U3" s="72" t="s">
        <v>21</v>
      </c>
      <c r="V3" s="72" t="s">
        <v>24</v>
      </c>
      <c r="W3" s="72" t="s">
        <v>26</v>
      </c>
      <c r="X3" s="73" t="s">
        <v>15</v>
      </c>
      <c r="Z3" s="30"/>
      <c r="AA3" s="37"/>
    </row>
    <row r="4" spans="1:30" ht="15" thickBot="1">
      <c r="A4" s="1" t="s">
        <v>6</v>
      </c>
      <c r="B4" s="3"/>
      <c r="C4" s="4"/>
      <c r="D4" s="4"/>
      <c r="E4" s="4"/>
      <c r="F4" s="4"/>
      <c r="G4" s="4"/>
      <c r="P4" s="107" t="s">
        <v>19</v>
      </c>
      <c r="Q4" s="153" t="s">
        <v>9</v>
      </c>
      <c r="R4" s="154">
        <v>1</v>
      </c>
      <c r="S4" s="160">
        <v>-2</v>
      </c>
      <c r="T4" s="155">
        <v>-1</v>
      </c>
      <c r="U4" s="155">
        <v>0</v>
      </c>
      <c r="V4" s="155">
        <v>0</v>
      </c>
      <c r="W4" s="155">
        <v>0</v>
      </c>
      <c r="X4" s="153">
        <v>0</v>
      </c>
      <c r="Y4" s="156"/>
      <c r="Z4" s="30"/>
      <c r="AA4" s="30"/>
    </row>
    <row r="5" spans="1:30">
      <c r="A5" s="3"/>
      <c r="B5" s="3"/>
      <c r="C5" s="18">
        <v>4</v>
      </c>
      <c r="D5" s="19" t="s">
        <v>1</v>
      </c>
      <c r="E5" s="20" t="s">
        <v>2</v>
      </c>
      <c r="F5" s="18">
        <v>3</v>
      </c>
      <c r="G5" s="19" t="s">
        <v>3</v>
      </c>
      <c r="H5" s="21" t="s">
        <v>7</v>
      </c>
      <c r="I5" s="22">
        <v>12</v>
      </c>
      <c r="K5" s="28"/>
      <c r="L5" s="28" t="s">
        <v>1</v>
      </c>
      <c r="M5" s="28" t="s">
        <v>3</v>
      </c>
      <c r="N5" s="28" t="s">
        <v>4</v>
      </c>
      <c r="P5" s="107" t="s">
        <v>20</v>
      </c>
      <c r="Q5" s="177" t="s">
        <v>21</v>
      </c>
      <c r="R5" s="171">
        <v>0</v>
      </c>
      <c r="S5" s="172">
        <v>4</v>
      </c>
      <c r="T5" s="173">
        <v>3</v>
      </c>
      <c r="U5" s="174">
        <v>1</v>
      </c>
      <c r="V5" s="174">
        <v>0</v>
      </c>
      <c r="W5" s="174">
        <v>0</v>
      </c>
      <c r="X5" s="175">
        <v>12</v>
      </c>
      <c r="Y5" s="149">
        <f>X5/S5</f>
        <v>3</v>
      </c>
      <c r="Z5" s="30"/>
      <c r="AA5" s="32"/>
    </row>
    <row r="6" spans="1:30">
      <c r="A6" s="3"/>
      <c r="B6" s="3"/>
      <c r="C6" s="23"/>
      <c r="D6" s="24">
        <v>0</v>
      </c>
      <c r="E6" s="24"/>
      <c r="F6" s="23"/>
      <c r="G6" s="24">
        <f>I5/F5</f>
        <v>4</v>
      </c>
      <c r="H6" s="25"/>
      <c r="I6" s="26"/>
      <c r="K6" s="3" t="s">
        <v>10</v>
      </c>
      <c r="L6" s="3">
        <v>0</v>
      </c>
      <c r="M6" s="3">
        <v>4</v>
      </c>
      <c r="N6" s="3">
        <f>$C$3*L6+$F$3*M6</f>
        <v>4</v>
      </c>
      <c r="P6" s="107" t="s">
        <v>23</v>
      </c>
      <c r="Q6" s="106" t="s">
        <v>24</v>
      </c>
      <c r="R6" s="117">
        <v>0</v>
      </c>
      <c r="S6" s="163">
        <v>4</v>
      </c>
      <c r="T6" s="161">
        <v>1</v>
      </c>
      <c r="U6" s="120">
        <v>0</v>
      </c>
      <c r="V6" s="120">
        <v>1</v>
      </c>
      <c r="W6" s="120">
        <v>0</v>
      </c>
      <c r="X6" s="162">
        <v>8</v>
      </c>
      <c r="Y6" s="149">
        <f>X6/S6</f>
        <v>2</v>
      </c>
      <c r="Z6" s="290" t="s">
        <v>48</v>
      </c>
      <c r="AA6" s="290"/>
    </row>
    <row r="7" spans="1:30" ht="15" thickBot="1">
      <c r="A7" s="3"/>
      <c r="B7" s="3"/>
      <c r="C7" s="23"/>
      <c r="D7" s="24">
        <f>I5/C5</f>
        <v>3</v>
      </c>
      <c r="E7" s="24"/>
      <c r="F7" s="23"/>
      <c r="G7" s="24">
        <v>0</v>
      </c>
      <c r="H7" s="25"/>
      <c r="I7" s="26"/>
      <c r="K7" s="210" t="s">
        <v>11</v>
      </c>
      <c r="L7" s="210">
        <v>1.5</v>
      </c>
      <c r="M7" s="210">
        <v>2</v>
      </c>
      <c r="N7" s="210">
        <f t="shared" ref="N7:N8" si="0">$C$3*L7+$F$3*M7</f>
        <v>5</v>
      </c>
      <c r="P7" s="107" t="s">
        <v>25</v>
      </c>
      <c r="Q7" s="75" t="s">
        <v>26</v>
      </c>
      <c r="R7" s="81">
        <v>0</v>
      </c>
      <c r="S7" s="121">
        <v>4</v>
      </c>
      <c r="T7" s="176">
        <v>-1</v>
      </c>
      <c r="U7" s="82">
        <v>0</v>
      </c>
      <c r="V7" s="82">
        <v>0</v>
      </c>
      <c r="W7" s="82">
        <v>1</v>
      </c>
      <c r="X7" s="85">
        <v>8</v>
      </c>
      <c r="Y7" s="149">
        <f>X7/S7</f>
        <v>2</v>
      </c>
      <c r="Z7" s="290"/>
      <c r="AA7" s="290"/>
    </row>
    <row r="8" spans="1:30">
      <c r="A8" s="3"/>
      <c r="B8" s="3"/>
      <c r="C8" s="8"/>
      <c r="D8" s="4"/>
      <c r="E8" s="4"/>
      <c r="F8" s="8"/>
      <c r="G8" s="4"/>
      <c r="I8" s="9"/>
      <c r="K8" s="149" t="s">
        <v>12</v>
      </c>
      <c r="L8" s="149">
        <v>2</v>
      </c>
      <c r="M8" s="149">
        <v>0</v>
      </c>
      <c r="N8" s="3">
        <f t="shared" si="0"/>
        <v>4</v>
      </c>
      <c r="P8" s="150"/>
      <c r="Q8" s="37"/>
      <c r="R8" s="33"/>
      <c r="S8" s="33"/>
      <c r="T8" s="41"/>
      <c r="U8" s="33"/>
      <c r="V8" s="33"/>
      <c r="W8" s="33"/>
      <c r="X8" s="33"/>
      <c r="Y8" s="33"/>
      <c r="Z8" s="30"/>
      <c r="AA8" s="30"/>
      <c r="AB8" s="151"/>
    </row>
    <row r="9" spans="1:30">
      <c r="A9" s="3"/>
      <c r="B9" s="3"/>
      <c r="C9" s="46">
        <v>4</v>
      </c>
      <c r="D9" s="47" t="s">
        <v>1</v>
      </c>
      <c r="E9" s="48"/>
      <c r="F9" s="46">
        <v>1</v>
      </c>
      <c r="G9" s="47" t="s">
        <v>3</v>
      </c>
      <c r="H9" s="49" t="s">
        <v>7</v>
      </c>
      <c r="I9" s="50">
        <v>8</v>
      </c>
      <c r="K9" s="147"/>
      <c r="L9" s="147"/>
      <c r="M9" s="147"/>
      <c r="N9" s="147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38"/>
      <c r="AA9" s="38"/>
      <c r="AB9" s="151"/>
    </row>
    <row r="10" spans="1:30">
      <c r="A10" s="3"/>
      <c r="B10" s="3"/>
      <c r="C10" s="10"/>
      <c r="D10" s="44">
        <v>0</v>
      </c>
      <c r="E10" s="44"/>
      <c r="F10" s="45"/>
      <c r="G10" s="44">
        <f>I9/F9</f>
        <v>8</v>
      </c>
      <c r="H10" s="12"/>
      <c r="I10" s="11"/>
      <c r="K10" s="148"/>
      <c r="L10" s="148"/>
      <c r="M10" s="148"/>
      <c r="N10" s="148"/>
      <c r="Q10" s="1" t="s">
        <v>27</v>
      </c>
      <c r="R10" t="s">
        <v>45</v>
      </c>
    </row>
    <row r="11" spans="1:30" ht="15" thickBot="1">
      <c r="A11" s="3"/>
      <c r="B11" s="3"/>
      <c r="C11" s="10"/>
      <c r="D11" s="44">
        <f>I9/C9</f>
        <v>2</v>
      </c>
      <c r="E11" s="44"/>
      <c r="F11" s="45"/>
      <c r="G11" s="44">
        <v>0</v>
      </c>
      <c r="H11" s="12"/>
      <c r="I11" s="11"/>
      <c r="K11" s="148"/>
      <c r="L11" s="148"/>
      <c r="M11" s="148"/>
      <c r="N11" s="148"/>
      <c r="T11" t="s">
        <v>40</v>
      </c>
      <c r="Y11" s="151"/>
      <c r="Z11" s="151"/>
      <c r="AA11" s="151"/>
    </row>
    <row r="12" spans="1:30" ht="15" thickBot="1">
      <c r="A12" s="3"/>
      <c r="B12" s="3"/>
      <c r="C12" s="8"/>
      <c r="D12" s="4"/>
      <c r="E12" s="4"/>
      <c r="F12" s="8"/>
      <c r="G12" s="4"/>
      <c r="I12" s="9"/>
      <c r="R12" s="212" t="s">
        <v>9</v>
      </c>
      <c r="S12" s="213" t="s">
        <v>1</v>
      </c>
      <c r="T12" s="220" t="s">
        <v>3</v>
      </c>
      <c r="U12" s="213" t="s">
        <v>21</v>
      </c>
      <c r="V12" s="213" t="s">
        <v>24</v>
      </c>
      <c r="W12" s="213" t="s">
        <v>26</v>
      </c>
      <c r="X12" s="214" t="s">
        <v>15</v>
      </c>
      <c r="Y12" s="206" t="s">
        <v>30</v>
      </c>
      <c r="Z12" s="93"/>
      <c r="AA12" s="151"/>
    </row>
    <row r="13" spans="1:30" ht="15" customHeight="1" thickBot="1">
      <c r="A13" s="3"/>
      <c r="B13" s="3"/>
      <c r="C13" s="13">
        <v>4</v>
      </c>
      <c r="D13" s="15" t="s">
        <v>1</v>
      </c>
      <c r="E13" s="14"/>
      <c r="F13" s="13">
        <v>-1</v>
      </c>
      <c r="G13" s="15" t="s">
        <v>3</v>
      </c>
      <c r="H13" s="16" t="s">
        <v>7</v>
      </c>
      <c r="I13" s="17">
        <v>8</v>
      </c>
      <c r="P13" s="107" t="s">
        <v>19</v>
      </c>
      <c r="Q13" s="86" t="s">
        <v>9</v>
      </c>
      <c r="R13" s="154">
        <f>R4-$S4*R$15</f>
        <v>1</v>
      </c>
      <c r="S13" s="155">
        <f t="shared" ref="S13:X16" si="1">S4-$S4*S$15</f>
        <v>0</v>
      </c>
      <c r="T13" s="160">
        <f t="shared" si="1"/>
        <v>-0.5</v>
      </c>
      <c r="U13" s="155">
        <f t="shared" si="1"/>
        <v>0</v>
      </c>
      <c r="V13" s="155">
        <f t="shared" si="1"/>
        <v>0.5</v>
      </c>
      <c r="W13" s="215">
        <f t="shared" si="1"/>
        <v>0</v>
      </c>
      <c r="X13" s="153">
        <f t="shared" si="1"/>
        <v>4</v>
      </c>
      <c r="Y13" s="151"/>
      <c r="Z13" s="295" t="s">
        <v>66</v>
      </c>
      <c r="AA13" s="295"/>
      <c r="AB13" s="295"/>
      <c r="AC13" s="295"/>
      <c r="AD13" s="295"/>
    </row>
    <row r="14" spans="1:30">
      <c r="A14" s="3"/>
      <c r="B14" s="3"/>
      <c r="C14" s="13"/>
      <c r="D14" s="59">
        <v>0</v>
      </c>
      <c r="E14" s="59"/>
      <c r="F14" s="60"/>
      <c r="G14" s="59">
        <f>I13/F13</f>
        <v>-8</v>
      </c>
      <c r="H14" s="16"/>
      <c r="I14" s="17"/>
      <c r="P14" s="107" t="s">
        <v>20</v>
      </c>
      <c r="Q14" s="157" t="s">
        <v>21</v>
      </c>
      <c r="R14" s="164">
        <f>R5-$S5*R$15</f>
        <v>0</v>
      </c>
      <c r="S14" s="161">
        <f t="shared" si="1"/>
        <v>0</v>
      </c>
      <c r="T14" s="161">
        <f t="shared" si="1"/>
        <v>2</v>
      </c>
      <c r="U14" s="161">
        <f t="shared" si="1"/>
        <v>1</v>
      </c>
      <c r="V14" s="161">
        <f t="shared" si="1"/>
        <v>-1</v>
      </c>
      <c r="W14" s="222">
        <f t="shared" si="1"/>
        <v>0</v>
      </c>
      <c r="X14" s="223">
        <f t="shared" si="1"/>
        <v>4</v>
      </c>
      <c r="Y14" s="30">
        <f>X14/T14</f>
        <v>2</v>
      </c>
      <c r="Z14" s="295"/>
      <c r="AA14" s="295"/>
      <c r="AB14" s="295"/>
      <c r="AC14" s="295"/>
      <c r="AD14" s="295"/>
    </row>
    <row r="15" spans="1:30" ht="14.4" customHeight="1">
      <c r="A15" s="3"/>
      <c r="B15" s="3"/>
      <c r="C15" s="13"/>
      <c r="D15" s="59">
        <f>I13/C13</f>
        <v>2</v>
      </c>
      <c r="E15" s="59"/>
      <c r="F15" s="60"/>
      <c r="G15" s="59">
        <v>0</v>
      </c>
      <c r="H15" s="16"/>
      <c r="I15" s="17"/>
      <c r="P15" s="107" t="s">
        <v>46</v>
      </c>
      <c r="Q15" s="74" t="s">
        <v>1</v>
      </c>
      <c r="R15" s="124">
        <f>R6/4</f>
        <v>0</v>
      </c>
      <c r="S15" s="32">
        <f t="shared" ref="S15:X15" si="2">S6/4</f>
        <v>1</v>
      </c>
      <c r="T15" s="161">
        <f t="shared" si="2"/>
        <v>0.25</v>
      </c>
      <c r="U15" s="32">
        <f t="shared" si="2"/>
        <v>0</v>
      </c>
      <c r="V15" s="32">
        <f t="shared" si="2"/>
        <v>0.25</v>
      </c>
      <c r="W15" s="216">
        <f t="shared" si="2"/>
        <v>0</v>
      </c>
      <c r="X15" s="158">
        <f t="shared" si="2"/>
        <v>2</v>
      </c>
      <c r="Y15" s="30">
        <f>X15/T15</f>
        <v>8</v>
      </c>
      <c r="Z15" s="295"/>
      <c r="AA15" s="295"/>
      <c r="AB15" s="295"/>
      <c r="AC15" s="295"/>
      <c r="AD15" s="295"/>
    </row>
    <row r="16" spans="1:30" ht="15" customHeight="1" thickBot="1">
      <c r="A16" s="3"/>
      <c r="B16" s="3"/>
      <c r="C16" s="60"/>
      <c r="D16" s="59">
        <v>6</v>
      </c>
      <c r="E16" s="59"/>
      <c r="F16" s="60"/>
      <c r="G16" s="59">
        <v>16</v>
      </c>
      <c r="H16" s="61"/>
      <c r="I16" s="62"/>
      <c r="P16" s="107" t="s">
        <v>25</v>
      </c>
      <c r="Q16" s="75" t="s">
        <v>26</v>
      </c>
      <c r="R16" s="217">
        <f>R7-$S7*R$15</f>
        <v>0</v>
      </c>
      <c r="S16" s="176">
        <f t="shared" si="1"/>
        <v>0</v>
      </c>
      <c r="T16" s="221">
        <f t="shared" si="1"/>
        <v>-2</v>
      </c>
      <c r="U16" s="176">
        <f t="shared" si="1"/>
        <v>0</v>
      </c>
      <c r="V16" s="176">
        <f t="shared" si="1"/>
        <v>-1</v>
      </c>
      <c r="W16" s="218">
        <f t="shared" si="1"/>
        <v>1</v>
      </c>
      <c r="X16" s="219">
        <f t="shared" si="1"/>
        <v>0</v>
      </c>
      <c r="Y16" s="178" t="s">
        <v>22</v>
      </c>
      <c r="Z16" s="295"/>
      <c r="AA16" s="295"/>
      <c r="AB16" s="295"/>
      <c r="AC16" s="295"/>
      <c r="AD16" s="295"/>
    </row>
    <row r="17" spans="1:30" ht="14.4" customHeight="1">
      <c r="A17" s="3"/>
      <c r="B17" s="3"/>
      <c r="J17" s="36"/>
      <c r="P17" s="107"/>
      <c r="Q17" s="37"/>
      <c r="R17" s="32"/>
      <c r="S17" s="41"/>
      <c r="T17" s="32"/>
      <c r="U17" s="32"/>
      <c r="V17" s="32"/>
      <c r="W17" s="32"/>
      <c r="X17" s="32"/>
      <c r="Y17" s="30"/>
      <c r="Z17" s="295"/>
      <c r="AA17" s="295"/>
      <c r="AB17" s="295"/>
      <c r="AC17" s="295"/>
      <c r="AD17" s="295"/>
    </row>
    <row r="18" spans="1:30">
      <c r="A18" s="3"/>
      <c r="B18" s="3"/>
      <c r="C18" s="51"/>
      <c r="D18" s="52"/>
      <c r="E18" s="53"/>
      <c r="F18" s="51"/>
      <c r="G18" s="52"/>
      <c r="H18" s="54"/>
      <c r="I18" s="55"/>
      <c r="R18" s="1" t="s">
        <v>36</v>
      </c>
      <c r="S18" t="s">
        <v>47</v>
      </c>
      <c r="T18" s="31"/>
      <c r="U18" s="31"/>
      <c r="V18" s="31"/>
      <c r="W18" s="31"/>
      <c r="X18" s="31"/>
      <c r="Y18" s="151"/>
      <c r="Z18" s="295"/>
      <c r="AA18" s="295"/>
      <c r="AB18" s="295"/>
      <c r="AC18" s="295"/>
      <c r="AD18" s="295"/>
    </row>
    <row r="19" spans="1:30" ht="15" thickBot="1">
      <c r="A19" s="3"/>
      <c r="B19" s="3"/>
      <c r="C19" s="51"/>
      <c r="D19" s="56"/>
      <c r="E19" s="56"/>
      <c r="F19" s="57"/>
      <c r="G19" s="56"/>
      <c r="H19" s="102"/>
      <c r="I19" s="55"/>
      <c r="Y19" s="151"/>
      <c r="Z19" s="151"/>
      <c r="AA19" s="151"/>
    </row>
    <row r="20" spans="1:30" ht="15" thickBot="1">
      <c r="C20" s="51"/>
      <c r="D20" s="56"/>
      <c r="E20" s="56"/>
      <c r="F20" s="57"/>
      <c r="G20" s="56"/>
      <c r="H20" s="54"/>
      <c r="I20" s="55"/>
      <c r="R20" s="77" t="s">
        <v>9</v>
      </c>
      <c r="S20" s="99" t="s">
        <v>1</v>
      </c>
      <c r="T20" s="99" t="s">
        <v>3</v>
      </c>
      <c r="U20" s="100" t="s">
        <v>21</v>
      </c>
      <c r="V20" s="100" t="s">
        <v>24</v>
      </c>
      <c r="W20" s="100" t="s">
        <v>26</v>
      </c>
      <c r="X20" s="143" t="s">
        <v>15</v>
      </c>
      <c r="Y20" s="206" t="s">
        <v>29</v>
      </c>
      <c r="Z20" s="151"/>
      <c r="AA20" s="151"/>
    </row>
    <row r="21" spans="1:30" ht="15" thickBot="1">
      <c r="C21" s="58"/>
      <c r="D21" s="56"/>
      <c r="E21" s="56"/>
      <c r="F21" s="57"/>
      <c r="G21" s="56"/>
      <c r="H21" s="58"/>
      <c r="I21" s="58"/>
      <c r="P21" s="107" t="s">
        <v>19</v>
      </c>
      <c r="Q21" s="228" t="s">
        <v>9</v>
      </c>
      <c r="R21" s="135">
        <f>R13-$T13*R$22</f>
        <v>1</v>
      </c>
      <c r="S21" s="136">
        <f t="shared" ref="S21:X21" si="3">S13-$T13*S$22</f>
        <v>0</v>
      </c>
      <c r="T21" s="136">
        <f t="shared" si="3"/>
        <v>0</v>
      </c>
      <c r="U21" s="136">
        <f t="shared" si="3"/>
        <v>0.25</v>
      </c>
      <c r="V21" s="136">
        <f t="shared" si="3"/>
        <v>0.25</v>
      </c>
      <c r="W21" s="141">
        <f t="shared" si="3"/>
        <v>0</v>
      </c>
      <c r="X21" s="134">
        <f t="shared" si="3"/>
        <v>5</v>
      </c>
      <c r="Y21" t="s">
        <v>64</v>
      </c>
    </row>
    <row r="22" spans="1:30">
      <c r="P22" s="107" t="s">
        <v>39</v>
      </c>
      <c r="Q22" s="229" t="s">
        <v>3</v>
      </c>
      <c r="R22" s="224">
        <f>R14/2</f>
        <v>0</v>
      </c>
      <c r="S22" s="225">
        <f t="shared" ref="S22:X22" si="4">S14/2</f>
        <v>0</v>
      </c>
      <c r="T22" s="225">
        <f t="shared" si="4"/>
        <v>1</v>
      </c>
      <c r="U22" s="225">
        <f t="shared" si="4"/>
        <v>0.5</v>
      </c>
      <c r="V22" s="225">
        <f t="shared" si="4"/>
        <v>-0.5</v>
      </c>
      <c r="W22" s="226">
        <f t="shared" si="4"/>
        <v>0</v>
      </c>
      <c r="X22" s="227">
        <f t="shared" si="4"/>
        <v>2</v>
      </c>
    </row>
    <row r="23" spans="1:30">
      <c r="P23" s="107" t="s">
        <v>23</v>
      </c>
      <c r="Q23" s="229" t="s">
        <v>1</v>
      </c>
      <c r="R23" s="138">
        <f t="shared" ref="R23:X23" si="5">R15-$T15*R$22</f>
        <v>0</v>
      </c>
      <c r="S23" s="35">
        <f t="shared" si="5"/>
        <v>1</v>
      </c>
      <c r="T23" s="35">
        <f t="shared" si="5"/>
        <v>0</v>
      </c>
      <c r="U23" s="35">
        <f t="shared" si="5"/>
        <v>-0.125</v>
      </c>
      <c r="V23" s="35">
        <f t="shared" si="5"/>
        <v>0.375</v>
      </c>
      <c r="W23" s="39">
        <f t="shared" si="5"/>
        <v>0</v>
      </c>
      <c r="X23" s="145">
        <f t="shared" si="5"/>
        <v>1.5</v>
      </c>
      <c r="Z23" s="180"/>
      <c r="AA23" s="180"/>
    </row>
    <row r="24" spans="1:30" ht="15" thickBot="1">
      <c r="C24" s="8">
        <v>1</v>
      </c>
      <c r="D24" s="5" t="s">
        <v>1</v>
      </c>
      <c r="E24" s="4"/>
      <c r="F24" s="8"/>
      <c r="G24" s="4"/>
      <c r="H24" s="7" t="s">
        <v>8</v>
      </c>
      <c r="I24" s="9">
        <v>0</v>
      </c>
      <c r="P24" s="107" t="s">
        <v>25</v>
      </c>
      <c r="Q24" s="230" t="s">
        <v>26</v>
      </c>
      <c r="R24" s="139">
        <f t="shared" ref="R24:X24" si="6">R16-$T16*R$22</f>
        <v>0</v>
      </c>
      <c r="S24" s="140">
        <f t="shared" si="6"/>
        <v>0</v>
      </c>
      <c r="T24" s="140">
        <f t="shared" si="6"/>
        <v>0</v>
      </c>
      <c r="U24" s="140">
        <f t="shared" si="6"/>
        <v>1</v>
      </c>
      <c r="V24" s="140">
        <f t="shared" si="6"/>
        <v>-2</v>
      </c>
      <c r="W24" s="142">
        <f t="shared" si="6"/>
        <v>1</v>
      </c>
      <c r="X24" s="146">
        <f t="shared" si="6"/>
        <v>4</v>
      </c>
      <c r="Z24" s="180"/>
      <c r="AA24" s="180"/>
    </row>
    <row r="25" spans="1:30">
      <c r="C25" s="8"/>
      <c r="D25" s="4"/>
      <c r="E25" s="4"/>
      <c r="F25" s="8"/>
      <c r="G25" s="4"/>
      <c r="I25" s="9"/>
      <c r="P25" s="170"/>
      <c r="Q25" s="37"/>
      <c r="R25" s="30"/>
      <c r="S25" s="30"/>
      <c r="T25" s="30"/>
      <c r="U25" s="30"/>
      <c r="V25" s="30"/>
      <c r="W25" s="30"/>
      <c r="X25" s="30"/>
      <c r="Y25" s="151"/>
      <c r="Z25" s="180"/>
      <c r="AA25" s="180"/>
    </row>
    <row r="26" spans="1:30">
      <c r="C26" s="8"/>
      <c r="D26" s="4"/>
      <c r="E26" s="4"/>
      <c r="F26" s="8">
        <v>1</v>
      </c>
      <c r="G26" s="5" t="s">
        <v>3</v>
      </c>
      <c r="H26" s="7" t="s">
        <v>8</v>
      </c>
      <c r="I26" s="9">
        <v>0</v>
      </c>
    </row>
    <row r="27" spans="1:30">
      <c r="R27" s="1" t="s">
        <v>36</v>
      </c>
      <c r="S27" t="s">
        <v>65</v>
      </c>
    </row>
    <row r="29" spans="1:30">
      <c r="C29" s="63">
        <v>2</v>
      </c>
      <c r="D29" s="64" t="s">
        <v>1</v>
      </c>
      <c r="E29" s="65" t="s">
        <v>2</v>
      </c>
      <c r="F29" s="63">
        <v>1</v>
      </c>
      <c r="G29" s="64" t="s">
        <v>3</v>
      </c>
      <c r="H29" s="66" t="s">
        <v>35</v>
      </c>
      <c r="I29" s="67">
        <v>5</v>
      </c>
    </row>
    <row r="30" spans="1:30" ht="14.4" customHeight="1">
      <c r="C30" s="63"/>
      <c r="D30" s="69">
        <v>0</v>
      </c>
      <c r="E30" s="69"/>
      <c r="F30" s="63"/>
      <c r="G30" s="69">
        <f>I29/F29</f>
        <v>5</v>
      </c>
      <c r="H30" s="68"/>
      <c r="I30" s="67"/>
      <c r="K30" s="181" t="s">
        <v>51</v>
      </c>
    </row>
    <row r="31" spans="1:30">
      <c r="C31" s="63"/>
      <c r="D31" s="69">
        <f>I29/C29</f>
        <v>2.5</v>
      </c>
      <c r="E31" s="69"/>
      <c r="F31" s="63"/>
      <c r="G31" s="69">
        <v>0</v>
      </c>
      <c r="H31" s="68"/>
      <c r="I31" s="67"/>
      <c r="K31" s="181" t="s">
        <v>52</v>
      </c>
    </row>
    <row r="33" ht="14.4" customHeight="1"/>
    <row r="45" ht="14.4" customHeight="1"/>
  </sheetData>
  <mergeCells count="2">
    <mergeCell ref="Z6:AA7"/>
    <mergeCell ref="Z13:AD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5"/>
  <sheetViews>
    <sheetView zoomScale="99" zoomScaleNormal="99" workbookViewId="0">
      <selection activeCell="G23" sqref="G23"/>
    </sheetView>
  </sheetViews>
  <sheetFormatPr defaultRowHeight="14.4"/>
  <cols>
    <col min="1" max="1" width="14.5546875" customWidth="1"/>
    <col min="2" max="2" width="3.77734375" bestFit="1" customWidth="1"/>
    <col min="3" max="3" width="3" bestFit="1" customWidth="1"/>
    <col min="4" max="4" width="4" bestFit="1" customWidth="1"/>
    <col min="5" max="5" width="2" bestFit="1" customWidth="1"/>
    <col min="6" max="6" width="4" bestFit="1" customWidth="1"/>
    <col min="7" max="7" width="5.6640625" customWidth="1"/>
    <col min="10" max="10" width="3" customWidth="1"/>
    <col min="17" max="20" width="5.21875" customWidth="1"/>
    <col min="21" max="23" width="7.6640625" customWidth="1"/>
    <col min="25" max="25" width="3.77734375" customWidth="1"/>
    <col min="26" max="26" width="4.6640625" customWidth="1"/>
  </cols>
  <sheetData>
    <row r="2" spans="1:29" ht="29.4" thickBot="1">
      <c r="A2" s="2" t="s">
        <v>77</v>
      </c>
      <c r="B2" s="3"/>
      <c r="C2" s="4"/>
      <c r="D2" s="4"/>
      <c r="E2" s="4"/>
      <c r="F2" s="4"/>
      <c r="G2" s="4"/>
      <c r="T2" t="s">
        <v>40</v>
      </c>
    </row>
    <row r="3" spans="1:29" ht="15" thickBot="1">
      <c r="A3" s="3" t="s">
        <v>5</v>
      </c>
      <c r="B3" s="3" t="s">
        <v>0</v>
      </c>
      <c r="C3" s="4">
        <v>20</v>
      </c>
      <c r="D3" s="5" t="s">
        <v>1</v>
      </c>
      <c r="E3" s="6" t="s">
        <v>2</v>
      </c>
      <c r="F3" s="4">
        <v>25</v>
      </c>
      <c r="G3" s="5" t="s">
        <v>3</v>
      </c>
      <c r="Q3" s="31"/>
      <c r="R3" s="133" t="s">
        <v>9</v>
      </c>
      <c r="S3" s="72" t="s">
        <v>1</v>
      </c>
      <c r="T3" s="72" t="s">
        <v>3</v>
      </c>
      <c r="U3" s="72" t="s">
        <v>21</v>
      </c>
      <c r="V3" s="72" t="s">
        <v>24</v>
      </c>
      <c r="W3" s="73" t="s">
        <v>15</v>
      </c>
      <c r="Y3" s="30"/>
      <c r="Z3" s="37"/>
    </row>
    <row r="4" spans="1:29" ht="15" thickBot="1">
      <c r="A4" s="1" t="s">
        <v>6</v>
      </c>
      <c r="B4" s="3"/>
      <c r="C4" s="4"/>
      <c r="D4" s="4"/>
      <c r="E4" s="4"/>
      <c r="F4" s="4"/>
      <c r="G4" s="4"/>
      <c r="P4" s="107" t="s">
        <v>19</v>
      </c>
      <c r="Q4" s="153" t="s">
        <v>9</v>
      </c>
      <c r="R4" s="154">
        <v>1</v>
      </c>
      <c r="S4" s="155">
        <v>-20</v>
      </c>
      <c r="T4" s="160">
        <v>-25</v>
      </c>
      <c r="U4" s="155">
        <v>0</v>
      </c>
      <c r="V4" s="155">
        <v>0</v>
      </c>
      <c r="W4" s="153">
        <v>0</v>
      </c>
      <c r="X4" s="156"/>
      <c r="Y4" s="30"/>
      <c r="Z4" s="30"/>
    </row>
    <row r="5" spans="1:29">
      <c r="A5" s="3"/>
      <c r="B5" s="3"/>
      <c r="C5" s="18">
        <v>12</v>
      </c>
      <c r="D5" s="19" t="s">
        <v>1</v>
      </c>
      <c r="E5" s="20" t="s">
        <v>2</v>
      </c>
      <c r="F5" s="18">
        <v>16</v>
      </c>
      <c r="G5" s="19" t="s">
        <v>3</v>
      </c>
      <c r="H5" s="21" t="s">
        <v>7</v>
      </c>
      <c r="I5" s="22">
        <v>100</v>
      </c>
      <c r="K5" s="28"/>
      <c r="L5" s="28" t="s">
        <v>1</v>
      </c>
      <c r="M5" s="28" t="s">
        <v>3</v>
      </c>
      <c r="N5" s="28" t="s">
        <v>4</v>
      </c>
      <c r="P5" s="107" t="s">
        <v>20</v>
      </c>
      <c r="Q5" s="260" t="s">
        <v>21</v>
      </c>
      <c r="R5" s="190">
        <v>0</v>
      </c>
      <c r="S5" s="172">
        <v>12</v>
      </c>
      <c r="T5" s="191">
        <v>16</v>
      </c>
      <c r="U5" s="172">
        <v>1</v>
      </c>
      <c r="V5" s="172">
        <v>0</v>
      </c>
      <c r="W5" s="192">
        <v>100</v>
      </c>
      <c r="X5" s="149">
        <f>W5/T5</f>
        <v>6.25</v>
      </c>
      <c r="Y5" s="30"/>
      <c r="Z5" s="32"/>
    </row>
    <row r="6" spans="1:29" ht="15" thickBot="1">
      <c r="A6" s="3"/>
      <c r="B6" s="3"/>
      <c r="C6" s="23"/>
      <c r="D6" s="24">
        <v>0</v>
      </c>
      <c r="E6" s="24"/>
      <c r="F6" s="23"/>
      <c r="G6" s="24">
        <f>I5/F5</f>
        <v>6.25</v>
      </c>
      <c r="H6" s="25"/>
      <c r="I6" s="26"/>
      <c r="K6" s="3" t="s">
        <v>10</v>
      </c>
      <c r="L6" s="3">
        <v>0</v>
      </c>
      <c r="M6" s="3">
        <f>I5/F5</f>
        <v>6.25</v>
      </c>
      <c r="N6" s="3">
        <f>$C$3*L6+$F$3*M6</f>
        <v>156.25</v>
      </c>
      <c r="P6" s="107" t="s">
        <v>23</v>
      </c>
      <c r="Q6" s="75" t="s">
        <v>24</v>
      </c>
      <c r="R6" s="167">
        <v>0</v>
      </c>
      <c r="S6" s="257">
        <v>16</v>
      </c>
      <c r="T6" s="221">
        <v>8</v>
      </c>
      <c r="U6" s="168">
        <v>0</v>
      </c>
      <c r="V6" s="168">
        <v>1</v>
      </c>
      <c r="W6" s="169">
        <v>80</v>
      </c>
      <c r="X6" s="149">
        <f>W6/T6</f>
        <v>10</v>
      </c>
      <c r="Y6" s="259"/>
      <c r="Z6" s="259"/>
    </row>
    <row r="7" spans="1:29">
      <c r="A7" s="3"/>
      <c r="B7" s="3"/>
      <c r="C7" s="23"/>
      <c r="D7" s="24">
        <f>I5/C5</f>
        <v>8.3333333333333339</v>
      </c>
      <c r="E7" s="24"/>
      <c r="F7" s="23"/>
      <c r="G7" s="24">
        <v>0</v>
      </c>
      <c r="H7" s="25"/>
      <c r="I7" s="26"/>
      <c r="K7" s="210" t="s">
        <v>11</v>
      </c>
      <c r="L7" s="210">
        <v>3</v>
      </c>
      <c r="M7" s="210">
        <v>4</v>
      </c>
      <c r="N7" s="210">
        <f t="shared" ref="N7:N8" si="0">$C$3*L7+$F$3*M7</f>
        <v>160</v>
      </c>
      <c r="P7" s="107"/>
      <c r="Q7" s="37"/>
      <c r="R7" s="30"/>
      <c r="S7" s="30"/>
      <c r="T7" s="32"/>
      <c r="U7" s="30"/>
      <c r="V7" s="30"/>
      <c r="W7" s="30"/>
      <c r="X7" s="149"/>
      <c r="Y7" s="259"/>
      <c r="Z7" s="259"/>
    </row>
    <row r="8" spans="1:29">
      <c r="A8" s="3"/>
      <c r="B8" s="3"/>
      <c r="C8" s="8"/>
      <c r="D8" s="4"/>
      <c r="E8" s="4"/>
      <c r="F8" s="8"/>
      <c r="G8" s="4"/>
      <c r="I8" s="9"/>
      <c r="K8" s="149" t="s">
        <v>12</v>
      </c>
      <c r="L8" s="149">
        <v>5</v>
      </c>
      <c r="M8" s="149">
        <v>0</v>
      </c>
      <c r="N8" s="3">
        <f t="shared" si="0"/>
        <v>100</v>
      </c>
      <c r="P8" s="150"/>
      <c r="Q8" s="37"/>
      <c r="R8" s="30"/>
      <c r="S8" s="30"/>
      <c r="T8" s="41"/>
      <c r="U8" s="30"/>
      <c r="V8" s="30"/>
      <c r="W8" s="30"/>
      <c r="X8" s="33"/>
      <c r="Y8" s="30"/>
      <c r="Z8" s="30"/>
      <c r="AA8" s="151"/>
    </row>
    <row r="9" spans="1:29">
      <c r="A9" s="3"/>
      <c r="B9" s="3"/>
      <c r="C9" s="46">
        <v>16</v>
      </c>
      <c r="D9" s="47" t="s">
        <v>1</v>
      </c>
      <c r="E9" s="48"/>
      <c r="F9" s="46">
        <v>8</v>
      </c>
      <c r="G9" s="47" t="s">
        <v>3</v>
      </c>
      <c r="H9" s="49" t="s">
        <v>7</v>
      </c>
      <c r="I9" s="50">
        <v>80</v>
      </c>
      <c r="K9" s="147"/>
      <c r="L9" s="147"/>
      <c r="M9" s="147"/>
      <c r="N9" s="147"/>
      <c r="P9" s="151"/>
      <c r="Q9" s="151"/>
      <c r="R9" s="151"/>
      <c r="S9" s="151"/>
      <c r="T9" s="151"/>
      <c r="U9" s="151"/>
      <c r="V9" s="151"/>
      <c r="W9" s="151"/>
      <c r="X9" s="151"/>
      <c r="Y9" s="38"/>
      <c r="Z9" s="38"/>
      <c r="AA9" s="151"/>
    </row>
    <row r="10" spans="1:29">
      <c r="A10" s="3"/>
      <c r="B10" s="3"/>
      <c r="C10" s="10"/>
      <c r="D10" s="44">
        <v>0</v>
      </c>
      <c r="E10" s="44"/>
      <c r="F10" s="45"/>
      <c r="G10" s="44">
        <f>I9/F9</f>
        <v>10</v>
      </c>
      <c r="H10" s="12"/>
      <c r="I10" s="11"/>
      <c r="K10" s="294" t="s">
        <v>75</v>
      </c>
      <c r="L10" s="294"/>
      <c r="M10" s="294"/>
      <c r="N10" s="294"/>
      <c r="Q10" s="1" t="s">
        <v>79</v>
      </c>
      <c r="R10" t="s">
        <v>80</v>
      </c>
    </row>
    <row r="11" spans="1:29" ht="15" thickBot="1">
      <c r="A11" s="3"/>
      <c r="B11" s="3"/>
      <c r="C11" s="10"/>
      <c r="D11" s="44">
        <f>I9/C9</f>
        <v>5</v>
      </c>
      <c r="E11" s="44"/>
      <c r="F11" s="45"/>
      <c r="G11" s="44">
        <v>0</v>
      </c>
      <c r="H11" s="12"/>
      <c r="I11" s="11"/>
      <c r="K11" s="294"/>
      <c r="L11" s="294"/>
      <c r="M11" s="294"/>
      <c r="N11" s="294"/>
      <c r="T11" t="s">
        <v>40</v>
      </c>
      <c r="X11" s="151"/>
      <c r="Y11" s="151"/>
      <c r="Z11" s="151"/>
    </row>
    <row r="12" spans="1:29" ht="15" thickBot="1">
      <c r="A12" s="3"/>
      <c r="B12" s="3"/>
      <c r="C12" s="8"/>
      <c r="D12" s="4"/>
      <c r="E12" s="4"/>
      <c r="F12" s="8"/>
      <c r="G12" s="4"/>
      <c r="I12" s="9"/>
      <c r="Q12" s="258"/>
      <c r="R12" s="212" t="s">
        <v>9</v>
      </c>
      <c r="S12" s="262" t="s">
        <v>1</v>
      </c>
      <c r="T12" s="213" t="s">
        <v>3</v>
      </c>
      <c r="U12" s="213" t="s">
        <v>21</v>
      </c>
      <c r="V12" s="213" t="s">
        <v>24</v>
      </c>
      <c r="W12" s="214" t="s">
        <v>15</v>
      </c>
      <c r="X12" s="206" t="s">
        <v>28</v>
      </c>
      <c r="Y12" s="93"/>
      <c r="Z12" s="151"/>
    </row>
    <row r="13" spans="1:29" ht="15" customHeight="1" thickBot="1">
      <c r="A13" s="3"/>
      <c r="B13" s="3"/>
      <c r="C13" s="182"/>
      <c r="D13" s="183"/>
      <c r="E13" s="184"/>
      <c r="F13" s="182"/>
      <c r="G13" s="183"/>
      <c r="H13" s="185"/>
      <c r="I13" s="186"/>
      <c r="P13" s="107" t="s">
        <v>19</v>
      </c>
      <c r="Q13" s="86" t="s">
        <v>9</v>
      </c>
      <c r="R13" s="154">
        <f>R4-$T4*R$14</f>
        <v>1</v>
      </c>
      <c r="S13" s="263">
        <f t="shared" ref="S13:W15" si="1">S4-$T4*S$14</f>
        <v>-1.25</v>
      </c>
      <c r="T13" s="154">
        <f t="shared" si="1"/>
        <v>0</v>
      </c>
      <c r="U13" s="154">
        <f t="shared" si="1"/>
        <v>1.5625</v>
      </c>
      <c r="V13" s="154">
        <f t="shared" si="1"/>
        <v>0</v>
      </c>
      <c r="W13" s="153">
        <f t="shared" si="1"/>
        <v>156.25</v>
      </c>
      <c r="X13" s="151"/>
      <c r="Y13" s="179"/>
      <c r="Z13" s="179"/>
      <c r="AA13" s="179"/>
      <c r="AB13" s="179"/>
      <c r="AC13" s="179"/>
    </row>
    <row r="14" spans="1:29" ht="15" thickBot="1">
      <c r="A14" s="3"/>
      <c r="B14" s="3"/>
      <c r="C14" s="182"/>
      <c r="D14" s="187"/>
      <c r="E14" s="187"/>
      <c r="F14" s="188"/>
      <c r="G14" s="187"/>
      <c r="H14" s="185"/>
      <c r="I14" s="186"/>
      <c r="P14" s="107" t="s">
        <v>78</v>
      </c>
      <c r="Q14" s="157" t="s">
        <v>3</v>
      </c>
      <c r="R14" s="124">
        <f>R5/$T$5</f>
        <v>0</v>
      </c>
      <c r="S14" s="245">
        <f t="shared" ref="S14:W14" si="2">S5/$T$5</f>
        <v>0.75</v>
      </c>
      <c r="T14" s="124">
        <f t="shared" si="2"/>
        <v>1</v>
      </c>
      <c r="U14" s="124">
        <f t="shared" si="2"/>
        <v>6.25E-2</v>
      </c>
      <c r="V14" s="124">
        <f t="shared" si="2"/>
        <v>0</v>
      </c>
      <c r="W14" s="158">
        <f t="shared" si="2"/>
        <v>6.25</v>
      </c>
      <c r="X14" s="30">
        <f>W14/S14</f>
        <v>8.3333333333333339</v>
      </c>
      <c r="Y14" s="179"/>
      <c r="Z14" s="179"/>
      <c r="AA14" s="179"/>
      <c r="AB14" s="179"/>
      <c r="AC14" s="179"/>
    </row>
    <row r="15" spans="1:29" ht="14.4" customHeight="1" thickBot="1">
      <c r="A15" s="3"/>
      <c r="B15" s="3"/>
      <c r="C15" s="182"/>
      <c r="D15" s="187"/>
      <c r="E15" s="187"/>
      <c r="F15" s="188"/>
      <c r="G15" s="187"/>
      <c r="H15" s="185"/>
      <c r="I15" s="186"/>
      <c r="P15" s="107" t="s">
        <v>23</v>
      </c>
      <c r="Q15" s="264" t="s">
        <v>17</v>
      </c>
      <c r="R15" s="263">
        <f>R6-$T6*R$14</f>
        <v>0</v>
      </c>
      <c r="S15" s="266">
        <f t="shared" si="1"/>
        <v>10</v>
      </c>
      <c r="T15" s="263">
        <f t="shared" si="1"/>
        <v>0</v>
      </c>
      <c r="U15" s="263">
        <f t="shared" si="1"/>
        <v>-0.5</v>
      </c>
      <c r="V15" s="263">
        <f t="shared" si="1"/>
        <v>1</v>
      </c>
      <c r="W15" s="265">
        <f t="shared" si="1"/>
        <v>30</v>
      </c>
      <c r="X15" s="30">
        <f>W15/S15</f>
        <v>3</v>
      </c>
      <c r="Y15" s="179"/>
      <c r="Z15" s="179"/>
      <c r="AA15" s="179"/>
      <c r="AB15" s="179"/>
      <c r="AC15" s="179"/>
    </row>
    <row r="16" spans="1:29" ht="15" customHeight="1">
      <c r="A16" s="3">
        <f>16*16</f>
        <v>256</v>
      </c>
      <c r="B16" s="3"/>
      <c r="C16" s="188"/>
      <c r="D16" s="187"/>
      <c r="E16" s="187"/>
      <c r="F16" s="188"/>
      <c r="G16" s="187"/>
      <c r="H16" s="31"/>
      <c r="I16" s="255"/>
      <c r="P16" s="107"/>
      <c r="Q16" s="37"/>
      <c r="R16" s="32"/>
      <c r="S16" s="32"/>
      <c r="T16" s="32"/>
      <c r="U16" s="32"/>
      <c r="V16" s="32"/>
      <c r="W16" s="32"/>
      <c r="X16" s="178" t="s">
        <v>22</v>
      </c>
      <c r="Y16" s="179"/>
      <c r="Z16" s="179"/>
      <c r="AA16" s="179"/>
      <c r="AB16" s="179"/>
      <c r="AC16" s="179"/>
    </row>
    <row r="17" spans="1:29" ht="14.4" customHeight="1">
      <c r="A17" s="3">
        <f>A16/12</f>
        <v>21.333333333333332</v>
      </c>
      <c r="B17" s="3"/>
      <c r="C17" s="31"/>
      <c r="D17" s="31"/>
      <c r="E17" s="31"/>
      <c r="F17" s="31"/>
      <c r="G17" s="31"/>
      <c r="H17" s="31"/>
      <c r="I17" s="31"/>
      <c r="J17" s="36"/>
      <c r="P17" s="107"/>
      <c r="Q17" s="37"/>
      <c r="R17" s="32"/>
      <c r="S17" s="41"/>
      <c r="T17" s="32"/>
      <c r="U17" s="32"/>
      <c r="V17" s="32"/>
      <c r="W17" s="32"/>
      <c r="X17" s="30"/>
      <c r="Y17" s="179"/>
      <c r="Z17" s="179"/>
      <c r="AA17" s="179"/>
      <c r="AB17" s="179"/>
      <c r="AC17" s="179"/>
    </row>
    <row r="18" spans="1:29">
      <c r="A18" s="3">
        <f>1600/12</f>
        <v>133.33333333333334</v>
      </c>
      <c r="B18" s="3"/>
      <c r="C18" s="182"/>
      <c r="D18" s="183"/>
      <c r="E18" s="184"/>
      <c r="F18" s="182"/>
      <c r="G18" s="183"/>
      <c r="H18" s="185"/>
      <c r="I18" s="186"/>
      <c r="Q18" s="1" t="s">
        <v>79</v>
      </c>
      <c r="R18" t="s">
        <v>81</v>
      </c>
      <c r="T18" s="31"/>
      <c r="U18" s="31"/>
      <c r="V18" s="31"/>
      <c r="W18" s="31"/>
      <c r="X18" s="151"/>
      <c r="Y18" s="179"/>
      <c r="Z18" s="179"/>
      <c r="AA18" s="179"/>
      <c r="AB18" s="179"/>
      <c r="AC18" s="179"/>
    </row>
    <row r="19" spans="1:29" ht="15" thickBot="1">
      <c r="A19" s="3">
        <f>A18-80</f>
        <v>53.333333333333343</v>
      </c>
      <c r="B19" s="3"/>
      <c r="C19" s="182"/>
      <c r="D19" s="187"/>
      <c r="E19" s="187"/>
      <c r="F19" s="188"/>
      <c r="G19" s="187"/>
      <c r="H19" s="256"/>
      <c r="I19" s="186"/>
      <c r="X19" s="151"/>
      <c r="Y19" s="151"/>
      <c r="Z19" s="151"/>
    </row>
    <row r="20" spans="1:29" ht="15" thickBot="1">
      <c r="A20">
        <f>A17-8</f>
        <v>13.333333333333332</v>
      </c>
      <c r="C20" s="182"/>
      <c r="D20" s="187"/>
      <c r="E20" s="187"/>
      <c r="F20" s="188"/>
      <c r="G20" s="187"/>
      <c r="H20" s="185"/>
      <c r="I20" s="186"/>
      <c r="R20" s="77" t="s">
        <v>9</v>
      </c>
      <c r="S20" s="99" t="s">
        <v>1</v>
      </c>
      <c r="T20" s="99" t="s">
        <v>3</v>
      </c>
      <c r="U20" s="100" t="s">
        <v>21</v>
      </c>
      <c r="V20" s="100" t="s">
        <v>24</v>
      </c>
      <c r="W20" s="143" t="s">
        <v>15</v>
      </c>
      <c r="X20" s="206" t="s">
        <v>29</v>
      </c>
      <c r="Y20" s="151"/>
      <c r="Z20" s="151"/>
    </row>
    <row r="21" spans="1:29" ht="15" thickBot="1">
      <c r="A21" s="261">
        <f>A19/A20</f>
        <v>4.0000000000000009</v>
      </c>
      <c r="C21" s="31"/>
      <c r="D21" s="187"/>
      <c r="E21" s="187"/>
      <c r="F21" s="188"/>
      <c r="G21" s="187"/>
      <c r="H21" s="31"/>
      <c r="I21" s="31"/>
      <c r="P21" s="107" t="s">
        <v>19</v>
      </c>
      <c r="Q21" s="228" t="s">
        <v>9</v>
      </c>
      <c r="R21" s="135">
        <f>R13-$S13*R$23</f>
        <v>1</v>
      </c>
      <c r="S21" s="135">
        <f t="shared" ref="S21:W22" si="3">S13-$S13*S$23</f>
        <v>0</v>
      </c>
      <c r="T21" s="135">
        <f t="shared" si="3"/>
        <v>0</v>
      </c>
      <c r="U21" s="135">
        <f t="shared" si="3"/>
        <v>1.5</v>
      </c>
      <c r="V21" s="135">
        <f t="shared" si="3"/>
        <v>0.125</v>
      </c>
      <c r="W21" s="135">
        <f t="shared" si="3"/>
        <v>160</v>
      </c>
      <c r="X21" t="s">
        <v>64</v>
      </c>
    </row>
    <row r="22" spans="1:29" ht="15" thickBot="1">
      <c r="A22">
        <f>16*4</f>
        <v>64</v>
      </c>
      <c r="C22" s="31"/>
      <c r="D22" s="31"/>
      <c r="E22" s="31"/>
      <c r="F22" s="31"/>
      <c r="G22" s="31"/>
      <c r="H22" s="31"/>
      <c r="I22" s="31"/>
      <c r="P22" s="107" t="s">
        <v>20</v>
      </c>
      <c r="Q22" s="229" t="s">
        <v>3</v>
      </c>
      <c r="R22" s="135">
        <f>R14-$S14*R$23</f>
        <v>0</v>
      </c>
      <c r="S22" s="135">
        <f t="shared" si="3"/>
        <v>0</v>
      </c>
      <c r="T22" s="135">
        <f t="shared" si="3"/>
        <v>1</v>
      </c>
      <c r="U22" s="135">
        <f t="shared" si="3"/>
        <v>0.1</v>
      </c>
      <c r="V22" s="135">
        <f t="shared" si="3"/>
        <v>-7.5000000000000011E-2</v>
      </c>
      <c r="W22" s="135">
        <f t="shared" si="3"/>
        <v>4</v>
      </c>
    </row>
    <row r="23" spans="1:29" ht="15" thickBot="1">
      <c r="A23">
        <f>100-64</f>
        <v>36</v>
      </c>
      <c r="P23" s="107" t="s">
        <v>82</v>
      </c>
      <c r="Q23" s="230" t="s">
        <v>1</v>
      </c>
      <c r="R23" s="139">
        <f>R15/$S$15</f>
        <v>0</v>
      </c>
      <c r="S23" s="139">
        <f t="shared" ref="S23:W23" si="4">S15/$S$15</f>
        <v>1</v>
      </c>
      <c r="T23" s="139">
        <f t="shared" si="4"/>
        <v>0</v>
      </c>
      <c r="U23" s="139">
        <f t="shared" si="4"/>
        <v>-0.05</v>
      </c>
      <c r="V23" s="139">
        <f t="shared" si="4"/>
        <v>0.1</v>
      </c>
      <c r="W23" s="139">
        <f t="shared" si="4"/>
        <v>3</v>
      </c>
      <c r="Y23" s="180"/>
      <c r="Z23" s="180"/>
    </row>
    <row r="24" spans="1:29">
      <c r="A24">
        <f>A23/12</f>
        <v>3</v>
      </c>
      <c r="C24" s="8">
        <v>1</v>
      </c>
      <c r="D24" s="5" t="s">
        <v>1</v>
      </c>
      <c r="E24" s="4"/>
      <c r="F24" s="8"/>
      <c r="G24" s="4"/>
      <c r="H24" s="7" t="s">
        <v>8</v>
      </c>
      <c r="I24" s="9">
        <v>0</v>
      </c>
      <c r="P24" s="107"/>
      <c r="Q24" s="37"/>
      <c r="R24" s="30"/>
      <c r="S24" s="30"/>
      <c r="T24" s="30"/>
      <c r="U24" s="30"/>
      <c r="V24" s="30"/>
      <c r="W24" s="30"/>
      <c r="Y24" s="180"/>
      <c r="Z24" s="180"/>
    </row>
    <row r="25" spans="1:29">
      <c r="C25" s="8"/>
      <c r="D25" s="4"/>
      <c r="E25" s="4"/>
      <c r="F25" s="8"/>
      <c r="G25" s="4"/>
      <c r="I25" s="9"/>
      <c r="P25" s="170"/>
      <c r="Q25" s="1" t="s">
        <v>79</v>
      </c>
      <c r="R25" t="s">
        <v>83</v>
      </c>
      <c r="S25" s="30"/>
      <c r="T25" s="30"/>
      <c r="U25" s="30"/>
      <c r="V25" s="30"/>
      <c r="W25" s="30"/>
      <c r="X25" s="151"/>
      <c r="Y25" s="180"/>
      <c r="Z25" s="180"/>
    </row>
    <row r="26" spans="1:29">
      <c r="C26" s="8"/>
      <c r="D26" s="4"/>
      <c r="E26" s="4"/>
      <c r="F26" s="8">
        <v>1</v>
      </c>
      <c r="G26" s="5" t="s">
        <v>3</v>
      </c>
      <c r="H26" s="7" t="s">
        <v>8</v>
      </c>
      <c r="I26" s="9">
        <v>0</v>
      </c>
    </row>
    <row r="27" spans="1:29">
      <c r="R27" s="58" t="s">
        <v>84</v>
      </c>
      <c r="S27" s="58"/>
      <c r="T27" s="58"/>
      <c r="U27" s="58"/>
      <c r="V27" s="58"/>
      <c r="W27" s="58"/>
      <c r="X27" s="58"/>
    </row>
    <row r="28" spans="1:29">
      <c r="R28" s="58" t="s">
        <v>85</v>
      </c>
      <c r="S28" s="58"/>
      <c r="T28" s="58"/>
      <c r="U28" s="58"/>
      <c r="V28" s="58"/>
      <c r="W28" s="58"/>
      <c r="X28" s="58"/>
    </row>
    <row r="29" spans="1:29">
      <c r="C29" s="63">
        <f>C3</f>
        <v>20</v>
      </c>
      <c r="D29" s="64" t="s">
        <v>1</v>
      </c>
      <c r="E29" s="65" t="s">
        <v>2</v>
      </c>
      <c r="F29" s="63">
        <f>F3</f>
        <v>25</v>
      </c>
      <c r="G29" s="64" t="s">
        <v>3</v>
      </c>
      <c r="H29" s="66" t="s">
        <v>35</v>
      </c>
      <c r="I29" s="67">
        <v>160</v>
      </c>
    </row>
    <row r="30" spans="1:29" ht="14.4" customHeight="1">
      <c r="C30" s="63"/>
      <c r="D30" s="69">
        <v>0</v>
      </c>
      <c r="E30" s="69"/>
      <c r="F30" s="63"/>
      <c r="G30" s="69">
        <f>I29/F29</f>
        <v>6.4</v>
      </c>
      <c r="H30" s="68"/>
      <c r="I30" s="67"/>
      <c r="K30" s="181"/>
    </row>
    <row r="31" spans="1:29">
      <c r="C31" s="63"/>
      <c r="D31" s="69">
        <f>I29/C29</f>
        <v>8</v>
      </c>
      <c r="E31" s="69"/>
      <c r="F31" s="63"/>
      <c r="G31" s="69">
        <v>0</v>
      </c>
      <c r="H31" s="68"/>
      <c r="I31" s="67"/>
      <c r="K31" s="181"/>
    </row>
    <row r="33" ht="14.4" customHeight="1"/>
    <row r="45" ht="14.4" customHeight="1"/>
  </sheetData>
  <mergeCells count="1">
    <mergeCell ref="K10:N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5"/>
  <sheetViews>
    <sheetView tabSelected="1" zoomScale="205" zoomScaleNormal="205" workbookViewId="0">
      <selection activeCell="W13" sqref="W13"/>
    </sheetView>
  </sheetViews>
  <sheetFormatPr defaultRowHeight="14.4"/>
  <cols>
    <col min="1" max="1" width="14.5546875" customWidth="1"/>
    <col min="2" max="2" width="3.77734375" bestFit="1" customWidth="1"/>
    <col min="3" max="3" width="3" bestFit="1" customWidth="1"/>
    <col min="4" max="4" width="4" bestFit="1" customWidth="1"/>
    <col min="5" max="5" width="2" bestFit="1" customWidth="1"/>
    <col min="6" max="6" width="4" bestFit="1" customWidth="1"/>
    <col min="7" max="7" width="5.6640625" customWidth="1"/>
    <col min="10" max="10" width="3" customWidth="1"/>
    <col min="17" max="20" width="5.21875" customWidth="1"/>
    <col min="21" max="24" width="7.6640625" customWidth="1"/>
    <col min="26" max="26" width="3.77734375" customWidth="1"/>
    <col min="27" max="27" width="4.6640625" customWidth="1"/>
  </cols>
  <sheetData>
    <row r="2" spans="1:30" ht="29.4" thickBot="1">
      <c r="A2" s="2" t="s">
        <v>77</v>
      </c>
      <c r="B2" s="3"/>
      <c r="C2" s="4"/>
      <c r="D2" s="4"/>
      <c r="E2" s="4"/>
      <c r="F2" s="4"/>
      <c r="G2" s="4"/>
      <c r="T2" t="s">
        <v>40</v>
      </c>
    </row>
    <row r="3" spans="1:30">
      <c r="A3" s="3" t="s">
        <v>5</v>
      </c>
      <c r="B3" s="3" t="s">
        <v>0</v>
      </c>
      <c r="C3" s="4">
        <v>30</v>
      </c>
      <c r="D3" s="5" t="s">
        <v>1</v>
      </c>
      <c r="E3" s="6" t="s">
        <v>2</v>
      </c>
      <c r="F3" s="4">
        <v>40</v>
      </c>
      <c r="G3" s="5" t="s">
        <v>3</v>
      </c>
      <c r="Q3" s="31"/>
      <c r="R3" s="165" t="s">
        <v>9</v>
      </c>
      <c r="S3" s="100" t="s">
        <v>1</v>
      </c>
      <c r="T3" s="100" t="s">
        <v>3</v>
      </c>
      <c r="U3" s="100" t="s">
        <v>21</v>
      </c>
      <c r="V3" s="100" t="s">
        <v>24</v>
      </c>
      <c r="W3" s="100" t="s">
        <v>26</v>
      </c>
      <c r="X3" s="277" t="s">
        <v>15</v>
      </c>
      <c r="Z3" s="30"/>
      <c r="AA3" s="37"/>
    </row>
    <row r="4" spans="1:30">
      <c r="A4" s="1" t="s">
        <v>6</v>
      </c>
      <c r="B4" s="3"/>
      <c r="C4" s="4"/>
      <c r="D4" s="4"/>
      <c r="E4" s="4"/>
      <c r="F4" s="4"/>
      <c r="G4" s="4"/>
      <c r="P4" s="107" t="s">
        <v>19</v>
      </c>
      <c r="Q4" s="278" t="s">
        <v>9</v>
      </c>
      <c r="R4" s="278">
        <v>1</v>
      </c>
      <c r="S4" s="278">
        <v>-30</v>
      </c>
      <c r="T4" s="281">
        <v>-40</v>
      </c>
      <c r="U4" s="278">
        <v>0</v>
      </c>
      <c r="V4" s="278">
        <v>0</v>
      </c>
      <c r="W4" s="278">
        <v>0</v>
      </c>
      <c r="X4" s="278">
        <v>0</v>
      </c>
      <c r="Y4" s="206" t="s">
        <v>31</v>
      </c>
      <c r="Z4" s="30"/>
      <c r="AA4" s="30"/>
    </row>
    <row r="5" spans="1:30">
      <c r="A5" s="3"/>
      <c r="B5" s="3"/>
      <c r="C5" s="18">
        <v>60</v>
      </c>
      <c r="D5" s="19" t="s">
        <v>1</v>
      </c>
      <c r="E5" s="20" t="s">
        <v>2</v>
      </c>
      <c r="F5" s="18">
        <v>120</v>
      </c>
      <c r="G5" s="19" t="s">
        <v>3</v>
      </c>
      <c r="H5" s="21" t="s">
        <v>7</v>
      </c>
      <c r="I5" s="22">
        <v>12000</v>
      </c>
      <c r="K5" s="28"/>
      <c r="L5" s="28" t="s">
        <v>1</v>
      </c>
      <c r="M5" s="28" t="s">
        <v>3</v>
      </c>
      <c r="N5" s="28" t="s">
        <v>4</v>
      </c>
      <c r="P5" s="107" t="s">
        <v>20</v>
      </c>
      <c r="Q5" s="283" t="s">
        <v>21</v>
      </c>
      <c r="R5" s="281">
        <v>0</v>
      </c>
      <c r="S5" s="282">
        <v>60</v>
      </c>
      <c r="T5" s="284">
        <v>120</v>
      </c>
      <c r="U5" s="281">
        <v>1</v>
      </c>
      <c r="V5" s="281">
        <v>0</v>
      </c>
      <c r="W5" s="281">
        <v>0</v>
      </c>
      <c r="X5" s="281">
        <v>12000</v>
      </c>
      <c r="Y5" s="149">
        <f>X5/T5</f>
        <v>100</v>
      </c>
      <c r="Z5" s="30"/>
      <c r="AA5" s="32"/>
    </row>
    <row r="6" spans="1:30">
      <c r="A6" s="3"/>
      <c r="B6" s="3"/>
      <c r="C6" s="23"/>
      <c r="D6" s="24">
        <v>0</v>
      </c>
      <c r="E6" s="24"/>
      <c r="F6" s="23"/>
      <c r="G6" s="24">
        <f>I5/F5</f>
        <v>100</v>
      </c>
      <c r="H6" s="25"/>
      <c r="I6" s="26"/>
      <c r="K6" s="3" t="s">
        <v>10</v>
      </c>
      <c r="L6" s="3">
        <v>0</v>
      </c>
      <c r="M6" s="3">
        <v>100</v>
      </c>
      <c r="N6" s="288">
        <f t="shared" ref="N6:N8" si="0">$C$3*L6+$F$3*M6</f>
        <v>4000</v>
      </c>
      <c r="P6" s="107" t="s">
        <v>23</v>
      </c>
      <c r="Q6" s="279" t="s">
        <v>24</v>
      </c>
      <c r="R6" s="280">
        <v>0</v>
      </c>
      <c r="S6" s="278">
        <v>8</v>
      </c>
      <c r="T6" s="281">
        <v>5</v>
      </c>
      <c r="U6" s="280">
        <v>0</v>
      </c>
      <c r="V6" s="280">
        <v>1</v>
      </c>
      <c r="W6" s="280">
        <v>0</v>
      </c>
      <c r="X6" s="280">
        <v>600</v>
      </c>
      <c r="Y6" s="149">
        <f t="shared" ref="Y6:Y7" si="1">X6/T6</f>
        <v>120</v>
      </c>
      <c r="Z6" s="259"/>
      <c r="AA6" s="259"/>
    </row>
    <row r="7" spans="1:30">
      <c r="A7" s="3"/>
      <c r="B7" s="3"/>
      <c r="C7" s="23"/>
      <c r="D7" s="24">
        <f>I5/C5</f>
        <v>200</v>
      </c>
      <c r="E7" s="24"/>
      <c r="F7" s="23"/>
      <c r="G7" s="24">
        <v>0</v>
      </c>
      <c r="H7" s="25"/>
      <c r="I7" s="26"/>
      <c r="K7" s="210" t="s">
        <v>11</v>
      </c>
      <c r="L7" s="276">
        <f>A20</f>
        <v>18.181818181818183</v>
      </c>
      <c r="M7" s="276">
        <f>A23</f>
        <v>90.909090909090907</v>
      </c>
      <c r="N7" s="275">
        <f t="shared" si="0"/>
        <v>4181.818181818182</v>
      </c>
      <c r="P7" s="107" t="s">
        <v>25</v>
      </c>
      <c r="Q7" s="279" t="s">
        <v>26</v>
      </c>
      <c r="R7" s="280">
        <v>0</v>
      </c>
      <c r="S7" s="280">
        <v>3</v>
      </c>
      <c r="T7" s="282">
        <v>4</v>
      </c>
      <c r="U7" s="280">
        <v>0</v>
      </c>
      <c r="V7" s="280">
        <v>0</v>
      </c>
      <c r="W7" s="280">
        <v>1</v>
      </c>
      <c r="X7" s="280">
        <v>500</v>
      </c>
      <c r="Y7" s="149">
        <f t="shared" si="1"/>
        <v>125</v>
      </c>
      <c r="Z7" s="259"/>
      <c r="AA7" s="259"/>
    </row>
    <row r="8" spans="1:30">
      <c r="A8" s="3"/>
      <c r="B8" s="3"/>
      <c r="C8" s="8"/>
      <c r="D8" s="4"/>
      <c r="E8" s="4"/>
      <c r="F8" s="8"/>
      <c r="G8" s="4"/>
      <c r="I8" s="9"/>
      <c r="K8" s="149" t="s">
        <v>12</v>
      </c>
      <c r="L8" s="149">
        <v>75</v>
      </c>
      <c r="M8" s="149">
        <v>0</v>
      </c>
      <c r="N8" s="3">
        <f t="shared" si="0"/>
        <v>2250</v>
      </c>
      <c r="P8" s="150"/>
      <c r="Q8" s="37"/>
      <c r="R8" s="30"/>
      <c r="T8" s="41"/>
      <c r="V8" s="30"/>
      <c r="W8" s="30"/>
      <c r="X8" s="30"/>
      <c r="Y8" s="33"/>
      <c r="Z8" s="30"/>
      <c r="AA8" s="30"/>
      <c r="AB8" s="151"/>
    </row>
    <row r="9" spans="1:30">
      <c r="A9" s="3"/>
      <c r="B9" s="3"/>
      <c r="C9" s="46">
        <v>8</v>
      </c>
      <c r="D9" s="47" t="s">
        <v>1</v>
      </c>
      <c r="E9" s="48"/>
      <c r="F9" s="46">
        <v>5</v>
      </c>
      <c r="G9" s="47" t="s">
        <v>3</v>
      </c>
      <c r="H9" s="49" t="s">
        <v>7</v>
      </c>
      <c r="I9" s="50">
        <v>600</v>
      </c>
      <c r="K9" s="149" t="s">
        <v>13</v>
      </c>
      <c r="L9" s="3">
        <v>0</v>
      </c>
      <c r="M9" s="3">
        <v>0</v>
      </c>
      <c r="N9" s="3">
        <f>$C$3*L9+$F$3*M9</f>
        <v>0</v>
      </c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38"/>
      <c r="AA9" s="38"/>
      <c r="AB9" s="151"/>
    </row>
    <row r="10" spans="1:30">
      <c r="A10" s="3"/>
      <c r="B10" s="3"/>
      <c r="C10" s="10"/>
      <c r="D10" s="44">
        <v>0</v>
      </c>
      <c r="E10" s="44"/>
      <c r="F10" s="45"/>
      <c r="G10" s="44">
        <f>I9/F9</f>
        <v>120</v>
      </c>
      <c r="H10" s="12"/>
      <c r="I10" s="11"/>
      <c r="K10" s="294" t="s">
        <v>75</v>
      </c>
      <c r="L10" s="294"/>
      <c r="M10" s="294"/>
      <c r="N10" s="294"/>
      <c r="Q10" s="1" t="s">
        <v>79</v>
      </c>
      <c r="R10" t="s">
        <v>80</v>
      </c>
    </row>
    <row r="11" spans="1:30" ht="15" thickBot="1">
      <c r="A11" s="3"/>
      <c r="B11" s="3"/>
      <c r="C11" s="10"/>
      <c r="D11" s="44">
        <f>I9/C9</f>
        <v>75</v>
      </c>
      <c r="E11" s="44"/>
      <c r="F11" s="45"/>
      <c r="G11" s="44">
        <v>0</v>
      </c>
      <c r="H11" s="12"/>
      <c r="I11" s="11"/>
      <c r="K11" s="294"/>
      <c r="L11" s="294"/>
      <c r="M11" s="294"/>
      <c r="N11" s="294"/>
      <c r="S11" t="s">
        <v>40</v>
      </c>
      <c r="Y11" s="151"/>
      <c r="Z11" s="151"/>
      <c r="AA11" s="151"/>
    </row>
    <row r="12" spans="1:30" ht="15" thickBot="1">
      <c r="A12" s="3"/>
      <c r="B12" s="3"/>
      <c r="C12" s="8"/>
      <c r="D12" s="4"/>
      <c r="E12" s="4"/>
      <c r="F12" s="8"/>
      <c r="G12" s="4"/>
      <c r="I12" s="9"/>
      <c r="Q12" s="258"/>
      <c r="R12" s="286" t="s">
        <v>9</v>
      </c>
      <c r="S12" s="173" t="s">
        <v>1</v>
      </c>
      <c r="T12" s="173" t="s">
        <v>3</v>
      </c>
      <c r="U12" s="173" t="s">
        <v>21</v>
      </c>
      <c r="V12" s="173" t="s">
        <v>24</v>
      </c>
      <c r="W12" s="173" t="s">
        <v>26</v>
      </c>
      <c r="X12" s="287" t="s">
        <v>15</v>
      </c>
      <c r="Y12" s="206" t="s">
        <v>28</v>
      </c>
      <c r="Z12" s="93"/>
      <c r="AA12" s="151"/>
    </row>
    <row r="13" spans="1:30" ht="15" customHeight="1" thickBot="1">
      <c r="A13" s="3"/>
      <c r="B13" s="3"/>
      <c r="C13" s="13">
        <v>3</v>
      </c>
      <c r="D13" s="15" t="s">
        <v>1</v>
      </c>
      <c r="E13" s="273"/>
      <c r="F13" s="13">
        <v>4</v>
      </c>
      <c r="G13" s="15" t="s">
        <v>3</v>
      </c>
      <c r="H13" s="16" t="s">
        <v>7</v>
      </c>
      <c r="I13" s="17">
        <v>500</v>
      </c>
      <c r="P13" s="107" t="s">
        <v>19</v>
      </c>
      <c r="Q13" s="70" t="s">
        <v>9</v>
      </c>
      <c r="R13" s="278">
        <f>R4-$T4*R$14</f>
        <v>1</v>
      </c>
      <c r="S13" s="278">
        <f t="shared" ref="S13:X16" si="2">S4-$T4*S$14</f>
        <v>-10</v>
      </c>
      <c r="T13" s="278">
        <f t="shared" si="2"/>
        <v>0</v>
      </c>
      <c r="U13" s="278">
        <f t="shared" si="2"/>
        <v>0.33333333333333331</v>
      </c>
      <c r="V13" s="278">
        <f t="shared" si="2"/>
        <v>0</v>
      </c>
      <c r="W13" s="278">
        <f t="shared" si="2"/>
        <v>0</v>
      </c>
      <c r="X13" s="278">
        <f t="shared" si="2"/>
        <v>4000</v>
      </c>
      <c r="Y13" s="151"/>
      <c r="Z13" s="179"/>
      <c r="AA13" s="179"/>
      <c r="AB13" s="179"/>
      <c r="AC13" s="179"/>
      <c r="AD13" s="179"/>
    </row>
    <row r="14" spans="1:30">
      <c r="A14" s="3">
        <f>120*600</f>
        <v>72000</v>
      </c>
      <c r="B14" s="3"/>
      <c r="C14" s="13"/>
      <c r="D14" s="59">
        <v>0</v>
      </c>
      <c r="E14" s="59"/>
      <c r="F14" s="60"/>
      <c r="G14" s="59">
        <f>I13/F13</f>
        <v>125</v>
      </c>
      <c r="H14" s="274"/>
      <c r="I14" s="17"/>
      <c r="P14" s="107" t="s">
        <v>86</v>
      </c>
      <c r="Q14" s="285" t="s">
        <v>3</v>
      </c>
      <c r="R14" s="278">
        <f>R5/$T$5</f>
        <v>0</v>
      </c>
      <c r="S14" s="278">
        <f t="shared" ref="S14:X14" si="3">S5/$T$5</f>
        <v>0.5</v>
      </c>
      <c r="T14" s="278">
        <f t="shared" si="3"/>
        <v>1</v>
      </c>
      <c r="U14" s="278">
        <f t="shared" si="3"/>
        <v>8.3333333333333332E-3</v>
      </c>
      <c r="V14" s="278">
        <f t="shared" si="3"/>
        <v>0</v>
      </c>
      <c r="W14" s="278">
        <f t="shared" si="3"/>
        <v>0</v>
      </c>
      <c r="X14" s="278">
        <f t="shared" si="3"/>
        <v>100</v>
      </c>
      <c r="Y14" s="30">
        <f>X14/S14</f>
        <v>200</v>
      </c>
      <c r="Z14" s="179"/>
      <c r="AA14" s="179"/>
      <c r="AB14" s="179"/>
      <c r="AC14" s="179"/>
      <c r="AD14" s="179"/>
    </row>
    <row r="15" spans="1:30" ht="14.4" customHeight="1">
      <c r="A15" s="3">
        <f>120*8</f>
        <v>960</v>
      </c>
      <c r="B15" s="3"/>
      <c r="C15" s="13"/>
      <c r="D15" s="59">
        <f>I13/C13</f>
        <v>166.66666666666666</v>
      </c>
      <c r="E15" s="59"/>
      <c r="F15" s="60"/>
      <c r="G15" s="59">
        <v>0</v>
      </c>
      <c r="H15" s="274"/>
      <c r="I15" s="17"/>
      <c r="P15" s="107" t="s">
        <v>23</v>
      </c>
      <c r="Q15" s="279" t="s">
        <v>17</v>
      </c>
      <c r="R15" s="278">
        <f>R6-$T6*R$14</f>
        <v>0</v>
      </c>
      <c r="S15" s="278">
        <f t="shared" si="2"/>
        <v>5.5</v>
      </c>
      <c r="T15" s="278">
        <f t="shared" si="2"/>
        <v>0</v>
      </c>
      <c r="U15" s="278">
        <f t="shared" si="2"/>
        <v>-4.1666666666666664E-2</v>
      </c>
      <c r="V15" s="278">
        <f t="shared" si="2"/>
        <v>1</v>
      </c>
      <c r="W15" s="278">
        <f t="shared" si="2"/>
        <v>0</v>
      </c>
      <c r="X15" s="278">
        <f t="shared" si="2"/>
        <v>100</v>
      </c>
      <c r="Y15" s="30">
        <f>X15/S15</f>
        <v>18.181818181818183</v>
      </c>
      <c r="Z15" s="179"/>
      <c r="AA15" s="179"/>
      <c r="AB15" s="179"/>
      <c r="AC15" s="179"/>
      <c r="AD15" s="179"/>
    </row>
    <row r="16" spans="1:30" ht="15" customHeight="1">
      <c r="A16" s="3">
        <f>A14/5</f>
        <v>14400</v>
      </c>
      <c r="B16" s="3"/>
      <c r="C16" s="188"/>
      <c r="D16" s="187"/>
      <c r="E16" s="187"/>
      <c r="F16" s="188"/>
      <c r="G16" s="187"/>
      <c r="H16" s="31"/>
      <c r="I16" s="255"/>
      <c r="P16" s="107" t="s">
        <v>25</v>
      </c>
      <c r="Q16" s="279" t="s">
        <v>18</v>
      </c>
      <c r="R16" s="278">
        <f>R7-$T7*R$14</f>
        <v>0</v>
      </c>
      <c r="S16" s="278">
        <f t="shared" si="2"/>
        <v>1</v>
      </c>
      <c r="T16" s="278">
        <f t="shared" si="2"/>
        <v>0</v>
      </c>
      <c r="U16" s="278">
        <f t="shared" si="2"/>
        <v>-3.3333333333333333E-2</v>
      </c>
      <c r="V16" s="278">
        <f t="shared" si="2"/>
        <v>0</v>
      </c>
      <c r="W16" s="278">
        <f t="shared" si="2"/>
        <v>1</v>
      </c>
      <c r="X16" s="278">
        <f t="shared" si="2"/>
        <v>100</v>
      </c>
      <c r="Y16" s="178" t="s">
        <v>22</v>
      </c>
      <c r="Z16" s="179"/>
      <c r="AA16" s="179"/>
      <c r="AB16" s="179"/>
      <c r="AC16" s="179"/>
      <c r="AD16" s="179"/>
    </row>
    <row r="17" spans="1:30" ht="14.4" customHeight="1">
      <c r="A17" s="3">
        <f>A16-12000</f>
        <v>2400</v>
      </c>
      <c r="B17" s="3"/>
      <c r="C17" s="31"/>
      <c r="D17" s="31"/>
      <c r="E17" s="31"/>
      <c r="F17" s="31"/>
      <c r="G17" s="31"/>
      <c r="H17" s="31"/>
      <c r="I17" s="31"/>
      <c r="J17" s="36"/>
      <c r="P17" s="107"/>
      <c r="Q17" s="37"/>
      <c r="R17" s="32"/>
      <c r="S17" s="41"/>
      <c r="T17" s="32"/>
      <c r="U17" s="32"/>
      <c r="V17" s="32"/>
      <c r="W17" s="32"/>
      <c r="X17" s="32"/>
      <c r="Y17" s="30"/>
      <c r="Z17" s="179"/>
      <c r="AA17" s="179"/>
      <c r="AB17" s="179"/>
      <c r="AC17" s="179"/>
      <c r="AD17" s="179"/>
    </row>
    <row r="18" spans="1:30">
      <c r="A18" s="3">
        <f>A15/5</f>
        <v>192</v>
      </c>
      <c r="B18" s="3"/>
      <c r="C18" s="182"/>
      <c r="D18" s="183"/>
      <c r="E18" s="184"/>
      <c r="F18" s="182"/>
      <c r="G18" s="183"/>
      <c r="H18" s="185"/>
      <c r="I18" s="186"/>
      <c r="Q18" s="1" t="s">
        <v>79</v>
      </c>
      <c r="R18" t="s">
        <v>81</v>
      </c>
      <c r="T18" s="31"/>
      <c r="U18" s="31"/>
      <c r="V18" s="31"/>
      <c r="W18" s="31"/>
      <c r="X18" s="31"/>
      <c r="Y18" s="151"/>
      <c r="Z18" s="179"/>
      <c r="AA18" s="179"/>
      <c r="AB18" s="179"/>
      <c r="AC18" s="179"/>
      <c r="AD18" s="179"/>
    </row>
    <row r="19" spans="1:30" ht="15" thickBot="1">
      <c r="A19" s="3">
        <f>A18-60</f>
        <v>132</v>
      </c>
      <c r="B19" s="3"/>
      <c r="C19" s="182"/>
      <c r="D19" s="187"/>
      <c r="E19" s="187"/>
      <c r="F19" s="188"/>
      <c r="G19" s="187"/>
      <c r="H19" s="256"/>
      <c r="I19" s="186"/>
      <c r="Y19" s="151"/>
      <c r="Z19" s="151"/>
      <c r="AA19" s="151"/>
    </row>
    <row r="20" spans="1:30" ht="15" thickBot="1">
      <c r="A20">
        <f>A17/A19</f>
        <v>18.181818181818183</v>
      </c>
      <c r="C20" s="182"/>
      <c r="D20" s="187"/>
      <c r="E20" s="187"/>
      <c r="F20" s="188"/>
      <c r="G20" s="187"/>
      <c r="H20" s="185"/>
      <c r="I20" s="186"/>
      <c r="R20" s="77" t="s">
        <v>9</v>
      </c>
      <c r="S20" s="99" t="s">
        <v>1</v>
      </c>
      <c r="T20" s="99" t="s">
        <v>3</v>
      </c>
      <c r="U20" s="100" t="s">
        <v>21</v>
      </c>
      <c r="V20" s="100" t="s">
        <v>24</v>
      </c>
      <c r="W20" s="100"/>
      <c r="X20" s="143" t="s">
        <v>15</v>
      </c>
      <c r="Y20" s="206" t="s">
        <v>29</v>
      </c>
      <c r="Z20" s="151"/>
      <c r="AA20" s="151"/>
    </row>
    <row r="21" spans="1:30" ht="15" thickBot="1">
      <c r="A21" s="261">
        <f>8*A20</f>
        <v>145.45454545454547</v>
      </c>
      <c r="C21" s="31"/>
      <c r="D21" s="187"/>
      <c r="E21" s="187"/>
      <c r="F21" s="188"/>
      <c r="G21" s="187"/>
      <c r="H21" s="31"/>
      <c r="I21" s="31"/>
      <c r="P21" s="107" t="s">
        <v>19</v>
      </c>
      <c r="Q21" s="228" t="s">
        <v>9</v>
      </c>
      <c r="R21" s="135">
        <f>R13-$S13*R$23</f>
        <v>1</v>
      </c>
      <c r="S21" s="135">
        <f t="shared" ref="S21:X22" si="4">S13-$S13*S$23</f>
        <v>0</v>
      </c>
      <c r="T21" s="135">
        <f t="shared" si="4"/>
        <v>0</v>
      </c>
      <c r="U21" s="135">
        <f t="shared" si="4"/>
        <v>0.25757575757575757</v>
      </c>
      <c r="V21" s="135">
        <f t="shared" si="4"/>
        <v>1.8181818181818183</v>
      </c>
      <c r="W21" s="135"/>
      <c r="X21" s="135">
        <f t="shared" si="4"/>
        <v>4181.818181818182</v>
      </c>
      <c r="Y21" t="s">
        <v>64</v>
      </c>
    </row>
    <row r="22" spans="1:30" ht="15" thickBot="1">
      <c r="A22" s="261">
        <f>600-A21</f>
        <v>454.5454545454545</v>
      </c>
      <c r="C22" s="31"/>
      <c r="D22" s="31"/>
      <c r="E22" s="31"/>
      <c r="F22" s="31"/>
      <c r="G22" s="31"/>
      <c r="H22" s="31"/>
      <c r="I22" s="31"/>
      <c r="P22" s="107" t="s">
        <v>20</v>
      </c>
      <c r="Q22" s="229" t="s">
        <v>3</v>
      </c>
      <c r="R22" s="135">
        <f>R14-$S14*R$23</f>
        <v>0</v>
      </c>
      <c r="S22" s="135">
        <f t="shared" si="4"/>
        <v>0</v>
      </c>
      <c r="T22" s="135">
        <f t="shared" si="4"/>
        <v>1</v>
      </c>
      <c r="U22" s="135">
        <f t="shared" si="4"/>
        <v>1.2121212121212121E-2</v>
      </c>
      <c r="V22" s="135">
        <f t="shared" si="4"/>
        <v>-9.0909090909090912E-2</v>
      </c>
      <c r="W22" s="135"/>
      <c r="X22" s="135">
        <f t="shared" si="4"/>
        <v>90.909090909090907</v>
      </c>
    </row>
    <row r="23" spans="1:30" ht="15" thickBot="1">
      <c r="A23">
        <f>A22/5</f>
        <v>90.909090909090907</v>
      </c>
      <c r="P23" s="107" t="s">
        <v>82</v>
      </c>
      <c r="Q23" s="230" t="s">
        <v>1</v>
      </c>
      <c r="R23" s="139">
        <f>R15/$S$15</f>
        <v>0</v>
      </c>
      <c r="S23" s="139">
        <f t="shared" ref="S23:X23" si="5">S15/$S$15</f>
        <v>1</v>
      </c>
      <c r="T23" s="139">
        <f t="shared" si="5"/>
        <v>0</v>
      </c>
      <c r="U23" s="139">
        <f t="shared" si="5"/>
        <v>-7.5757575757575751E-3</v>
      </c>
      <c r="V23" s="139">
        <f t="shared" si="5"/>
        <v>0.18181818181818182</v>
      </c>
      <c r="W23" s="139"/>
      <c r="X23" s="139">
        <f t="shared" si="5"/>
        <v>18.181818181818183</v>
      </c>
      <c r="Z23" s="180"/>
      <c r="AA23" s="180"/>
    </row>
    <row r="24" spans="1:30">
      <c r="C24" s="8">
        <v>1</v>
      </c>
      <c r="D24" s="5" t="s">
        <v>1</v>
      </c>
      <c r="E24" s="4"/>
      <c r="F24" s="8"/>
      <c r="G24" s="4"/>
      <c r="H24" s="7" t="s">
        <v>8</v>
      </c>
      <c r="I24" s="9">
        <v>0</v>
      </c>
      <c r="P24" s="107"/>
      <c r="Q24" s="37"/>
      <c r="R24" s="30"/>
      <c r="S24" s="30"/>
      <c r="T24" s="30"/>
      <c r="U24" s="30"/>
      <c r="V24" s="30"/>
      <c r="W24" s="30"/>
      <c r="X24" s="30"/>
      <c r="Z24" s="180"/>
      <c r="AA24" s="180"/>
    </row>
    <row r="25" spans="1:30">
      <c r="C25" s="8"/>
      <c r="D25" s="4"/>
      <c r="E25" s="4"/>
      <c r="F25" s="8"/>
      <c r="G25" s="4"/>
      <c r="I25" s="9"/>
      <c r="P25" s="170"/>
      <c r="Q25" s="1" t="s">
        <v>79</v>
      </c>
      <c r="R25" t="s">
        <v>83</v>
      </c>
      <c r="S25" s="30"/>
      <c r="T25" s="30"/>
      <c r="U25" s="30"/>
      <c r="V25" s="30"/>
      <c r="W25" s="30"/>
      <c r="X25" s="30"/>
      <c r="Y25" s="151"/>
      <c r="Z25" s="180"/>
      <c r="AA25" s="180"/>
    </row>
    <row r="26" spans="1:30">
      <c r="C26" s="8"/>
      <c r="D26" s="4"/>
      <c r="E26" s="4"/>
      <c r="F26" s="8">
        <v>1</v>
      </c>
      <c r="G26" s="5" t="s">
        <v>3</v>
      </c>
      <c r="H26" s="7" t="s">
        <v>8</v>
      </c>
      <c r="I26" s="9">
        <v>0</v>
      </c>
    </row>
    <row r="27" spans="1:30">
      <c r="R27" s="58" t="s">
        <v>84</v>
      </c>
      <c r="S27" s="58"/>
      <c r="T27" s="58"/>
      <c r="U27" s="58"/>
      <c r="V27" s="58"/>
      <c r="W27" s="58"/>
      <c r="X27" s="58"/>
      <c r="Y27" s="58"/>
    </row>
    <row r="28" spans="1:30">
      <c r="R28" s="58" t="s">
        <v>85</v>
      </c>
      <c r="S28" s="58"/>
      <c r="T28" s="58"/>
      <c r="U28" s="58"/>
      <c r="V28" s="58"/>
      <c r="W28" s="58"/>
      <c r="X28" s="58"/>
      <c r="Y28" s="58"/>
    </row>
    <row r="29" spans="1:30">
      <c r="C29" s="63">
        <f>C3</f>
        <v>30</v>
      </c>
      <c r="D29" s="64" t="s">
        <v>1</v>
      </c>
      <c r="E29" s="65" t="s">
        <v>2</v>
      </c>
      <c r="F29" s="63">
        <f>F3</f>
        <v>40</v>
      </c>
      <c r="G29" s="64" t="s">
        <v>3</v>
      </c>
      <c r="H29" s="66" t="s">
        <v>35</v>
      </c>
      <c r="I29" s="67">
        <v>4181</v>
      </c>
    </row>
    <row r="30" spans="1:30" ht="14.4" customHeight="1">
      <c r="C30" s="63"/>
      <c r="D30" s="69">
        <v>0</v>
      </c>
      <c r="E30" s="69"/>
      <c r="F30" s="63"/>
      <c r="G30" s="69">
        <f>I29/F29</f>
        <v>104.52500000000001</v>
      </c>
      <c r="H30" s="68"/>
      <c r="I30" s="67"/>
      <c r="K30" s="181"/>
    </row>
    <row r="31" spans="1:30">
      <c r="C31" s="63"/>
      <c r="D31" s="69">
        <f>I29/C29</f>
        <v>139.36666666666667</v>
      </c>
      <c r="E31" s="69"/>
      <c r="F31" s="63"/>
      <c r="G31" s="69">
        <v>0</v>
      </c>
      <c r="H31" s="68"/>
      <c r="I31" s="67"/>
      <c r="K31" s="181"/>
    </row>
    <row r="33" ht="14.4" customHeight="1"/>
    <row r="45" ht="14.4" customHeight="1"/>
  </sheetData>
  <mergeCells count="1">
    <mergeCell ref="K10:N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workbookViewId="0">
      <selection activeCell="F27" sqref="F27"/>
    </sheetView>
  </sheetViews>
  <sheetFormatPr defaultRowHeight="14.4"/>
  <cols>
    <col min="13" max="13" width="4.33203125" customWidth="1"/>
    <col min="14" max="14" width="3" customWidth="1"/>
    <col min="15" max="15" width="3.33203125" customWidth="1"/>
  </cols>
  <sheetData>
    <row r="2" spans="2:15">
      <c r="B2" s="3"/>
      <c r="C2" s="268" t="s">
        <v>9</v>
      </c>
      <c r="D2" s="268" t="s">
        <v>10</v>
      </c>
      <c r="E2" s="268" t="s">
        <v>11</v>
      </c>
      <c r="F2" s="268" t="s">
        <v>12</v>
      </c>
      <c r="G2" s="268" t="s">
        <v>21</v>
      </c>
      <c r="H2" s="268" t="s">
        <v>24</v>
      </c>
      <c r="I2" s="268" t="s">
        <v>26</v>
      </c>
      <c r="J2" s="268" t="s">
        <v>15</v>
      </c>
    </row>
    <row r="3" spans="2:15">
      <c r="B3" s="268" t="s">
        <v>9</v>
      </c>
      <c r="C3" s="3">
        <v>1</v>
      </c>
      <c r="D3" s="3">
        <v>-2</v>
      </c>
      <c r="E3" s="3">
        <v>-3</v>
      </c>
      <c r="F3" s="118">
        <v>-4</v>
      </c>
      <c r="G3" s="3">
        <v>0</v>
      </c>
      <c r="H3" s="3">
        <v>0</v>
      </c>
      <c r="I3" s="3">
        <v>0</v>
      </c>
      <c r="J3" s="3">
        <v>0</v>
      </c>
    </row>
    <row r="4" spans="2:15">
      <c r="B4" s="269" t="s">
        <v>16</v>
      </c>
      <c r="C4" s="118">
        <v>0</v>
      </c>
      <c r="D4" s="118">
        <v>5</v>
      </c>
      <c r="E4" s="118">
        <v>2</v>
      </c>
      <c r="F4" s="118">
        <v>4</v>
      </c>
      <c r="G4" s="118">
        <v>1</v>
      </c>
      <c r="H4" s="118">
        <v>0</v>
      </c>
      <c r="I4" s="118">
        <v>0</v>
      </c>
      <c r="J4" s="3">
        <v>12</v>
      </c>
      <c r="K4">
        <f>J4/F4</f>
        <v>3</v>
      </c>
    </row>
    <row r="5" spans="2:15">
      <c r="B5" s="268" t="s">
        <v>17</v>
      </c>
      <c r="C5" s="3">
        <v>0</v>
      </c>
      <c r="D5" s="3">
        <v>4</v>
      </c>
      <c r="E5" s="3">
        <v>5</v>
      </c>
      <c r="F5" s="118">
        <v>6</v>
      </c>
      <c r="G5" s="3">
        <v>0</v>
      </c>
      <c r="H5" s="3">
        <v>1</v>
      </c>
      <c r="I5" s="3">
        <v>0</v>
      </c>
      <c r="J5" s="3">
        <v>24</v>
      </c>
      <c r="K5">
        <f t="shared" ref="K5:K6" si="0">J5/F5</f>
        <v>4</v>
      </c>
    </row>
    <row r="6" spans="2:15">
      <c r="B6" s="268" t="s">
        <v>18</v>
      </c>
      <c r="C6" s="3">
        <v>0</v>
      </c>
      <c r="D6" s="3">
        <v>3</v>
      </c>
      <c r="E6" s="3">
        <v>5</v>
      </c>
      <c r="F6" s="118">
        <v>4</v>
      </c>
      <c r="G6" s="3">
        <v>0</v>
      </c>
      <c r="H6" s="3">
        <v>0</v>
      </c>
      <c r="I6" s="3">
        <v>1</v>
      </c>
      <c r="J6" s="3">
        <v>18</v>
      </c>
      <c r="K6">
        <f t="shared" si="0"/>
        <v>4.5</v>
      </c>
    </row>
    <row r="9" spans="2:15">
      <c r="C9" s="268" t="s">
        <v>9</v>
      </c>
      <c r="D9" s="268" t="s">
        <v>10</v>
      </c>
      <c r="E9" s="269" t="s">
        <v>11</v>
      </c>
      <c r="F9" s="268" t="s">
        <v>12</v>
      </c>
      <c r="G9" s="268" t="s">
        <v>21</v>
      </c>
      <c r="H9" s="268" t="s">
        <v>24</v>
      </c>
      <c r="I9" s="268" t="s">
        <v>26</v>
      </c>
      <c r="J9" s="268" t="s">
        <v>15</v>
      </c>
    </row>
    <row r="10" spans="2:15">
      <c r="B10" s="268" t="s">
        <v>9</v>
      </c>
      <c r="C10" s="3">
        <f>C3-$F3*C$11</f>
        <v>1</v>
      </c>
      <c r="D10" s="3">
        <f t="shared" ref="D10:J13" si="1">D3-$F3*D$11</f>
        <v>3</v>
      </c>
      <c r="E10" s="118">
        <f t="shared" si="1"/>
        <v>-1</v>
      </c>
      <c r="F10" s="3">
        <f t="shared" si="1"/>
        <v>0</v>
      </c>
      <c r="G10" s="3">
        <f t="shared" si="1"/>
        <v>1</v>
      </c>
      <c r="H10" s="3">
        <f t="shared" si="1"/>
        <v>0</v>
      </c>
      <c r="I10" s="3">
        <f t="shared" si="1"/>
        <v>0</v>
      </c>
      <c r="J10" s="3">
        <f t="shared" si="1"/>
        <v>12</v>
      </c>
    </row>
    <row r="11" spans="2:15">
      <c r="B11" s="270" t="s">
        <v>12</v>
      </c>
      <c r="C11" s="3">
        <f>C4/4</f>
        <v>0</v>
      </c>
      <c r="D11" s="3">
        <f t="shared" ref="D11:J11" si="2">D4/4</f>
        <v>1.25</v>
      </c>
      <c r="E11" s="118">
        <f t="shared" si="2"/>
        <v>0.5</v>
      </c>
      <c r="F11" s="3">
        <f t="shared" si="2"/>
        <v>1</v>
      </c>
      <c r="G11" s="3">
        <f t="shared" si="2"/>
        <v>0.25</v>
      </c>
      <c r="H11" s="3">
        <f t="shared" si="2"/>
        <v>0</v>
      </c>
      <c r="I11" s="3">
        <f t="shared" si="2"/>
        <v>0</v>
      </c>
      <c r="J11" s="3">
        <f t="shared" si="2"/>
        <v>3</v>
      </c>
      <c r="K11" s="3">
        <f>J11/E11</f>
        <v>6</v>
      </c>
    </row>
    <row r="12" spans="2:15">
      <c r="B12" s="268" t="s">
        <v>17</v>
      </c>
      <c r="C12" s="3">
        <f>C5-$F5*C$11</f>
        <v>0</v>
      </c>
      <c r="D12" s="3">
        <f t="shared" si="1"/>
        <v>-3.5</v>
      </c>
      <c r="E12" s="118">
        <f t="shared" si="1"/>
        <v>2</v>
      </c>
      <c r="F12" s="3">
        <f t="shared" si="1"/>
        <v>0</v>
      </c>
      <c r="G12" s="3">
        <f t="shared" si="1"/>
        <v>-1.5</v>
      </c>
      <c r="H12" s="3">
        <f t="shared" si="1"/>
        <v>1</v>
      </c>
      <c r="I12" s="3">
        <f t="shared" si="1"/>
        <v>0</v>
      </c>
      <c r="J12" s="3">
        <f t="shared" si="1"/>
        <v>6</v>
      </c>
      <c r="K12" s="3">
        <f t="shared" ref="K12:K13" si="3">J12/E12</f>
        <v>3</v>
      </c>
    </row>
    <row r="13" spans="2:15">
      <c r="B13" s="269" t="s">
        <v>18</v>
      </c>
      <c r="C13" s="118">
        <f>C6-$F6*C$11</f>
        <v>0</v>
      </c>
      <c r="D13" s="118">
        <f t="shared" si="1"/>
        <v>-2</v>
      </c>
      <c r="E13" s="118">
        <f t="shared" si="1"/>
        <v>3</v>
      </c>
      <c r="F13" s="118">
        <f t="shared" si="1"/>
        <v>0</v>
      </c>
      <c r="G13" s="118">
        <f t="shared" si="1"/>
        <v>-1</v>
      </c>
      <c r="H13" s="118">
        <f t="shared" si="1"/>
        <v>0</v>
      </c>
      <c r="I13" s="118">
        <f t="shared" si="1"/>
        <v>1</v>
      </c>
      <c r="J13" s="3">
        <f t="shared" si="1"/>
        <v>6</v>
      </c>
      <c r="K13" s="3">
        <f t="shared" si="3"/>
        <v>2</v>
      </c>
    </row>
    <row r="16" spans="2:15">
      <c r="C16" s="268" t="s">
        <v>9</v>
      </c>
      <c r="D16" s="268" t="s">
        <v>10</v>
      </c>
      <c r="E16" s="269" t="s">
        <v>11</v>
      </c>
      <c r="F16" s="268" t="s">
        <v>12</v>
      </c>
      <c r="G16" s="268" t="s">
        <v>21</v>
      </c>
      <c r="H16" s="268" t="s">
        <v>24</v>
      </c>
      <c r="I16" s="268" t="s">
        <v>26</v>
      </c>
      <c r="J16" s="268" t="s">
        <v>15</v>
      </c>
      <c r="M16" s="268" t="s">
        <v>10</v>
      </c>
      <c r="N16" s="268" t="s">
        <v>35</v>
      </c>
      <c r="O16">
        <v>0</v>
      </c>
    </row>
    <row r="17" spans="2:15">
      <c r="B17" s="268" t="s">
        <v>9</v>
      </c>
      <c r="C17" s="3">
        <f>C10-$E10*C$20</f>
        <v>1</v>
      </c>
      <c r="D17" s="271">
        <f t="shared" ref="D17:J17" si="4">D10-$E10*D$20</f>
        <v>2.3333333333333335</v>
      </c>
      <c r="E17" s="3">
        <f t="shared" si="4"/>
        <v>0</v>
      </c>
      <c r="F17" s="3">
        <f t="shared" si="4"/>
        <v>0</v>
      </c>
      <c r="G17" s="272">
        <f t="shared" si="4"/>
        <v>0.66666666666666674</v>
      </c>
      <c r="H17" s="272">
        <f t="shared" si="4"/>
        <v>0</v>
      </c>
      <c r="I17" s="272">
        <f t="shared" si="4"/>
        <v>0.33333333333333331</v>
      </c>
      <c r="J17" s="3">
        <f t="shared" si="4"/>
        <v>14</v>
      </c>
      <c r="M17" s="269" t="s">
        <v>11</v>
      </c>
      <c r="N17" s="268" t="s">
        <v>35</v>
      </c>
      <c r="O17">
        <v>2</v>
      </c>
    </row>
    <row r="18" spans="2:15">
      <c r="B18" s="270" t="s">
        <v>12</v>
      </c>
      <c r="C18" s="3">
        <f t="shared" ref="C18:J18" si="5">C11-$E11*C$20</f>
        <v>0</v>
      </c>
      <c r="D18" s="3">
        <f t="shared" si="5"/>
        <v>1.5833333333333333</v>
      </c>
      <c r="E18" s="3">
        <f t="shared" si="5"/>
        <v>0</v>
      </c>
      <c r="F18" s="3">
        <f t="shared" si="5"/>
        <v>1</v>
      </c>
      <c r="G18" s="3">
        <f t="shared" si="5"/>
        <v>0.41666666666666663</v>
      </c>
      <c r="H18" s="3">
        <f t="shared" si="5"/>
        <v>0</v>
      </c>
      <c r="I18" s="3">
        <f t="shared" si="5"/>
        <v>-0.16666666666666666</v>
      </c>
      <c r="J18" s="3">
        <f t="shared" si="5"/>
        <v>2</v>
      </c>
      <c r="M18" s="268" t="s">
        <v>12</v>
      </c>
      <c r="N18" s="268" t="s">
        <v>35</v>
      </c>
      <c r="O18">
        <v>2</v>
      </c>
    </row>
    <row r="19" spans="2:15">
      <c r="B19" s="268" t="s">
        <v>17</v>
      </c>
      <c r="C19" s="3">
        <f t="shared" ref="C19:J19" si="6">C12-$E12*C$20</f>
        <v>0</v>
      </c>
      <c r="D19" s="3">
        <f t="shared" si="6"/>
        <v>-2.166666666666667</v>
      </c>
      <c r="E19" s="3">
        <f t="shared" si="6"/>
        <v>0</v>
      </c>
      <c r="F19" s="3">
        <f t="shared" si="6"/>
        <v>0</v>
      </c>
      <c r="G19" s="3">
        <f t="shared" si="6"/>
        <v>-0.83333333333333337</v>
      </c>
      <c r="H19" s="3">
        <f t="shared" si="6"/>
        <v>1</v>
      </c>
      <c r="I19" s="3">
        <f t="shared" si="6"/>
        <v>-0.66666666666666663</v>
      </c>
      <c r="J19" s="3">
        <f t="shared" si="6"/>
        <v>2</v>
      </c>
      <c r="M19" s="268" t="s">
        <v>21</v>
      </c>
      <c r="N19" s="268" t="s">
        <v>35</v>
      </c>
      <c r="O19">
        <v>0</v>
      </c>
    </row>
    <row r="20" spans="2:15">
      <c r="B20" s="269" t="s">
        <v>11</v>
      </c>
      <c r="C20" s="3">
        <f>C13/3</f>
        <v>0</v>
      </c>
      <c r="D20" s="3">
        <f t="shared" ref="D20:J20" si="7">D13/3</f>
        <v>-0.66666666666666663</v>
      </c>
      <c r="E20" s="3">
        <f t="shared" si="7"/>
        <v>1</v>
      </c>
      <c r="F20" s="3">
        <f t="shared" si="7"/>
        <v>0</v>
      </c>
      <c r="G20" s="3">
        <f t="shared" si="7"/>
        <v>-0.33333333333333331</v>
      </c>
      <c r="H20" s="3">
        <f t="shared" si="7"/>
        <v>0</v>
      </c>
      <c r="I20" s="3">
        <f t="shared" si="7"/>
        <v>0.33333333333333331</v>
      </c>
      <c r="J20" s="3">
        <f t="shared" si="7"/>
        <v>2</v>
      </c>
      <c r="M20" s="268" t="s">
        <v>24</v>
      </c>
      <c r="N20" s="268" t="s">
        <v>35</v>
      </c>
      <c r="O20">
        <v>2</v>
      </c>
    </row>
    <row r="21" spans="2:15">
      <c r="M21" s="268" t="s">
        <v>26</v>
      </c>
      <c r="N21" s="268" t="s">
        <v>35</v>
      </c>
      <c r="O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E1</vt:lpstr>
      <vt:lpstr>E2</vt:lpstr>
      <vt:lpstr>E3</vt:lpstr>
      <vt:lpstr>E4</vt:lpstr>
      <vt:lpstr>E5</vt:lpstr>
      <vt:lpstr>E7</vt:lpstr>
      <vt:lpstr>ddd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</dc:creator>
  <cp:lastModifiedBy>smb</cp:lastModifiedBy>
  <dcterms:created xsi:type="dcterms:W3CDTF">2023-03-09T09:42:34Z</dcterms:created>
  <dcterms:modified xsi:type="dcterms:W3CDTF">2025-03-13T19:21:27Z</dcterms:modified>
</cp:coreProperties>
</file>