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G_Backup\Susana\Aulas\1_InventarioFlorestal\"/>
    </mc:Choice>
  </mc:AlternateContent>
  <bookViews>
    <workbookView xWindow="0" yWindow="0" windowWidth="23040" windowHeight="8616" activeTab="3"/>
  </bookViews>
  <sheets>
    <sheet name="Alternativa1" sheetId="3" r:id="rId1"/>
    <sheet name="Alternativa2_aula" sheetId="4" r:id="rId2"/>
    <sheet name="Alternativa3_aula" sheetId="6" r:id="rId3"/>
    <sheet name="Alternativa_aulaDario" sheetId="5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5" l="1"/>
  <c r="N13" i="5"/>
  <c r="O13" i="5"/>
  <c r="L13" i="5"/>
  <c r="M12" i="5"/>
  <c r="N12" i="5"/>
  <c r="O12" i="5"/>
  <c r="L12" i="5"/>
  <c r="L14" i="5" s="1"/>
  <c r="O14" i="5"/>
  <c r="L7" i="5"/>
  <c r="L5" i="5"/>
  <c r="U12" i="6" l="1"/>
  <c r="U13" i="6" s="1"/>
  <c r="V12" i="6"/>
  <c r="V13" i="6" s="1"/>
  <c r="W12" i="6"/>
  <c r="W13" i="6" s="1"/>
  <c r="T12" i="6"/>
  <c r="U7" i="6"/>
  <c r="V7" i="6"/>
  <c r="W7" i="6"/>
  <c r="U5" i="6"/>
  <c r="V5" i="6"/>
  <c r="W5" i="6"/>
  <c r="T5" i="6"/>
  <c r="T7" i="6" s="1"/>
  <c r="T13" i="6" s="1"/>
  <c r="W6" i="6"/>
  <c r="V6" i="6"/>
  <c r="U6" i="6"/>
  <c r="T6" i="6"/>
  <c r="P29" i="6"/>
  <c r="P30" i="6"/>
  <c r="P31" i="6"/>
  <c r="P32" i="6"/>
  <c r="P33" i="6"/>
  <c r="P34" i="6"/>
  <c r="Q34" i="6"/>
  <c r="P35" i="6"/>
  <c r="Q35" i="6"/>
  <c r="P36" i="6"/>
  <c r="Q36" i="6"/>
  <c r="P37" i="6"/>
  <c r="Q37" i="6"/>
  <c r="P38" i="6"/>
  <c r="Q38" i="6"/>
  <c r="P39" i="6"/>
  <c r="Q39" i="6"/>
  <c r="R39" i="6"/>
  <c r="P40" i="6"/>
  <c r="Q40" i="6"/>
  <c r="R40" i="6"/>
  <c r="P41" i="6"/>
  <c r="Q41" i="6"/>
  <c r="R41" i="6"/>
  <c r="P42" i="6"/>
  <c r="Q42" i="6"/>
  <c r="R42" i="6"/>
  <c r="P43" i="6"/>
  <c r="Q43" i="6"/>
  <c r="R43" i="6"/>
  <c r="P44" i="6"/>
  <c r="Q44" i="6"/>
  <c r="R44" i="6"/>
  <c r="P45" i="6"/>
  <c r="Q45" i="6"/>
  <c r="R45" i="6"/>
  <c r="P46" i="6"/>
  <c r="Q46" i="6"/>
  <c r="R46" i="6"/>
  <c r="P47" i="6"/>
  <c r="Q47" i="6"/>
  <c r="R47" i="6"/>
  <c r="P48" i="6"/>
  <c r="Q48" i="6"/>
  <c r="R48" i="6"/>
  <c r="P49" i="6"/>
  <c r="Q49" i="6"/>
  <c r="R49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L8" i="5" l="1"/>
  <c r="L9" i="5" s="1"/>
  <c r="L10" i="5" s="1"/>
  <c r="O5" i="5"/>
  <c r="M5" i="5"/>
  <c r="N5" i="5"/>
  <c r="O16" i="5" l="1"/>
  <c r="L15" i="5"/>
  <c r="L16" i="5" s="1"/>
  <c r="O15" i="5"/>
  <c r="N14" i="5"/>
  <c r="N15" i="5" s="1"/>
  <c r="N16" i="5" s="1"/>
  <c r="M14" i="5"/>
  <c r="M15" i="5" s="1"/>
  <c r="M16" i="5" s="1"/>
  <c r="F5" i="5"/>
  <c r="M7" i="5"/>
  <c r="M8" i="5" s="1"/>
  <c r="M9" i="5" s="1"/>
  <c r="M10" i="5" s="1"/>
  <c r="N7" i="5"/>
  <c r="N8" i="5" s="1"/>
  <c r="N9" i="5" s="1"/>
  <c r="N10" i="5" s="1"/>
  <c r="O7" i="5"/>
  <c r="O8" i="5" s="1"/>
  <c r="O9" i="5" s="1"/>
  <c r="O10" i="5" s="1"/>
  <c r="F4" i="5"/>
  <c r="F47" i="4" l="1"/>
  <c r="I7" i="6"/>
  <c r="I20" i="6"/>
  <c r="I22" i="6"/>
  <c r="I23" i="6"/>
  <c r="I24" i="6"/>
  <c r="I26" i="6"/>
  <c r="I27" i="6"/>
  <c r="I28" i="6"/>
  <c r="I30" i="6"/>
  <c r="I31" i="6"/>
  <c r="J31" i="6"/>
  <c r="I32" i="6"/>
  <c r="I34" i="6"/>
  <c r="I35" i="6"/>
  <c r="J35" i="6"/>
  <c r="I36" i="6"/>
  <c r="I38" i="6"/>
  <c r="I39" i="6"/>
  <c r="J39" i="6"/>
  <c r="I40" i="6"/>
  <c r="I42" i="6"/>
  <c r="I43" i="6"/>
  <c r="J43" i="6"/>
  <c r="I44" i="6"/>
  <c r="I46" i="6"/>
  <c r="I47" i="6"/>
  <c r="J47" i="6"/>
  <c r="L47" i="6"/>
  <c r="I48" i="6"/>
  <c r="H49" i="6"/>
  <c r="G49" i="6"/>
  <c r="I49" i="6" s="1"/>
  <c r="H48" i="6"/>
  <c r="G48" i="6"/>
  <c r="J48" i="6" s="1"/>
  <c r="H47" i="6"/>
  <c r="G47" i="6"/>
  <c r="K47" i="6" s="1"/>
  <c r="H46" i="6"/>
  <c r="G46" i="6"/>
  <c r="J46" i="6" s="1"/>
  <c r="H45" i="6"/>
  <c r="G45" i="6"/>
  <c r="I45" i="6" s="1"/>
  <c r="H44" i="6"/>
  <c r="G44" i="6"/>
  <c r="J44" i="6" s="1"/>
  <c r="H43" i="6"/>
  <c r="L43" i="6" s="1"/>
  <c r="G43" i="6"/>
  <c r="K43" i="6" s="1"/>
  <c r="H42" i="6"/>
  <c r="G42" i="6"/>
  <c r="J42" i="6" s="1"/>
  <c r="H41" i="6"/>
  <c r="G41" i="6"/>
  <c r="I41" i="6" s="1"/>
  <c r="H40" i="6"/>
  <c r="G40" i="6"/>
  <c r="J40" i="6" s="1"/>
  <c r="H39" i="6"/>
  <c r="L39" i="6" s="1"/>
  <c r="G39" i="6"/>
  <c r="K39" i="6" s="1"/>
  <c r="H38" i="6"/>
  <c r="R38" i="6" s="1"/>
  <c r="G38" i="6"/>
  <c r="R6" i="6" s="1"/>
  <c r="R7" i="6" s="1"/>
  <c r="H37" i="6"/>
  <c r="R37" i="6" s="1"/>
  <c r="G37" i="6"/>
  <c r="I37" i="6" s="1"/>
  <c r="H36" i="6"/>
  <c r="R36" i="6" s="1"/>
  <c r="G36" i="6"/>
  <c r="J36" i="6" s="1"/>
  <c r="H35" i="6"/>
  <c r="R35" i="6" s="1"/>
  <c r="G35" i="6"/>
  <c r="K35" i="6" s="1"/>
  <c r="H34" i="6"/>
  <c r="R34" i="6" s="1"/>
  <c r="G34" i="6"/>
  <c r="J34" i="6" s="1"/>
  <c r="H33" i="6"/>
  <c r="G33" i="6"/>
  <c r="Q6" i="6" s="1"/>
  <c r="Q7" i="6" s="1"/>
  <c r="H32" i="6"/>
  <c r="G32" i="6"/>
  <c r="J32" i="6" s="1"/>
  <c r="H31" i="6"/>
  <c r="L31" i="6" s="1"/>
  <c r="G31" i="6"/>
  <c r="K31" i="6" s="1"/>
  <c r="H30" i="6"/>
  <c r="G30" i="6"/>
  <c r="J30" i="6" s="1"/>
  <c r="H29" i="6"/>
  <c r="G29" i="6"/>
  <c r="J29" i="6" s="1"/>
  <c r="H28" i="6"/>
  <c r="G28" i="6"/>
  <c r="P6" i="6" s="1"/>
  <c r="P7" i="6" s="1"/>
  <c r="H27" i="6"/>
  <c r="J27" i="6" s="1"/>
  <c r="G27" i="6"/>
  <c r="K27" i="6" s="1"/>
  <c r="H26" i="6"/>
  <c r="G26" i="6"/>
  <c r="J26" i="6" s="1"/>
  <c r="H25" i="6"/>
  <c r="G25" i="6"/>
  <c r="I25" i="6" s="1"/>
  <c r="H24" i="6"/>
  <c r="G24" i="6"/>
  <c r="J24" i="6" s="1"/>
  <c r="H23" i="6"/>
  <c r="L23" i="6" s="1"/>
  <c r="G23" i="6"/>
  <c r="O6" i="6" s="1"/>
  <c r="O7" i="6" s="1"/>
  <c r="H22" i="6"/>
  <c r="G22" i="6"/>
  <c r="J22" i="6" s="1"/>
  <c r="H21" i="6"/>
  <c r="G21" i="6"/>
  <c r="J21" i="6" s="1"/>
  <c r="H20" i="6"/>
  <c r="G20" i="6"/>
  <c r="J20" i="6" s="1"/>
  <c r="H19" i="6"/>
  <c r="G19" i="6"/>
  <c r="L19" i="6" s="1"/>
  <c r="L7" i="6"/>
  <c r="K7" i="6"/>
  <c r="J7" i="6"/>
  <c r="O19" i="6" l="1"/>
  <c r="P19" i="6"/>
  <c r="Q19" i="6"/>
  <c r="R19" i="6"/>
  <c r="J19" i="6"/>
  <c r="L49" i="6"/>
  <c r="L45" i="6"/>
  <c r="L41" i="6"/>
  <c r="L37" i="6"/>
  <c r="L35" i="6"/>
  <c r="L33" i="6"/>
  <c r="L29" i="6"/>
  <c r="L27" i="6"/>
  <c r="L25" i="6"/>
  <c r="L21" i="6"/>
  <c r="P20" i="6"/>
  <c r="P12" i="6" s="1"/>
  <c r="P13" i="6" s="1"/>
  <c r="P14" i="6" s="1"/>
  <c r="Q20" i="6"/>
  <c r="R20" i="6"/>
  <c r="O20" i="6"/>
  <c r="P24" i="6"/>
  <c r="Q24" i="6"/>
  <c r="R24" i="6"/>
  <c r="Q28" i="6"/>
  <c r="R28" i="6"/>
  <c r="P28" i="6"/>
  <c r="Q32" i="6"/>
  <c r="R32" i="6"/>
  <c r="K49" i="6"/>
  <c r="K45" i="6"/>
  <c r="K41" i="6"/>
  <c r="K37" i="6"/>
  <c r="K33" i="6"/>
  <c r="K29" i="6"/>
  <c r="K25" i="6"/>
  <c r="K23" i="6"/>
  <c r="K21" i="6"/>
  <c r="P23" i="6"/>
  <c r="Q23" i="6"/>
  <c r="R23" i="6"/>
  <c r="O23" i="6"/>
  <c r="Q31" i="6"/>
  <c r="R31" i="6"/>
  <c r="J45" i="6"/>
  <c r="J33" i="6"/>
  <c r="J25" i="6"/>
  <c r="J23" i="6"/>
  <c r="P21" i="6"/>
  <c r="O21" i="6"/>
  <c r="Q21" i="6"/>
  <c r="R21" i="6"/>
  <c r="Q29" i="6"/>
  <c r="R29" i="6"/>
  <c r="I33" i="6"/>
  <c r="I29" i="6"/>
  <c r="I21" i="6"/>
  <c r="I19" i="6"/>
  <c r="L48" i="6"/>
  <c r="L44" i="6"/>
  <c r="L42" i="6"/>
  <c r="L40" i="6"/>
  <c r="L38" i="6"/>
  <c r="L36" i="6"/>
  <c r="L34" i="6"/>
  <c r="L32" i="6"/>
  <c r="L30" i="6"/>
  <c r="L28" i="6"/>
  <c r="L24" i="6"/>
  <c r="L22" i="6"/>
  <c r="L20" i="6"/>
  <c r="Q22" i="6"/>
  <c r="R22" i="6"/>
  <c r="O22" i="6"/>
  <c r="P22" i="6"/>
  <c r="P26" i="6"/>
  <c r="Q26" i="6"/>
  <c r="R26" i="6"/>
  <c r="Q30" i="6"/>
  <c r="R30" i="6"/>
  <c r="K48" i="6"/>
  <c r="K46" i="6"/>
  <c r="K44" i="6"/>
  <c r="K42" i="6"/>
  <c r="K40" i="6"/>
  <c r="K38" i="6"/>
  <c r="K36" i="6"/>
  <c r="K34" i="6"/>
  <c r="K32" i="6"/>
  <c r="K30" i="6"/>
  <c r="K28" i="6"/>
  <c r="K26" i="6"/>
  <c r="K24" i="6"/>
  <c r="K22" i="6"/>
  <c r="K20" i="6"/>
  <c r="P27" i="6"/>
  <c r="Q27" i="6"/>
  <c r="R27" i="6"/>
  <c r="J49" i="6"/>
  <c r="J41" i="6"/>
  <c r="J37" i="6"/>
  <c r="R25" i="6"/>
  <c r="Q25" i="6"/>
  <c r="P25" i="6"/>
  <c r="R33" i="6"/>
  <c r="Q33" i="6"/>
  <c r="L46" i="6"/>
  <c r="L26" i="6"/>
  <c r="K19" i="6"/>
  <c r="J38" i="6"/>
  <c r="J28" i="6"/>
  <c r="O12" i="6" l="1"/>
  <c r="O13" i="6" s="1"/>
  <c r="O14" i="6" s="1"/>
  <c r="R12" i="6"/>
  <c r="R13" i="6" s="1"/>
  <c r="R14" i="6" s="1"/>
  <c r="L8" i="6"/>
  <c r="Q12" i="6"/>
  <c r="Q13" i="6" s="1"/>
  <c r="Q14" i="6" s="1"/>
  <c r="J8" i="6"/>
  <c r="J12" i="6"/>
  <c r="J13" i="6" s="1"/>
  <c r="I8" i="6"/>
  <c r="I12" i="6"/>
  <c r="I13" i="6" s="1"/>
  <c r="L12" i="6"/>
  <c r="L13" i="6" s="1"/>
  <c r="K8" i="6"/>
  <c r="K12" i="6"/>
  <c r="K13" i="6" s="1"/>
  <c r="I4" i="5"/>
  <c r="G4" i="5"/>
  <c r="H4" i="5"/>
  <c r="I5" i="5"/>
  <c r="G20" i="5"/>
  <c r="G50" i="5"/>
  <c r="F50" i="5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F20" i="5"/>
  <c r="I7" i="5"/>
  <c r="H7" i="5"/>
  <c r="G7" i="5"/>
  <c r="F7" i="5"/>
  <c r="I50" i="4"/>
  <c r="G50" i="4"/>
  <c r="H50" i="4"/>
  <c r="F50" i="4"/>
  <c r="J53" i="4"/>
  <c r="J54" i="4"/>
  <c r="J55" i="4"/>
  <c r="J56" i="4"/>
  <c r="I47" i="4" s="1"/>
  <c r="I48" i="4" s="1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52" i="4"/>
  <c r="H47" i="4" s="1"/>
  <c r="H48" i="4" s="1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52" i="4"/>
  <c r="F82" i="4"/>
  <c r="F81" i="4"/>
  <c r="F80" i="4"/>
  <c r="F79" i="4"/>
  <c r="F78" i="4"/>
  <c r="F77" i="4"/>
  <c r="F76" i="4"/>
  <c r="F75" i="4"/>
  <c r="F74" i="4"/>
  <c r="F73" i="4"/>
  <c r="F72" i="4"/>
  <c r="F71" i="4"/>
  <c r="F66" i="4"/>
  <c r="F65" i="4"/>
  <c r="F64" i="4"/>
  <c r="F63" i="4"/>
  <c r="F62" i="4"/>
  <c r="F61" i="4"/>
  <c r="F60" i="4"/>
  <c r="F59" i="4"/>
  <c r="F57" i="4"/>
  <c r="F54" i="4"/>
  <c r="F53" i="4"/>
  <c r="F70" i="4"/>
  <c r="F69" i="4"/>
  <c r="F68" i="4"/>
  <c r="F67" i="4"/>
  <c r="F58" i="4"/>
  <c r="F56" i="4"/>
  <c r="F55" i="4"/>
  <c r="F52" i="4"/>
  <c r="K36" i="3"/>
  <c r="K35" i="3"/>
  <c r="K32" i="3"/>
  <c r="G28" i="3"/>
  <c r="P9" i="4"/>
  <c r="Q9" i="4" s="1"/>
  <c r="F16" i="4"/>
  <c r="F13" i="4"/>
  <c r="F11" i="4"/>
  <c r="F12" i="4"/>
  <c r="F15" i="4"/>
  <c r="F17" i="4"/>
  <c r="F14" i="4"/>
  <c r="F18" i="4"/>
  <c r="F20" i="4"/>
  <c r="F27" i="4"/>
  <c r="F29" i="4"/>
  <c r="F25" i="4"/>
  <c r="F30" i="4"/>
  <c r="F24" i="4"/>
  <c r="F32" i="4"/>
  <c r="F28" i="4"/>
  <c r="F22" i="4"/>
  <c r="F33" i="4"/>
  <c r="F31" i="4"/>
  <c r="F19" i="4"/>
  <c r="F23" i="4"/>
  <c r="F26" i="4"/>
  <c r="F5" i="4"/>
  <c r="F7" i="4"/>
  <c r="F10" i="4"/>
  <c r="F9" i="4"/>
  <c r="F4" i="4"/>
  <c r="F3" i="4"/>
  <c r="F6" i="4"/>
  <c r="F8" i="4"/>
  <c r="F21" i="4"/>
  <c r="P10" i="4" l="1"/>
  <c r="R9" i="4"/>
  <c r="G47" i="4"/>
  <c r="G48" i="4" s="1"/>
  <c r="F48" i="4"/>
  <c r="G5" i="5"/>
  <c r="H5" i="5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W128" i="3" s="1"/>
  <c r="W129" i="3" s="1"/>
  <c r="P106" i="3"/>
  <c r="W104" i="3"/>
  <c r="W105" i="3" s="1"/>
  <c r="V104" i="3"/>
  <c r="Y103" i="3"/>
  <c r="V103" i="3"/>
  <c r="V102" i="3"/>
  <c r="V101" i="3"/>
  <c r="V100" i="3"/>
  <c r="V99" i="3"/>
  <c r="K99" i="3"/>
  <c r="V98" i="3"/>
  <c r="K98" i="3"/>
  <c r="V97" i="3"/>
  <c r="K97" i="3"/>
  <c r="V96" i="3"/>
  <c r="K96" i="3"/>
  <c r="V95" i="3"/>
  <c r="K95" i="3"/>
  <c r="V94" i="3"/>
  <c r="K94" i="3"/>
  <c r="V93" i="3"/>
  <c r="K93" i="3"/>
  <c r="V92" i="3"/>
  <c r="K92" i="3"/>
  <c r="V91" i="3"/>
  <c r="K91" i="3"/>
  <c r="V90" i="3"/>
  <c r="K90" i="3"/>
  <c r="V89" i="3"/>
  <c r="K89" i="3"/>
  <c r="V88" i="3"/>
  <c r="K88" i="3"/>
  <c r="V87" i="3"/>
  <c r="K87" i="3"/>
  <c r="V86" i="3"/>
  <c r="K86" i="3"/>
  <c r="V85" i="3"/>
  <c r="K85" i="3"/>
  <c r="K84" i="3"/>
  <c r="K83" i="3"/>
  <c r="P82" i="3"/>
  <c r="K82" i="3"/>
  <c r="K81" i="3"/>
  <c r="K80" i="3"/>
  <c r="K79" i="3"/>
  <c r="K78" i="3"/>
  <c r="K77" i="3"/>
  <c r="K100" i="3" s="1"/>
  <c r="K101" i="3" s="1"/>
  <c r="V76" i="3"/>
  <c r="K76" i="3"/>
  <c r="V75" i="3"/>
  <c r="K75" i="3"/>
  <c r="V74" i="3"/>
  <c r="V73" i="3"/>
  <c r="V72" i="3"/>
  <c r="V71" i="3"/>
  <c r="G71" i="3"/>
  <c r="V70" i="3"/>
  <c r="V69" i="3"/>
  <c r="K69" i="3"/>
  <c r="V68" i="3"/>
  <c r="K68" i="3"/>
  <c r="V67" i="3"/>
  <c r="W76" i="3" s="1"/>
  <c r="W77" i="3" s="1"/>
  <c r="K67" i="3"/>
  <c r="K66" i="3"/>
  <c r="K65" i="3"/>
  <c r="P64" i="3"/>
  <c r="K64" i="3"/>
  <c r="K63" i="3"/>
  <c r="V62" i="3"/>
  <c r="K62" i="3"/>
  <c r="Y61" i="3"/>
  <c r="V61" i="3"/>
  <c r="K61" i="3"/>
  <c r="V60" i="3"/>
  <c r="K60" i="3"/>
  <c r="V59" i="3"/>
  <c r="K59" i="3"/>
  <c r="V58" i="3"/>
  <c r="K58" i="3"/>
  <c r="V57" i="3"/>
  <c r="K57" i="3"/>
  <c r="V56" i="3"/>
  <c r="K56" i="3"/>
  <c r="V55" i="3"/>
  <c r="K55" i="3"/>
  <c r="K70" i="3" s="1"/>
  <c r="K71" i="3" s="1"/>
  <c r="V54" i="3"/>
  <c r="V53" i="3"/>
  <c r="W62" i="3" s="1"/>
  <c r="W63" i="3" s="1"/>
  <c r="G51" i="3"/>
  <c r="P50" i="3"/>
  <c r="K49" i="3"/>
  <c r="K48" i="3"/>
  <c r="K47" i="3"/>
  <c r="K46" i="3"/>
  <c r="V45" i="3"/>
  <c r="K45" i="3"/>
  <c r="V44" i="3"/>
  <c r="K44" i="3"/>
  <c r="V43" i="3"/>
  <c r="K43" i="3"/>
  <c r="AM42" i="3"/>
  <c r="AL42" i="3"/>
  <c r="AK42" i="3"/>
  <c r="AJ42" i="3"/>
  <c r="V42" i="3"/>
  <c r="W45" i="3" s="1"/>
  <c r="W46" i="3" s="1"/>
  <c r="K42" i="3"/>
  <c r="V41" i="3"/>
  <c r="K41" i="3"/>
  <c r="K50" i="3" s="1"/>
  <c r="K51" i="3" s="1"/>
  <c r="AM40" i="3"/>
  <c r="AL40" i="3"/>
  <c r="AK40" i="3"/>
  <c r="AI40" i="3"/>
  <c r="AM39" i="3"/>
  <c r="AK39" i="3"/>
  <c r="AI39" i="3"/>
  <c r="AL39" i="3" s="1"/>
  <c r="AM38" i="3"/>
  <c r="AL38" i="3"/>
  <c r="AK38" i="3"/>
  <c r="AI38" i="3"/>
  <c r="P38" i="3"/>
  <c r="AM37" i="3"/>
  <c r="AL37" i="3"/>
  <c r="AK37" i="3"/>
  <c r="AI37" i="3"/>
  <c r="G37" i="3"/>
  <c r="AM36" i="3"/>
  <c r="AL36" i="3"/>
  <c r="AK36" i="3"/>
  <c r="AI36" i="3"/>
  <c r="V36" i="3"/>
  <c r="AM35" i="3"/>
  <c r="AL35" i="3"/>
  <c r="AK35" i="3"/>
  <c r="AI35" i="3"/>
  <c r="Y35" i="3"/>
  <c r="V35" i="3"/>
  <c r="AM34" i="3"/>
  <c r="AL34" i="3"/>
  <c r="AK34" i="3"/>
  <c r="AI34" i="3"/>
  <c r="V34" i="3"/>
  <c r="W36" i="3" s="1"/>
  <c r="W37" i="3" s="1"/>
  <c r="K34" i="3"/>
  <c r="AM33" i="3"/>
  <c r="AL33" i="3"/>
  <c r="AK33" i="3"/>
  <c r="AK41" i="3" s="1"/>
  <c r="AK43" i="3" s="1"/>
  <c r="AJ33" i="3"/>
  <c r="AJ34" i="3" s="1"/>
  <c r="AJ35" i="3" s="1"/>
  <c r="AJ36" i="3" s="1"/>
  <c r="AJ37" i="3" s="1"/>
  <c r="AJ38" i="3" s="1"/>
  <c r="AJ39" i="3" s="1"/>
  <c r="AJ40" i="3" s="1"/>
  <c r="AI33" i="3"/>
  <c r="V33" i="3"/>
  <c r="K33" i="3"/>
  <c r="AM32" i="3"/>
  <c r="AM41" i="3" s="1"/>
  <c r="AM43" i="3" s="1"/>
  <c r="AK32" i="3"/>
  <c r="AJ32" i="3"/>
  <c r="AI32" i="3"/>
  <c r="AL32" i="3" s="1"/>
  <c r="V32" i="3"/>
  <c r="P29" i="3"/>
  <c r="Q10" i="4" l="1"/>
  <c r="R10" i="4"/>
  <c r="P11" i="4"/>
  <c r="AL41" i="3"/>
  <c r="AL43" i="3" s="1"/>
  <c r="AJ41" i="3"/>
  <c r="AJ43" i="3" s="1"/>
  <c r="AJ44" i="3" s="1"/>
  <c r="P12" i="4" l="1"/>
  <c r="Q11" i="4"/>
  <c r="R11" i="4"/>
  <c r="P13" i="4" l="1"/>
  <c r="Q12" i="4"/>
  <c r="R12" i="4"/>
  <c r="P14" i="4" l="1"/>
  <c r="Q13" i="4"/>
  <c r="R13" i="4"/>
  <c r="P15" i="4" l="1"/>
  <c r="Q14" i="4"/>
  <c r="R14" i="4"/>
  <c r="R15" i="4" l="1"/>
  <c r="P16" i="4"/>
  <c r="Q15" i="4"/>
  <c r="Q16" i="4" l="1"/>
  <c r="R16" i="4"/>
  <c r="P17" i="4"/>
  <c r="R17" i="4" l="1"/>
  <c r="Q17" i="4"/>
  <c r="P18" i="4"/>
  <c r="Q18" i="4" l="1"/>
  <c r="R18" i="4"/>
  <c r="P19" i="4"/>
  <c r="R19" i="4" l="1"/>
  <c r="P20" i="4"/>
  <c r="Q19" i="4"/>
  <c r="Q20" i="4" l="1"/>
  <c r="R20" i="4"/>
  <c r="P21" i="4"/>
  <c r="R21" i="4" l="1"/>
  <c r="Q21" i="4"/>
  <c r="P22" i="4"/>
  <c r="P23" i="4" l="1"/>
  <c r="Q22" i="4"/>
  <c r="R22" i="4"/>
  <c r="Q23" i="4" l="1"/>
  <c r="P24" i="4"/>
  <c r="R23" i="4"/>
  <c r="R24" i="4" l="1"/>
  <c r="Q24" i="4"/>
  <c r="P25" i="4"/>
  <c r="P26" i="4" l="1"/>
  <c r="R25" i="4"/>
  <c r="Q25" i="4"/>
  <c r="Q26" i="4" l="1"/>
  <c r="P27" i="4"/>
  <c r="R26" i="4"/>
  <c r="P28" i="4" l="1"/>
  <c r="Q27" i="4"/>
  <c r="R27" i="4"/>
  <c r="Q28" i="4" l="1"/>
  <c r="P29" i="4"/>
  <c r="R28" i="4"/>
  <c r="P30" i="4" l="1"/>
  <c r="Q29" i="4"/>
  <c r="R29" i="4"/>
  <c r="P31" i="4" l="1"/>
  <c r="Q30" i="4"/>
  <c r="R30" i="4"/>
  <c r="P32" i="4" l="1"/>
  <c r="R31" i="4"/>
  <c r="Q31" i="4"/>
  <c r="P33" i="4" l="1"/>
  <c r="Q32" i="4"/>
  <c r="R32" i="4"/>
  <c r="Q33" i="4" l="1"/>
  <c r="P34" i="4"/>
  <c r="R33" i="4"/>
  <c r="R34" i="4" l="1"/>
  <c r="P35" i="4"/>
  <c r="Q34" i="4"/>
  <c r="R35" i="4" l="1"/>
  <c r="Q35" i="4"/>
  <c r="P36" i="4"/>
  <c r="R36" i="4" l="1"/>
  <c r="Q36" i="4"/>
  <c r="P37" i="4"/>
  <c r="P38" i="4" l="1"/>
  <c r="Q37" i="4"/>
  <c r="R37" i="4"/>
  <c r="R38" i="4" l="1"/>
  <c r="Q38" i="4"/>
  <c r="P39" i="4"/>
  <c r="P40" i="4" l="1"/>
  <c r="R39" i="4"/>
  <c r="Q39" i="4"/>
  <c r="R40" i="4" l="1"/>
  <c r="P41" i="4"/>
  <c r="Q40" i="4"/>
  <c r="Q41" i="4" l="1"/>
  <c r="R41" i="4"/>
  <c r="P42" i="4"/>
  <c r="Q42" i="4" l="1"/>
  <c r="R42" i="4"/>
  <c r="P43" i="4"/>
  <c r="R43" i="4" l="1"/>
  <c r="Q43" i="4"/>
  <c r="P44" i="4"/>
  <c r="Q44" i="4" l="1"/>
  <c r="P45" i="4"/>
  <c r="R44" i="4"/>
  <c r="R45" i="4" l="1"/>
  <c r="Q45" i="4"/>
  <c r="P46" i="4"/>
  <c r="Q46" i="4" l="1"/>
  <c r="P47" i="4"/>
  <c r="R46" i="4"/>
  <c r="P48" i="4" l="1"/>
  <c r="Q47" i="4"/>
  <c r="R47" i="4"/>
  <c r="R48" i="4" l="1"/>
  <c r="Q48" i="4"/>
</calcChain>
</file>

<file path=xl/sharedStrings.xml><?xml version="1.0" encoding="utf-8"?>
<sst xmlns="http://schemas.openxmlformats.org/spreadsheetml/2006/main" count="673" uniqueCount="89">
  <si>
    <t>Narv</t>
  </si>
  <si>
    <t>Esp</t>
  </si>
  <si>
    <t>d (cm)</t>
  </si>
  <si>
    <t>x</t>
  </si>
  <si>
    <t>y</t>
  </si>
  <si>
    <t>Sb</t>
  </si>
  <si>
    <t>Pm</t>
  </si>
  <si>
    <t>dist</t>
  </si>
  <si>
    <t>step</t>
  </si>
  <si>
    <t>angulo</t>
  </si>
  <si>
    <t>gi</t>
  </si>
  <si>
    <t>Esta é uma parcela experimental excessivamente grande que aproveitamos para vos mostrar o impacto de optarmos por diferentes tipos de parcelas e diferentes dimensões/árvores avaliadas.</t>
  </si>
  <si>
    <t>Na prática se tivessem de ir ao campo não instalariam no mesmo local todas estas parcelas, mas sim apenas uma delas.</t>
  </si>
  <si>
    <t>Se tivessem ido medir diâmetros e alturas de uma parcela de:</t>
  </si>
  <si>
    <t>raio (m) =</t>
  </si>
  <si>
    <t>Area=</t>
  </si>
  <si>
    <t>nº árvores fixo = 5</t>
  </si>
  <si>
    <t>Parcela concentrica com raios de 10, 20, 30 e 40 m e limites de diametro de 22.5, 32.5 e 52.5</t>
  </si>
  <si>
    <t>método 1</t>
  </si>
  <si>
    <t>Alturas (m)</t>
  </si>
  <si>
    <r>
      <t>gi (m</t>
    </r>
    <r>
      <rPr>
        <vertAlign val="superscript"/>
        <sz val="10"/>
        <color rgb="FF0070C0"/>
        <rFont val="Arial"/>
        <family val="2"/>
      </rPr>
      <t>2</t>
    </r>
    <r>
      <rPr>
        <sz val="10"/>
        <color rgb="FF0070C0"/>
        <rFont val="Arial"/>
        <family val="2"/>
      </rPr>
      <t>)</t>
    </r>
  </si>
  <si>
    <t>distância (cm)</t>
  </si>
  <si>
    <t>total</t>
  </si>
  <si>
    <t>copa</t>
  </si>
  <si>
    <t>tronco</t>
  </si>
  <si>
    <t>descort.</t>
  </si>
  <si>
    <t>-</t>
  </si>
  <si>
    <r>
      <t>Gp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=</t>
    </r>
  </si>
  <si>
    <t>(k-1)/k =</t>
  </si>
  <si>
    <r>
      <t>G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ha</t>
    </r>
    <r>
      <rPr>
        <vertAlign val="superscript"/>
        <sz val="10"/>
        <color rgb="FF000000"/>
        <rFont val="Arial"/>
        <family val="2"/>
      </rPr>
      <t>-1</t>
    </r>
    <r>
      <rPr>
        <sz val="10"/>
        <color rgb="FF000000"/>
        <rFont val="Arial"/>
        <family val="2"/>
      </rPr>
      <t>) =</t>
    </r>
  </si>
  <si>
    <r>
      <t>= Gp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</si>
  <si>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= G 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ha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</si>
  <si>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método 2</t>
  </si>
  <si>
    <r>
      <t>A</t>
    </r>
    <r>
      <rPr>
        <vertAlign val="subscript"/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 xml:space="preserve">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 =</t>
    </r>
  </si>
  <si>
    <t>nº árvores fixo = 10</t>
  </si>
  <si>
    <t>(…)</t>
  </si>
  <si>
    <t>nº árvores fixo = 20</t>
  </si>
  <si>
    <t>d</t>
  </si>
  <si>
    <t>(cm)</t>
  </si>
  <si>
    <t>id_arv</t>
  </si>
  <si>
    <t>esp</t>
  </si>
  <si>
    <t>dist_centro</t>
  </si>
  <si>
    <t>raio =</t>
  </si>
  <si>
    <t>dist centro</t>
  </si>
  <si>
    <t>gi_10</t>
  </si>
  <si>
    <t>gi_20</t>
  </si>
  <si>
    <t>gi_30</t>
  </si>
  <si>
    <t>gi_40</t>
  </si>
  <si>
    <t>area_par</t>
  </si>
  <si>
    <t>raio_par</t>
  </si>
  <si>
    <t>G_par</t>
  </si>
  <si>
    <t>G_pov (ha)</t>
  </si>
  <si>
    <t>par_10</t>
  </si>
  <si>
    <t>par_20</t>
  </si>
  <si>
    <t>par_30</t>
  </si>
  <si>
    <t>par_40</t>
  </si>
  <si>
    <t>G_par calculado selecionando o range correspondente às árv que pertencem a cada parcela</t>
  </si>
  <si>
    <t>G_par calculado com o SUMIF (sugestão do Dário)</t>
  </si>
  <si>
    <t>areas seccionais das arvores dentro das parcelas de diferentes raios</t>
  </si>
  <si>
    <r>
      <t>G_pov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ha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 xml:space="preserve"> )</t>
    </r>
  </si>
  <si>
    <r>
      <t>G_par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</si>
  <si>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G_par calculado com IF</t>
  </si>
  <si>
    <t>nº_arv</t>
  </si>
  <si>
    <t>par_5</t>
  </si>
  <si>
    <t>par_15</t>
  </si>
  <si>
    <t>dist_k</t>
  </si>
  <si>
    <t>dist_k+1</t>
  </si>
  <si>
    <t>Parcelas de raio fixo</t>
  </si>
  <si>
    <t>Parcelas com nº fixo de árvores</t>
  </si>
  <si>
    <t>Método 1</t>
  </si>
  <si>
    <t>Ap</t>
  </si>
  <si>
    <t>Ap =</t>
  </si>
  <si>
    <t>n_ord</t>
  </si>
  <si>
    <t>gi_5</t>
  </si>
  <si>
    <t>gi_15</t>
  </si>
  <si>
    <t xml:space="preserve">G_pov* </t>
  </si>
  <si>
    <t>G_pov</t>
  </si>
  <si>
    <t>Método 2</t>
  </si>
  <si>
    <t>areas seccionais das k arvores pertencentes a cada parcela</t>
  </si>
  <si>
    <t>nº árv</t>
  </si>
  <si>
    <t>(L, M, N, O)</t>
  </si>
  <si>
    <r>
      <rPr>
        <b/>
        <sz val="14"/>
        <color rgb="FF00B0F0"/>
        <rFont val="Calibri"/>
        <family val="2"/>
        <scheme val="minor"/>
      </rPr>
      <t>INDEX</t>
    </r>
    <r>
      <rPr>
        <sz val="14"/>
        <color theme="1"/>
        <rFont val="Calibri"/>
        <family val="2"/>
        <scheme val="minor"/>
      </rPr>
      <t>(</t>
    </r>
    <r>
      <rPr>
        <b/>
        <sz val="14"/>
        <color theme="7" tint="-0.249977111117893"/>
        <rFont val="Calibri"/>
        <family val="2"/>
        <scheme val="minor"/>
      </rPr>
      <t>$F$18:$F$48</t>
    </r>
    <r>
      <rPr>
        <sz val="14"/>
        <color theme="1"/>
        <rFont val="Calibri"/>
        <family val="2"/>
        <scheme val="minor"/>
      </rPr>
      <t>,</t>
    </r>
    <r>
      <rPr>
        <sz val="14"/>
        <color theme="5"/>
        <rFont val="Calibri"/>
        <family val="2"/>
        <scheme val="minor"/>
      </rPr>
      <t>L2</t>
    </r>
    <r>
      <rPr>
        <sz val="14"/>
        <color theme="1"/>
        <rFont val="Calibri"/>
        <family val="2"/>
        <scheme val="minor"/>
      </rPr>
      <t xml:space="preserve">) &amp; </t>
    </r>
    <r>
      <rPr>
        <b/>
        <sz val="14"/>
        <color rgb="FF00B0F0"/>
        <rFont val="Calibri"/>
        <family val="2"/>
        <scheme val="minor"/>
      </rPr>
      <t>INDEX</t>
    </r>
    <r>
      <rPr>
        <sz val="14"/>
        <color theme="1"/>
        <rFont val="Calibri"/>
        <family val="2"/>
        <scheme val="minor"/>
      </rPr>
      <t>(</t>
    </r>
    <r>
      <rPr>
        <b/>
        <sz val="14"/>
        <color theme="7" tint="-0.249977111117893"/>
        <rFont val="Calibri"/>
        <family val="2"/>
        <scheme val="minor"/>
      </rPr>
      <t>$F$18:$F$48</t>
    </r>
    <r>
      <rPr>
        <sz val="14"/>
        <color theme="1"/>
        <rFont val="Calibri"/>
        <family val="2"/>
        <scheme val="minor"/>
      </rPr>
      <t>,</t>
    </r>
    <r>
      <rPr>
        <sz val="14"/>
        <color theme="5"/>
        <rFont val="Calibri"/>
        <family val="2"/>
        <scheme val="minor"/>
      </rPr>
      <t>L2+1</t>
    </r>
    <r>
      <rPr>
        <sz val="14"/>
        <color theme="1"/>
        <rFont val="Calibri"/>
        <family val="2"/>
        <scheme val="minor"/>
      </rPr>
      <t>)</t>
    </r>
  </si>
  <si>
    <r>
      <t xml:space="preserve">    </t>
    </r>
    <r>
      <rPr>
        <b/>
        <sz val="14"/>
        <color rgb="FF00B0F0"/>
        <rFont val="Calibri"/>
        <family val="2"/>
        <scheme val="minor"/>
      </rPr>
      <t>INDEX</t>
    </r>
    <r>
      <rPr>
        <sz val="14"/>
        <color theme="1"/>
        <rFont val="Calibri"/>
        <family val="2"/>
        <scheme val="minor"/>
      </rPr>
      <t>(</t>
    </r>
    <r>
      <rPr>
        <b/>
        <sz val="14"/>
        <color theme="7" tint="-0.249977111117893"/>
        <rFont val="Calibri"/>
        <family val="2"/>
        <scheme val="minor"/>
      </rPr>
      <t>$F$18:$F$48</t>
    </r>
    <r>
      <rPr>
        <sz val="14"/>
        <color theme="1"/>
        <rFont val="Calibri"/>
        <family val="2"/>
        <scheme val="minor"/>
      </rPr>
      <t>,</t>
    </r>
    <r>
      <rPr>
        <sz val="14"/>
        <color theme="5"/>
        <rFont val="Calibri"/>
        <family val="2"/>
        <scheme val="minor"/>
      </rPr>
      <t>L2</t>
    </r>
    <r>
      <rPr>
        <sz val="14"/>
        <color theme="1"/>
        <rFont val="Calibri"/>
        <family val="2"/>
        <scheme val="minor"/>
      </rPr>
      <t>)</t>
    </r>
  </si>
  <si>
    <t>dist_k/ raio</t>
  </si>
  <si>
    <t xml:space="preserve">Parcelas de nº de árvores fixo </t>
  </si>
  <si>
    <t>Metodo 1</t>
  </si>
  <si>
    <t>Metodo 2</t>
  </si>
  <si>
    <t>G_par calculado com o SUM &amp; OFFSET (sugestão da prof)</t>
  </si>
  <si>
    <r>
      <t xml:space="preserve">     </t>
    </r>
    <r>
      <rPr>
        <b/>
        <sz val="14"/>
        <color rgb="FF00B0F0"/>
        <rFont val="Calibri"/>
        <family val="2"/>
        <scheme val="minor"/>
      </rPr>
      <t>SUM</t>
    </r>
    <r>
      <rPr>
        <sz val="14"/>
        <color theme="1"/>
        <rFont val="Calibri"/>
        <family val="2"/>
        <scheme val="minor"/>
      </rPr>
      <t>(</t>
    </r>
    <r>
      <rPr>
        <b/>
        <sz val="14"/>
        <color theme="9" tint="-0.249977111117893"/>
        <rFont val="Calibri"/>
        <family val="2"/>
        <scheme val="minor"/>
      </rPr>
      <t>$G18</t>
    </r>
    <r>
      <rPr>
        <sz val="14"/>
        <color theme="1"/>
        <rFont val="Calibri"/>
        <family val="2"/>
        <scheme val="minor"/>
      </rPr>
      <t>:</t>
    </r>
    <r>
      <rPr>
        <b/>
        <sz val="14"/>
        <color rgb="FF00B0F0"/>
        <rFont val="Calibri"/>
        <family val="2"/>
        <scheme val="minor"/>
      </rPr>
      <t>OFFSET</t>
    </r>
    <r>
      <rPr>
        <sz val="14"/>
        <color theme="1"/>
        <rFont val="Calibri"/>
        <family val="2"/>
        <scheme val="minor"/>
      </rPr>
      <t>(</t>
    </r>
    <r>
      <rPr>
        <b/>
        <sz val="14"/>
        <color theme="9" tint="-0.249977111117893"/>
        <rFont val="Calibri"/>
        <family val="2"/>
        <scheme val="minor"/>
      </rPr>
      <t>$G18</t>
    </r>
    <r>
      <rPr>
        <sz val="14"/>
        <color theme="1"/>
        <rFont val="Calibri"/>
        <family val="2"/>
        <scheme val="minor"/>
      </rPr>
      <t>,</t>
    </r>
    <r>
      <rPr>
        <sz val="14"/>
        <color theme="5"/>
        <rFont val="Calibri"/>
        <family val="2"/>
        <scheme val="minor"/>
      </rPr>
      <t>L$2</t>
    </r>
    <r>
      <rPr>
        <sz val="14"/>
        <color theme="1"/>
        <rFont val="Calibri"/>
        <family val="2"/>
        <scheme val="minor"/>
      </rPr>
      <t>-1,0))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</si>
</sst>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"/>
  </numFmts>
  <fonts count="30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vertAlign val="superscript"/>
      <sz val="10"/>
      <color rgb="FF0070C0"/>
      <name val="Arial"/>
      <family val="2"/>
    </font>
    <font>
      <i/>
      <sz val="10"/>
      <color theme="0" tint="-0.499984740745262"/>
      <name val="Arial"/>
      <family val="2"/>
    </font>
    <font>
      <sz val="10"/>
      <color theme="1"/>
      <name val="Arial"/>
      <family val="2"/>
    </font>
    <font>
      <sz val="10"/>
      <color theme="5" tint="-0.249977111117893"/>
      <name val="Arial"/>
      <family val="2"/>
    </font>
    <font>
      <vertAlign val="superscript"/>
      <sz val="11"/>
      <color theme="1"/>
      <name val="Calibri"/>
      <family val="2"/>
      <scheme val="minor"/>
    </font>
    <font>
      <vertAlign val="superscript"/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b/>
      <sz val="10"/>
      <color theme="9" tint="-0.249977111117893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4"/>
      <color theme="5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6" fontId="7" fillId="0" borderId="1" xfId="0" applyNumberFormat="1" applyFont="1" applyBorder="1"/>
    <xf numFmtId="0" fontId="10" fillId="0" borderId="1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6" fontId="7" fillId="0" borderId="19" xfId="0" applyNumberFormat="1" applyFont="1" applyBorder="1"/>
    <xf numFmtId="0" fontId="0" fillId="0" borderId="0" xfId="0" applyBorder="1"/>
    <xf numFmtId="2" fontId="6" fillId="0" borderId="0" xfId="0" applyNumberFormat="1" applyFont="1"/>
    <xf numFmtId="166" fontId="7" fillId="0" borderId="6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2" fontId="0" fillId="0" borderId="0" xfId="0" applyNumberForma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166" fontId="7" fillId="0" borderId="20" xfId="0" applyNumberFormat="1" applyFont="1" applyBorder="1"/>
    <xf numFmtId="166" fontId="0" fillId="0" borderId="0" xfId="0" applyNumberFormat="1"/>
    <xf numFmtId="0" fontId="0" fillId="0" borderId="0" xfId="0" quotePrefix="1"/>
    <xf numFmtId="166" fontId="7" fillId="0" borderId="0" xfId="0" applyNumberFormat="1" applyFont="1"/>
    <xf numFmtId="166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2" fillId="0" borderId="14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2" fontId="7" fillId="0" borderId="0" xfId="0" applyNumberFormat="1" applyFont="1"/>
    <xf numFmtId="2" fontId="0" fillId="0" borderId="3" xfId="0" applyNumberFormat="1" applyBorder="1" applyAlignment="1">
      <alignment horizontal="center"/>
    </xf>
    <xf numFmtId="2" fontId="2" fillId="0" borderId="15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66" fontId="7" fillId="0" borderId="5" xfId="0" applyNumberFormat="1" applyFont="1" applyBorder="1"/>
    <xf numFmtId="0" fontId="0" fillId="8" borderId="1" xfId="0" applyFill="1" applyBorder="1" applyAlignment="1">
      <alignment horizontal="center"/>
    </xf>
    <xf numFmtId="0" fontId="2" fillId="10" borderId="14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right" vertical="center" wrapText="1"/>
    </xf>
    <xf numFmtId="0" fontId="2" fillId="10" borderId="17" xfId="0" applyFont="1" applyFill="1" applyBorder="1" applyAlignment="1">
      <alignment horizontal="right" vertical="center" wrapText="1"/>
    </xf>
    <xf numFmtId="2" fontId="0" fillId="10" borderId="1" xfId="0" applyNumberFormat="1" applyFill="1" applyBorder="1" applyAlignment="1">
      <alignment horizontal="center"/>
    </xf>
    <xf numFmtId="0" fontId="18" fillId="12" borderId="14" xfId="0" applyFont="1" applyFill="1" applyBorder="1" applyAlignment="1">
      <alignment horizontal="center" vertical="center" wrapText="1"/>
    </xf>
    <xf numFmtId="0" fontId="18" fillId="12" borderId="15" xfId="0" applyFont="1" applyFill="1" applyBorder="1" applyAlignment="1">
      <alignment horizontal="center" vertical="center" wrapText="1"/>
    </xf>
    <xf numFmtId="0" fontId="18" fillId="12" borderId="15" xfId="0" applyFont="1" applyFill="1" applyBorder="1" applyAlignment="1">
      <alignment horizontal="right" vertical="center" wrapText="1"/>
    </xf>
    <xf numFmtId="0" fontId="18" fillId="12" borderId="17" xfId="0" applyFont="1" applyFill="1" applyBorder="1" applyAlignment="1">
      <alignment horizontal="right" vertical="center" wrapText="1"/>
    </xf>
    <xf numFmtId="2" fontId="3" fillId="12" borderId="1" xfId="0" applyNumberFormat="1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0" borderId="1" xfId="0" applyBorder="1"/>
    <xf numFmtId="2" fontId="0" fillId="0" borderId="1" xfId="0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right" vertical="center" wrapText="1"/>
    </xf>
    <xf numFmtId="0" fontId="17" fillId="0" borderId="17" xfId="0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/>
    <xf numFmtId="2" fontId="0" fillId="7" borderId="1" xfId="0" applyNumberFormat="1" applyFill="1" applyBorder="1"/>
    <xf numFmtId="0" fontId="3" fillId="5" borderId="1" xfId="0" applyFont="1" applyFill="1" applyBorder="1"/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0" fontId="3" fillId="0" borderId="0" xfId="0" applyFont="1" applyFill="1" applyBorder="1"/>
    <xf numFmtId="2" fontId="5" fillId="0" borderId="5" xfId="0" applyNumberFormat="1" applyFont="1" applyFill="1" applyBorder="1" applyAlignment="1">
      <alignment horizontal="center"/>
    </xf>
    <xf numFmtId="165" fontId="0" fillId="0" borderId="21" xfId="0" applyNumberForma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13" borderId="4" xfId="0" applyFill="1" applyBorder="1"/>
    <xf numFmtId="0" fontId="0" fillId="13" borderId="7" xfId="0" applyFill="1" applyBorder="1"/>
    <xf numFmtId="0" fontId="0" fillId="13" borderId="8" xfId="0" applyFill="1" applyBorder="1"/>
    <xf numFmtId="0" fontId="0" fillId="13" borderId="18" xfId="0" applyFill="1" applyBorder="1"/>
    <xf numFmtId="0" fontId="0" fillId="13" borderId="0" xfId="0" applyFill="1" applyBorder="1"/>
    <xf numFmtId="0" fontId="0" fillId="13" borderId="23" xfId="0" applyFill="1" applyBorder="1"/>
    <xf numFmtId="0" fontId="0" fillId="13" borderId="24" xfId="0" applyFill="1" applyBorder="1"/>
    <xf numFmtId="0" fontId="0" fillId="13" borderId="17" xfId="0" applyFill="1" applyBorder="1"/>
    <xf numFmtId="0" fontId="0" fillId="13" borderId="15" xfId="0" applyFill="1" applyBorder="1"/>
    <xf numFmtId="0" fontId="5" fillId="0" borderId="1" xfId="0" applyFont="1" applyFill="1" applyBorder="1" applyAlignment="1">
      <alignment horizontal="center" vertical="center"/>
    </xf>
    <xf numFmtId="1" fontId="0" fillId="0" borderId="0" xfId="0" applyNumberFormat="1" applyFill="1" applyBorder="1"/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/>
    <xf numFmtId="0" fontId="8" fillId="0" borderId="1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21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Border="1"/>
    <xf numFmtId="0" fontId="20" fillId="0" borderId="0" xfId="0" applyFont="1"/>
    <xf numFmtId="0" fontId="0" fillId="0" borderId="0" xfId="0" applyAlignment="1">
      <alignment horizontal="right"/>
    </xf>
    <xf numFmtId="0" fontId="0" fillId="0" borderId="22" xfId="0" applyBorder="1" applyAlignment="1">
      <alignment horizontal="right"/>
    </xf>
    <xf numFmtId="2" fontId="0" fillId="2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7" borderId="0" xfId="0" applyNumberFormat="1" applyFill="1" applyAlignment="1">
      <alignment horizontal="center"/>
    </xf>
    <xf numFmtId="2" fontId="5" fillId="7" borderId="1" xfId="0" applyNumberFormat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2" fontId="3" fillId="5" borderId="0" xfId="0" applyNumberFormat="1" applyFont="1" applyFill="1" applyAlignment="1">
      <alignment horizontal="center"/>
    </xf>
    <xf numFmtId="0" fontId="0" fillId="0" borderId="0" xfId="0" applyAlignment="1"/>
    <xf numFmtId="2" fontId="0" fillId="11" borderId="1" xfId="0" applyNumberFormat="1" applyFill="1" applyBorder="1" applyAlignment="1">
      <alignment horizontal="center"/>
    </xf>
    <xf numFmtId="2" fontId="5" fillId="11" borderId="1" xfId="0" applyNumberFormat="1" applyFont="1" applyFill="1" applyBorder="1" applyAlignment="1">
      <alignment horizontal="center"/>
    </xf>
    <xf numFmtId="0" fontId="22" fillId="0" borderId="0" xfId="0" applyFont="1" applyAlignment="1">
      <alignment horizontal="right"/>
    </xf>
    <xf numFmtId="164" fontId="22" fillId="0" borderId="1" xfId="0" applyNumberFormat="1" applyFont="1" applyBorder="1" applyAlignment="1">
      <alignment horizontal="center"/>
    </xf>
    <xf numFmtId="0" fontId="0" fillId="13" borderId="0" xfId="0" applyFill="1"/>
    <xf numFmtId="0" fontId="5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right" vertical="center" wrapText="1"/>
    </xf>
    <xf numFmtId="0" fontId="17" fillId="4" borderId="0" xfId="0" applyFont="1" applyFill="1" applyBorder="1" applyAlignment="1">
      <alignment horizontal="right" vertical="center" wrapText="1"/>
    </xf>
    <xf numFmtId="0" fontId="0" fillId="4" borderId="0" xfId="0" applyFill="1" applyAlignment="1">
      <alignment horizontal="right"/>
    </xf>
    <xf numFmtId="164" fontId="0" fillId="4" borderId="0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0" xfId="0" applyFont="1"/>
    <xf numFmtId="165" fontId="27" fillId="0" borderId="1" xfId="0" applyNumberFormat="1" applyFont="1" applyBorder="1" applyAlignment="1">
      <alignment horizontal="center" vertical="center"/>
    </xf>
    <xf numFmtId="0" fontId="19" fillId="15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wrapText="1"/>
    </xf>
    <xf numFmtId="2" fontId="29" fillId="0" borderId="1" xfId="0" applyNumberFormat="1" applyFont="1" applyFill="1" applyBorder="1" applyAlignment="1">
      <alignment horizontal="center"/>
    </xf>
    <xf numFmtId="2" fontId="29" fillId="0" borderId="5" xfId="0" applyNumberFormat="1" applyFont="1" applyFill="1" applyBorder="1" applyAlignment="1">
      <alignment horizontal="center"/>
    </xf>
    <xf numFmtId="0" fontId="23" fillId="0" borderId="25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0" fillId="0" borderId="0" xfId="0" applyBorder="1" applyAlignment="1">
      <alignment horizontal="center"/>
    </xf>
    <xf numFmtId="0" fontId="22" fillId="0" borderId="0" xfId="0" applyFont="1"/>
    <xf numFmtId="164" fontId="22" fillId="0" borderId="1" xfId="0" applyNumberFormat="1" applyFont="1" applyFill="1" applyBorder="1" applyAlignment="1">
      <alignment horizontal="center"/>
    </xf>
    <xf numFmtId="2" fontId="0" fillId="13" borderId="0" xfId="0" applyNumberFormat="1" applyFill="1" applyBorder="1" applyAlignment="1">
      <alignment horizontal="center"/>
    </xf>
    <xf numFmtId="2" fontId="5" fillId="4" borderId="0" xfId="0" applyNumberFormat="1" applyFont="1" applyFill="1" applyBorder="1"/>
    <xf numFmtId="0" fontId="19" fillId="4" borderId="0" xfId="0" applyFont="1" applyFill="1"/>
    <xf numFmtId="0" fontId="0" fillId="4" borderId="0" xfId="0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0" fontId="21" fillId="0" borderId="0" xfId="0" applyFont="1" applyFill="1" applyAlignment="1"/>
    <xf numFmtId="0" fontId="23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/>
              <a:t>Herdade do Chaparro - Parcela 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[1]Ex_327!$E$5:$E$27</c:f>
              <c:numCache>
                <c:formatCode>General</c:formatCode>
                <c:ptCount val="23"/>
                <c:pt idx="0">
                  <c:v>2.5</c:v>
                </c:pt>
                <c:pt idx="1">
                  <c:v>-1.1000000000000001</c:v>
                </c:pt>
                <c:pt idx="2">
                  <c:v>-13.9</c:v>
                </c:pt>
                <c:pt idx="3">
                  <c:v>-6</c:v>
                </c:pt>
                <c:pt idx="4">
                  <c:v>-2.1</c:v>
                </c:pt>
                <c:pt idx="5">
                  <c:v>-2.4</c:v>
                </c:pt>
                <c:pt idx="6">
                  <c:v>6.3</c:v>
                </c:pt>
                <c:pt idx="7">
                  <c:v>18.5</c:v>
                </c:pt>
                <c:pt idx="8">
                  <c:v>-16.3</c:v>
                </c:pt>
                <c:pt idx="9">
                  <c:v>-18.899999999999999</c:v>
                </c:pt>
                <c:pt idx="10">
                  <c:v>-39.5</c:v>
                </c:pt>
                <c:pt idx="11">
                  <c:v>-37.700000000000003</c:v>
                </c:pt>
                <c:pt idx="12">
                  <c:v>-26.9</c:v>
                </c:pt>
                <c:pt idx="13">
                  <c:v>-19.7</c:v>
                </c:pt>
                <c:pt idx="14">
                  <c:v>2.6</c:v>
                </c:pt>
                <c:pt idx="15">
                  <c:v>7.5</c:v>
                </c:pt>
                <c:pt idx="16">
                  <c:v>26.4</c:v>
                </c:pt>
                <c:pt idx="17">
                  <c:v>26.8</c:v>
                </c:pt>
                <c:pt idx="18">
                  <c:v>39.700000000000003</c:v>
                </c:pt>
                <c:pt idx="19">
                  <c:v>47</c:v>
                </c:pt>
                <c:pt idx="20">
                  <c:v>19.399999999999999</c:v>
                </c:pt>
                <c:pt idx="21">
                  <c:v>-35.5</c:v>
                </c:pt>
                <c:pt idx="22">
                  <c:v>-4.0999999999999996</c:v>
                </c:pt>
              </c:numCache>
            </c:numRef>
          </c:xVal>
          <c:yVal>
            <c:numRef>
              <c:f>[1]Ex_327!$F$5:$F$27</c:f>
              <c:numCache>
                <c:formatCode>General</c:formatCode>
                <c:ptCount val="23"/>
                <c:pt idx="0">
                  <c:v>28.2</c:v>
                </c:pt>
                <c:pt idx="1">
                  <c:v>20.5</c:v>
                </c:pt>
                <c:pt idx="2">
                  <c:v>7.1</c:v>
                </c:pt>
                <c:pt idx="3">
                  <c:v>1.7</c:v>
                </c:pt>
                <c:pt idx="4">
                  <c:v>-9.1999999999999993</c:v>
                </c:pt>
                <c:pt idx="5">
                  <c:v>-19.399999999999999</c:v>
                </c:pt>
                <c:pt idx="6">
                  <c:v>-21.9</c:v>
                </c:pt>
                <c:pt idx="7">
                  <c:v>-6</c:v>
                </c:pt>
                <c:pt idx="8">
                  <c:v>-16.3</c:v>
                </c:pt>
                <c:pt idx="9">
                  <c:v>-21</c:v>
                </c:pt>
                <c:pt idx="10">
                  <c:v>-2.8</c:v>
                </c:pt>
                <c:pt idx="11">
                  <c:v>-20</c:v>
                </c:pt>
                <c:pt idx="12">
                  <c:v>-27.8</c:v>
                </c:pt>
                <c:pt idx="13">
                  <c:v>-42.1</c:v>
                </c:pt>
                <c:pt idx="14">
                  <c:v>-36.799999999999997</c:v>
                </c:pt>
                <c:pt idx="15">
                  <c:v>-53.5</c:v>
                </c:pt>
                <c:pt idx="16">
                  <c:v>-31.5</c:v>
                </c:pt>
                <c:pt idx="17">
                  <c:v>-20.2</c:v>
                </c:pt>
                <c:pt idx="18">
                  <c:v>-41.1</c:v>
                </c:pt>
                <c:pt idx="19">
                  <c:v>-17.100000000000001</c:v>
                </c:pt>
                <c:pt idx="20">
                  <c:v>-19.399999999999999</c:v>
                </c:pt>
                <c:pt idx="21">
                  <c:v>0</c:v>
                </c:pt>
                <c:pt idx="22">
                  <c:v>38.700000000000003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F1-4C74-A61C-992D3BEF5D9C}"/>
            </c:ext>
          </c:extLst>
        </c:ser>
        <c:ser>
          <c:idx val="1"/>
          <c:order val="1"/>
          <c:tx>
            <c:v>Pm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[1]Ex_327!$E$28:$E$35</c:f>
              <c:numCache>
                <c:formatCode>General</c:formatCode>
                <c:ptCount val="8"/>
                <c:pt idx="0">
                  <c:v>5.7</c:v>
                </c:pt>
                <c:pt idx="1">
                  <c:v>30.7</c:v>
                </c:pt>
                <c:pt idx="2">
                  <c:v>30</c:v>
                </c:pt>
                <c:pt idx="3">
                  <c:v>10.3</c:v>
                </c:pt>
                <c:pt idx="4">
                  <c:v>4</c:v>
                </c:pt>
                <c:pt idx="5">
                  <c:v>-1.6</c:v>
                </c:pt>
                <c:pt idx="6">
                  <c:v>-9.8000000000000007</c:v>
                </c:pt>
                <c:pt idx="7">
                  <c:v>-9.8000000000000007</c:v>
                </c:pt>
              </c:numCache>
            </c:numRef>
          </c:xVal>
          <c:yVal>
            <c:numRef>
              <c:f>[1]Ex_327!$F$28:$F$35</c:f>
              <c:numCache>
                <c:formatCode>General</c:formatCode>
                <c:ptCount val="8"/>
                <c:pt idx="0">
                  <c:v>13.4</c:v>
                </c:pt>
                <c:pt idx="1">
                  <c:v>-2.7</c:v>
                </c:pt>
                <c:pt idx="2">
                  <c:v>-14.6</c:v>
                </c:pt>
                <c:pt idx="3">
                  <c:v>-31.6</c:v>
                </c:pt>
                <c:pt idx="4">
                  <c:v>-13.8</c:v>
                </c:pt>
                <c:pt idx="5">
                  <c:v>-0.1</c:v>
                </c:pt>
                <c:pt idx="6">
                  <c:v>15.7</c:v>
                </c:pt>
                <c:pt idx="7">
                  <c:v>30.1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F1-4C74-A61C-992D3BEF5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137872"/>
        <c:axId val="1771140784"/>
      </c:scatterChart>
      <c:valAx>
        <c:axId val="1771137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140784"/>
        <c:crosses val="autoZero"/>
        <c:crossBetween val="midCat"/>
      </c:valAx>
      <c:valAx>
        <c:axId val="177114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137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657721280602636E-2"/>
          <c:y val="3.5875706214689267E-2"/>
          <c:w val="0.90284416195856876"/>
          <c:h val="0.9342278719397363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13"/>
            <c:spPr>
              <a:solidFill>
                <a:schemeClr val="accent6"/>
              </a:solidFill>
              <a:ln w="38100">
                <a:noFill/>
              </a:ln>
              <a:effectLst/>
            </c:spPr>
          </c:marker>
          <c:xVal>
            <c:numRef>
              <c:f>Alternativa2_aula!$D$3:$D$10</c:f>
              <c:numCache>
                <c:formatCode>General</c:formatCode>
                <c:ptCount val="8"/>
                <c:pt idx="0">
                  <c:v>-1.6</c:v>
                </c:pt>
                <c:pt idx="1">
                  <c:v>4</c:v>
                </c:pt>
                <c:pt idx="2">
                  <c:v>5.7</c:v>
                </c:pt>
                <c:pt idx="3">
                  <c:v>-9.8000000000000007</c:v>
                </c:pt>
                <c:pt idx="4">
                  <c:v>30.7</c:v>
                </c:pt>
                <c:pt idx="5">
                  <c:v>-9.8000000000000007</c:v>
                </c:pt>
                <c:pt idx="6">
                  <c:v>10.3</c:v>
                </c:pt>
                <c:pt idx="7">
                  <c:v>30</c:v>
                </c:pt>
              </c:numCache>
            </c:numRef>
          </c:xVal>
          <c:yVal>
            <c:numRef>
              <c:f>Alternativa2_aula!$E$3:$E$10</c:f>
              <c:numCache>
                <c:formatCode>General</c:formatCode>
                <c:ptCount val="8"/>
                <c:pt idx="0">
                  <c:v>-0.1</c:v>
                </c:pt>
                <c:pt idx="1">
                  <c:v>-13.8</c:v>
                </c:pt>
                <c:pt idx="2">
                  <c:v>13.4</c:v>
                </c:pt>
                <c:pt idx="3">
                  <c:v>15.7</c:v>
                </c:pt>
                <c:pt idx="4">
                  <c:v>-2.7</c:v>
                </c:pt>
                <c:pt idx="5">
                  <c:v>30.1</c:v>
                </c:pt>
                <c:pt idx="6">
                  <c:v>-31.6</c:v>
                </c:pt>
                <c:pt idx="7">
                  <c:v>-14.6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6C-4867-9C8A-B604B144A378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Alternativa2_aula!$D$11:$D$33</c:f>
              <c:numCache>
                <c:formatCode>General</c:formatCode>
                <c:ptCount val="23"/>
                <c:pt idx="0">
                  <c:v>-6</c:v>
                </c:pt>
                <c:pt idx="1">
                  <c:v>-2.1</c:v>
                </c:pt>
                <c:pt idx="2">
                  <c:v>-13.9</c:v>
                </c:pt>
                <c:pt idx="3">
                  <c:v>18.5</c:v>
                </c:pt>
                <c:pt idx="4">
                  <c:v>-2.4</c:v>
                </c:pt>
                <c:pt idx="5">
                  <c:v>-1.1000000000000001</c:v>
                </c:pt>
                <c:pt idx="6">
                  <c:v>6.3</c:v>
                </c:pt>
                <c:pt idx="7">
                  <c:v>-16.3</c:v>
                </c:pt>
                <c:pt idx="8">
                  <c:v>19.399999999999999</c:v>
                </c:pt>
                <c:pt idx="9">
                  <c:v>-18.899999999999999</c:v>
                </c:pt>
                <c:pt idx="10">
                  <c:v>2.5</c:v>
                </c:pt>
                <c:pt idx="11">
                  <c:v>26.8</c:v>
                </c:pt>
                <c:pt idx="12">
                  <c:v>-35.5</c:v>
                </c:pt>
                <c:pt idx="13">
                  <c:v>2.6</c:v>
                </c:pt>
                <c:pt idx="14">
                  <c:v>-26.9</c:v>
                </c:pt>
                <c:pt idx="15">
                  <c:v>-4.0999999999999996</c:v>
                </c:pt>
                <c:pt idx="16">
                  <c:v>-39.5</c:v>
                </c:pt>
                <c:pt idx="17">
                  <c:v>26.4</c:v>
                </c:pt>
                <c:pt idx="18">
                  <c:v>-37.700000000000003</c:v>
                </c:pt>
                <c:pt idx="19">
                  <c:v>-19.7</c:v>
                </c:pt>
                <c:pt idx="20">
                  <c:v>47</c:v>
                </c:pt>
                <c:pt idx="21">
                  <c:v>7.5</c:v>
                </c:pt>
                <c:pt idx="22">
                  <c:v>39.700000000000003</c:v>
                </c:pt>
              </c:numCache>
            </c:numRef>
          </c:xVal>
          <c:yVal>
            <c:numRef>
              <c:f>Alternativa2_aula!$E$11:$E$33</c:f>
              <c:numCache>
                <c:formatCode>General</c:formatCode>
                <c:ptCount val="23"/>
                <c:pt idx="0">
                  <c:v>1.7</c:v>
                </c:pt>
                <c:pt idx="1">
                  <c:v>-9.1999999999999993</c:v>
                </c:pt>
                <c:pt idx="2">
                  <c:v>7.1</c:v>
                </c:pt>
                <c:pt idx="3">
                  <c:v>-6</c:v>
                </c:pt>
                <c:pt idx="4">
                  <c:v>-19.399999999999999</c:v>
                </c:pt>
                <c:pt idx="5">
                  <c:v>20.5</c:v>
                </c:pt>
                <c:pt idx="6">
                  <c:v>-21.9</c:v>
                </c:pt>
                <c:pt idx="7">
                  <c:v>-16.3</c:v>
                </c:pt>
                <c:pt idx="8">
                  <c:v>-19.399999999999999</c:v>
                </c:pt>
                <c:pt idx="9">
                  <c:v>-21</c:v>
                </c:pt>
                <c:pt idx="10">
                  <c:v>28.2</c:v>
                </c:pt>
                <c:pt idx="11">
                  <c:v>-20.2</c:v>
                </c:pt>
                <c:pt idx="12">
                  <c:v>0</c:v>
                </c:pt>
                <c:pt idx="13">
                  <c:v>-36.799999999999997</c:v>
                </c:pt>
                <c:pt idx="14">
                  <c:v>-27.8</c:v>
                </c:pt>
                <c:pt idx="15">
                  <c:v>38.700000000000003</c:v>
                </c:pt>
                <c:pt idx="16">
                  <c:v>-2.8</c:v>
                </c:pt>
                <c:pt idx="17">
                  <c:v>-31.5</c:v>
                </c:pt>
                <c:pt idx="18">
                  <c:v>-20</c:v>
                </c:pt>
                <c:pt idx="19">
                  <c:v>-42.1</c:v>
                </c:pt>
                <c:pt idx="20">
                  <c:v>-17.100000000000001</c:v>
                </c:pt>
                <c:pt idx="21">
                  <c:v>-53.5</c:v>
                </c:pt>
                <c:pt idx="22">
                  <c:v>-41.1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6C-4867-9C8A-B604B144A378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xVal>
            <c:numRef>
              <c:f>Alternativa2_aula!$Q$9:$Q$88</c:f>
              <c:numCache>
                <c:formatCode>0.00</c:formatCode>
                <c:ptCount val="80"/>
                <c:pt idx="0" formatCode="General">
                  <c:v>10</c:v>
                </c:pt>
                <c:pt idx="1">
                  <c:v>9.689124217106448</c:v>
                </c:pt>
                <c:pt idx="2">
                  <c:v>8.7758256189037276</c:v>
                </c:pt>
                <c:pt idx="3">
                  <c:v>7.3168886887382092</c:v>
                </c:pt>
                <c:pt idx="4">
                  <c:v>5.4030230586813977</c:v>
                </c:pt>
                <c:pt idx="5">
                  <c:v>3.1532236239526865</c:v>
                </c:pt>
                <c:pt idx="6">
                  <c:v>0.70737201667702909</c:v>
                </c:pt>
                <c:pt idx="7">
                  <c:v>-1.7824605564949207</c:v>
                </c:pt>
                <c:pt idx="8">
                  <c:v>-4.161468365471424</c:v>
                </c:pt>
                <c:pt idx="9">
                  <c:v>-6.2817362272273911</c:v>
                </c:pt>
                <c:pt idx="10">
                  <c:v>-8.0114361554693367</c:v>
                </c:pt>
                <c:pt idx="11">
                  <c:v>-9.2430237863246347</c:v>
                </c:pt>
                <c:pt idx="12">
                  <c:v>-9.8999249660044537</c:v>
                </c:pt>
                <c:pt idx="13">
                  <c:v>-9.9412967608054625</c:v>
                </c:pt>
                <c:pt idx="14">
                  <c:v>-9.3645668729079627</c:v>
                </c:pt>
                <c:pt idx="15">
                  <c:v>-8.2055935733956069</c:v>
                </c:pt>
                <c:pt idx="16">
                  <c:v>-6.5364362086361192</c:v>
                </c:pt>
                <c:pt idx="17">
                  <c:v>-4.4608748991379281</c:v>
                </c:pt>
                <c:pt idx="18">
                  <c:v>-2.1079579943077968</c:v>
                </c:pt>
                <c:pt idx="19">
                  <c:v>0.37602152887976553</c:v>
                </c:pt>
                <c:pt idx="20">
                  <c:v>2.8366218546322624</c:v>
                </c:pt>
                <c:pt idx="21">
                  <c:v>5.120854772418407</c:v>
                </c:pt>
                <c:pt idx="22">
                  <c:v>7.0866977429125999</c:v>
                </c:pt>
                <c:pt idx="23">
                  <c:v>8.6119241716152075</c:v>
                </c:pt>
                <c:pt idx="24">
                  <c:v>9.6017028665036595</c:v>
                </c:pt>
                <c:pt idx="25">
                  <c:v>9.9944941822449938</c:v>
                </c:pt>
                <c:pt idx="26">
                  <c:v>9.7658762572802349</c:v>
                </c:pt>
                <c:pt idx="27">
                  <c:v>8.9300634468907667</c:v>
                </c:pt>
                <c:pt idx="28">
                  <c:v>7.5390225434330462</c:v>
                </c:pt>
                <c:pt idx="29">
                  <c:v>5.6792417328869487</c:v>
                </c:pt>
                <c:pt idx="30">
                  <c:v>3.4663531783502584</c:v>
                </c:pt>
                <c:pt idx="31">
                  <c:v>1.0379435721925296</c:v>
                </c:pt>
                <c:pt idx="32">
                  <c:v>-1.4550003380861354</c:v>
                </c:pt>
                <c:pt idx="33">
                  <c:v>-3.8574793745222182</c:v>
                </c:pt>
                <c:pt idx="34">
                  <c:v>-6.0201190268482367</c:v>
                </c:pt>
                <c:pt idx="35">
                  <c:v>-7.8084568360574913</c:v>
                </c:pt>
                <c:pt idx="36">
                  <c:v>-9.1113026188467696</c:v>
                </c:pt>
                <c:pt idx="37">
                  <c:v>-9.8476517346732368</c:v>
                </c:pt>
                <c:pt idx="38">
                  <c:v>-9.9717215619637845</c:v>
                </c:pt>
                <c:pt idx="39">
                  <c:v>-9.4757980397799315</c:v>
                </c:pt>
              </c:numCache>
            </c:numRef>
          </c:xVal>
          <c:yVal>
            <c:numRef>
              <c:f>Alternativa2_aula!$R$9:$R$88</c:f>
              <c:numCache>
                <c:formatCode>0.00</c:formatCode>
                <c:ptCount val="80"/>
                <c:pt idx="0" formatCode="General">
                  <c:v>0</c:v>
                </c:pt>
                <c:pt idx="1">
                  <c:v>2.4740395925452292</c:v>
                </c:pt>
                <c:pt idx="2">
                  <c:v>4.7942553860420301</c:v>
                </c:pt>
                <c:pt idx="3">
                  <c:v>6.816387600233341</c:v>
                </c:pt>
                <c:pt idx="4">
                  <c:v>8.4147098480789655</c:v>
                </c:pt>
                <c:pt idx="5">
                  <c:v>9.4898461935558629</c:v>
                </c:pt>
                <c:pt idx="6">
                  <c:v>9.9749498660405447</c:v>
                </c:pt>
                <c:pt idx="7">
                  <c:v>9.8398594687393697</c:v>
                </c:pt>
                <c:pt idx="8">
                  <c:v>9.0929742682568175</c:v>
                </c:pt>
                <c:pt idx="9">
                  <c:v>7.7807319688792118</c:v>
                </c:pt>
                <c:pt idx="10">
                  <c:v>5.9847214410395653</c:v>
                </c:pt>
                <c:pt idx="11">
                  <c:v>3.8166099205233168</c:v>
                </c:pt>
                <c:pt idx="12">
                  <c:v>1.4112000805986722</c:v>
                </c:pt>
                <c:pt idx="13">
                  <c:v>-1.0819513453010838</c:v>
                </c:pt>
                <c:pt idx="14">
                  <c:v>-3.5078322768961985</c:v>
                </c:pt>
                <c:pt idx="15">
                  <c:v>-5.715613187423437</c:v>
                </c:pt>
                <c:pt idx="16">
                  <c:v>-7.5680249530792825</c:v>
                </c:pt>
                <c:pt idx="17">
                  <c:v>-8.949893582285835</c:v>
                </c:pt>
                <c:pt idx="18">
                  <c:v>-9.7753011766509701</c:v>
                </c:pt>
                <c:pt idx="19">
                  <c:v>-9.9929278897537799</c:v>
                </c:pt>
                <c:pt idx="20">
                  <c:v>-9.5892427466313848</c:v>
                </c:pt>
                <c:pt idx="21">
                  <c:v>-8.5893449342659203</c:v>
                </c:pt>
                <c:pt idx="22">
                  <c:v>-7.0554032557039195</c:v>
                </c:pt>
                <c:pt idx="23">
                  <c:v>-5.082790774992584</c:v>
                </c:pt>
                <c:pt idx="24">
                  <c:v>-2.7941549819892586</c:v>
                </c:pt>
                <c:pt idx="25">
                  <c:v>-0.33179216547556817</c:v>
                </c:pt>
                <c:pt idx="26">
                  <c:v>2.1511998808781554</c:v>
                </c:pt>
                <c:pt idx="27">
                  <c:v>4.5004407378061764</c:v>
                </c:pt>
                <c:pt idx="28">
                  <c:v>6.5698659871878906</c:v>
                </c:pt>
                <c:pt idx="29">
                  <c:v>8.2308087901150557</c:v>
                </c:pt>
                <c:pt idx="30">
                  <c:v>9.379999767747389</c:v>
                </c:pt>
                <c:pt idx="31">
                  <c:v>9.9459877911117616</c:v>
                </c:pt>
                <c:pt idx="32">
                  <c:v>9.8935824662338181</c:v>
                </c:pt>
                <c:pt idx="33">
                  <c:v>9.2260421023934018</c:v>
                </c:pt>
                <c:pt idx="34">
                  <c:v>7.9848711262349026</c:v>
                </c:pt>
                <c:pt idx="35">
                  <c:v>6.2472395375419243</c:v>
                </c:pt>
                <c:pt idx="36">
                  <c:v>4.1211848524175663</c:v>
                </c:pt>
                <c:pt idx="37">
                  <c:v>1.7388948538043356</c:v>
                </c:pt>
                <c:pt idx="38">
                  <c:v>-0.75151120461809295</c:v>
                </c:pt>
                <c:pt idx="39">
                  <c:v>-3.1951919362227366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46C-4867-9C8A-B604B144A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9630783"/>
        <c:axId val="719628287"/>
      </c:scatterChart>
      <c:valAx>
        <c:axId val="719630783"/>
        <c:scaling>
          <c:orientation val="minMax"/>
          <c:max val="60"/>
          <c:min val="-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628287"/>
        <c:crosses val="autoZero"/>
        <c:crossBetween val="midCat"/>
      </c:valAx>
      <c:valAx>
        <c:axId val="719628287"/>
        <c:scaling>
          <c:orientation val="minMax"/>
          <c:max val="60"/>
          <c:min val="-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630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9</xdr:col>
      <xdr:colOff>525353</xdr:colOff>
      <xdr:row>23</xdr:row>
      <xdr:rowOff>50104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16625</xdr:colOff>
      <xdr:row>27</xdr:row>
      <xdr:rowOff>817</xdr:rowOff>
    </xdr:from>
    <xdr:to>
      <xdr:col>2</xdr:col>
      <xdr:colOff>5718</xdr:colOff>
      <xdr:row>34</xdr:row>
      <xdr:rowOff>26730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25" y="4971828"/>
          <a:ext cx="1208293" cy="1372575"/>
        </a:xfrm>
        <a:prstGeom prst="rect">
          <a:avLst/>
        </a:prstGeom>
      </xdr:spPr>
    </xdr:pic>
    <xdr:clientData/>
  </xdr:twoCellAnchor>
  <xdr:twoCellAnchor editAs="oneCell">
    <xdr:from>
      <xdr:col>0</xdr:col>
      <xdr:colOff>5542</xdr:colOff>
      <xdr:row>36</xdr:row>
      <xdr:rowOff>580</xdr:rowOff>
    </xdr:from>
    <xdr:to>
      <xdr:col>1</xdr:col>
      <xdr:colOff>609439</xdr:colOff>
      <xdr:row>42</xdr:row>
      <xdr:rowOff>123676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42" y="6744973"/>
          <a:ext cx="1213497" cy="13533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191028</xdr:rowOff>
    </xdr:from>
    <xdr:to>
      <xdr:col>1</xdr:col>
      <xdr:colOff>605594</xdr:colOff>
      <xdr:row>59</xdr:row>
      <xdr:rowOff>35639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988963"/>
          <a:ext cx="1215194" cy="13824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212306</xdr:rowOff>
    </xdr:from>
    <xdr:to>
      <xdr:col>1</xdr:col>
      <xdr:colOff>609221</xdr:colOff>
      <xdr:row>76</xdr:row>
      <xdr:rowOff>174645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3512670"/>
          <a:ext cx="1218821" cy="1367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290287</xdr:colOff>
      <xdr:row>4</xdr:row>
      <xdr:rowOff>178343</xdr:rowOff>
    </xdr:from>
    <xdr:to>
      <xdr:col>13</xdr:col>
      <xdr:colOff>564901</xdr:colOff>
      <xdr:row>26</xdr:row>
      <xdr:rowOff>146173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48655</xdr:colOff>
      <xdr:row>35</xdr:row>
      <xdr:rowOff>1633</xdr:rowOff>
    </xdr:from>
    <xdr:to>
      <xdr:col>6</xdr:col>
      <xdr:colOff>69125</xdr:colOff>
      <xdr:row>42</xdr:row>
      <xdr:rowOff>99263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9391" y="6620231"/>
          <a:ext cx="1208723" cy="1385148"/>
        </a:xfrm>
        <a:prstGeom prst="rect">
          <a:avLst/>
        </a:prstGeom>
      </xdr:spPr>
    </xdr:pic>
    <xdr:clientData/>
  </xdr:twoCellAnchor>
  <xdr:twoCellAnchor editAs="oneCell">
    <xdr:from>
      <xdr:col>6</xdr:col>
      <xdr:colOff>75309</xdr:colOff>
      <xdr:row>34</xdr:row>
      <xdr:rowOff>182645</xdr:rowOff>
    </xdr:from>
    <xdr:to>
      <xdr:col>8</xdr:col>
      <xdr:colOff>280276</xdr:colOff>
      <xdr:row>42</xdr:row>
      <xdr:rowOff>99553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04298" y="6617312"/>
          <a:ext cx="1218047" cy="1388356"/>
        </a:xfrm>
        <a:prstGeom prst="rect">
          <a:avLst/>
        </a:prstGeom>
      </xdr:spPr>
    </xdr:pic>
    <xdr:clientData/>
  </xdr:twoCellAnchor>
  <xdr:twoCellAnchor editAs="oneCell">
    <xdr:from>
      <xdr:col>8</xdr:col>
      <xdr:colOff>283883</xdr:colOff>
      <xdr:row>35</xdr:row>
      <xdr:rowOff>0</xdr:rowOff>
    </xdr:from>
    <xdr:to>
      <xdr:col>10</xdr:col>
      <xdr:colOff>400901</xdr:colOff>
      <xdr:row>42</xdr:row>
      <xdr:rowOff>104588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30589" y="6738471"/>
          <a:ext cx="1215194" cy="1359647"/>
        </a:xfrm>
        <a:prstGeom prst="rect">
          <a:avLst/>
        </a:prstGeom>
      </xdr:spPr>
    </xdr:pic>
    <xdr:clientData/>
  </xdr:twoCellAnchor>
  <xdr:twoCellAnchor editAs="oneCell">
    <xdr:from>
      <xdr:col>10</xdr:col>
      <xdr:colOff>406333</xdr:colOff>
      <xdr:row>34</xdr:row>
      <xdr:rowOff>182642</xdr:rowOff>
    </xdr:from>
    <xdr:to>
      <xdr:col>12</xdr:col>
      <xdr:colOff>399977</xdr:colOff>
      <xdr:row>42</xdr:row>
      <xdr:rowOff>109122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46149" y="6617309"/>
          <a:ext cx="1214012" cy="13979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243840</xdr:colOff>
      <xdr:row>1</xdr:row>
      <xdr:rowOff>53340</xdr:rowOff>
    </xdr:from>
    <xdr:to>
      <xdr:col>17</xdr:col>
      <xdr:colOff>403860</xdr:colOff>
      <xdr:row>3</xdr:row>
      <xdr:rowOff>154030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3340" y="281940"/>
          <a:ext cx="1988820" cy="466450"/>
        </a:xfrm>
        <a:prstGeom prst="rect">
          <a:avLst/>
        </a:prstGeom>
      </xdr:spPr>
    </xdr:pic>
    <xdr:clientData/>
  </xdr:twoCellAnchor>
  <xdr:twoCellAnchor editAs="oneCell">
    <xdr:from>
      <xdr:col>8</xdr:col>
      <xdr:colOff>144780</xdr:colOff>
      <xdr:row>1</xdr:row>
      <xdr:rowOff>45720</xdr:rowOff>
    </xdr:from>
    <xdr:to>
      <xdr:col>10</xdr:col>
      <xdr:colOff>419100</xdr:colOff>
      <xdr:row>3</xdr:row>
      <xdr:rowOff>167640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" r="24904" b="-4552"/>
        <a:stretch/>
      </xdr:blipFill>
      <xdr:spPr>
        <a:xfrm>
          <a:off x="4472940" y="274320"/>
          <a:ext cx="1493520" cy="487680"/>
        </a:xfrm>
        <a:prstGeom prst="rect">
          <a:avLst/>
        </a:prstGeom>
      </xdr:spPr>
    </xdr:pic>
    <xdr:clientData/>
  </xdr:twoCellAnchor>
  <xdr:twoCellAnchor editAs="oneCell">
    <xdr:from>
      <xdr:col>19</xdr:col>
      <xdr:colOff>99060</xdr:colOff>
      <xdr:row>1</xdr:row>
      <xdr:rowOff>45720</xdr:rowOff>
    </xdr:from>
    <xdr:to>
      <xdr:col>21</xdr:col>
      <xdr:colOff>373380</xdr:colOff>
      <xdr:row>3</xdr:row>
      <xdr:rowOff>167640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" r="24904" b="-4552"/>
        <a:stretch/>
      </xdr:blipFill>
      <xdr:spPr>
        <a:xfrm>
          <a:off x="10576560" y="274320"/>
          <a:ext cx="1493520" cy="487680"/>
        </a:xfrm>
        <a:prstGeom prst="rect">
          <a:avLst/>
        </a:prstGeom>
      </xdr:spPr>
    </xdr:pic>
    <xdr:clientData/>
  </xdr:twoCellAnchor>
  <xdr:twoCellAnchor editAs="oneCell">
    <xdr:from>
      <xdr:col>15</xdr:col>
      <xdr:colOff>129541</xdr:colOff>
      <xdr:row>8</xdr:row>
      <xdr:rowOff>68580</xdr:rowOff>
    </xdr:from>
    <xdr:to>
      <xdr:col>16</xdr:col>
      <xdr:colOff>548641</xdr:colOff>
      <xdr:row>9</xdr:row>
      <xdr:rowOff>109012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8641" y="1577340"/>
          <a:ext cx="1028700" cy="223312"/>
        </a:xfrm>
        <a:prstGeom prst="rect">
          <a:avLst/>
        </a:prstGeom>
      </xdr:spPr>
    </xdr:pic>
    <xdr:clientData/>
  </xdr:twoCellAnchor>
  <xdr:twoCellAnchor editAs="oneCell">
    <xdr:from>
      <xdr:col>19</xdr:col>
      <xdr:colOff>342900</xdr:colOff>
      <xdr:row>8</xdr:row>
      <xdr:rowOff>91440</xdr:rowOff>
    </xdr:from>
    <xdr:to>
      <xdr:col>22</xdr:col>
      <xdr:colOff>289560</xdr:colOff>
      <xdr:row>9</xdr:row>
      <xdr:rowOff>118417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20400" y="1600200"/>
          <a:ext cx="1775460" cy="2098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388620</xdr:colOff>
      <xdr:row>7</xdr:row>
      <xdr:rowOff>68580</xdr:rowOff>
    </xdr:from>
    <xdr:to>
      <xdr:col>19</xdr:col>
      <xdr:colOff>716280</xdr:colOff>
      <xdr:row>9</xdr:row>
      <xdr:rowOff>169270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88340" y="1348740"/>
          <a:ext cx="1988820" cy="46645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18</xdr:col>
      <xdr:colOff>15240</xdr:colOff>
      <xdr:row>13</xdr:row>
      <xdr:rowOff>38100</xdr:rowOff>
    </xdr:from>
    <xdr:to>
      <xdr:col>19</xdr:col>
      <xdr:colOff>678180</xdr:colOff>
      <xdr:row>15</xdr:row>
      <xdr:rowOff>160020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" r="24904" b="-4552"/>
        <a:stretch/>
      </xdr:blipFill>
      <xdr:spPr>
        <a:xfrm>
          <a:off x="13274040" y="2461260"/>
          <a:ext cx="1493520" cy="487680"/>
        </a:xfrm>
        <a:prstGeom prst="rect">
          <a:avLst/>
        </a:prstGeom>
      </xdr:spPr>
    </xdr:pic>
    <xdr:clientData/>
  </xdr:twoCellAnchor>
  <xdr:twoCellAnchor editAs="oneCell">
    <xdr:from>
      <xdr:col>15</xdr:col>
      <xdr:colOff>533400</xdr:colOff>
      <xdr:row>8</xdr:row>
      <xdr:rowOff>38100</xdr:rowOff>
    </xdr:from>
    <xdr:to>
      <xdr:col>16</xdr:col>
      <xdr:colOff>731520</xdr:colOff>
      <xdr:row>9</xdr:row>
      <xdr:rowOff>78532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71960" y="1135380"/>
          <a:ext cx="1028700" cy="223312"/>
        </a:xfrm>
        <a:prstGeom prst="rect">
          <a:avLst/>
        </a:prstGeom>
      </xdr:spPr>
    </xdr:pic>
    <xdr:clientData/>
  </xdr:twoCellAnchor>
  <xdr:twoCellAnchor editAs="oneCell">
    <xdr:from>
      <xdr:col>15</xdr:col>
      <xdr:colOff>518160</xdr:colOff>
      <xdr:row>13</xdr:row>
      <xdr:rowOff>99060</xdr:rowOff>
    </xdr:from>
    <xdr:to>
      <xdr:col>17</xdr:col>
      <xdr:colOff>632460</xdr:colOff>
      <xdr:row>14</xdr:row>
      <xdr:rowOff>126037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56720" y="2110740"/>
          <a:ext cx="1775460" cy="209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_Backup/Susana/Aulas/2021-2022_Inventatio/aula_parce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_327"/>
    </sheetNames>
    <sheetDataSet>
      <sheetData sheetId="0">
        <row r="5">
          <cell r="E5">
            <v>2.5</v>
          </cell>
          <cell r="F5">
            <v>28.2</v>
          </cell>
        </row>
        <row r="6">
          <cell r="E6">
            <v>-1.1000000000000001</v>
          </cell>
          <cell r="F6">
            <v>20.5</v>
          </cell>
        </row>
        <row r="7">
          <cell r="E7">
            <v>-13.9</v>
          </cell>
          <cell r="F7">
            <v>7.1</v>
          </cell>
        </row>
        <row r="8">
          <cell r="E8">
            <v>-6</v>
          </cell>
          <cell r="F8">
            <v>1.7</v>
          </cell>
        </row>
        <row r="9">
          <cell r="E9">
            <v>-2.1</v>
          </cell>
          <cell r="F9">
            <v>-9.1999999999999993</v>
          </cell>
        </row>
        <row r="10">
          <cell r="E10">
            <v>-2.4</v>
          </cell>
          <cell r="F10">
            <v>-19.399999999999999</v>
          </cell>
        </row>
        <row r="11">
          <cell r="E11">
            <v>6.3</v>
          </cell>
          <cell r="F11">
            <v>-21.9</v>
          </cell>
        </row>
        <row r="12">
          <cell r="E12">
            <v>18.5</v>
          </cell>
          <cell r="F12">
            <v>-6</v>
          </cell>
        </row>
        <row r="13">
          <cell r="E13">
            <v>-16.3</v>
          </cell>
          <cell r="F13">
            <v>-16.3</v>
          </cell>
        </row>
        <row r="14">
          <cell r="E14">
            <v>-18.899999999999999</v>
          </cell>
          <cell r="F14">
            <v>-21</v>
          </cell>
        </row>
        <row r="15">
          <cell r="E15">
            <v>-39.5</v>
          </cell>
          <cell r="F15">
            <v>-2.8</v>
          </cell>
        </row>
        <row r="16">
          <cell r="E16">
            <v>-37.700000000000003</v>
          </cell>
          <cell r="F16">
            <v>-20</v>
          </cell>
        </row>
        <row r="17">
          <cell r="E17">
            <v>-26.9</v>
          </cell>
          <cell r="F17">
            <v>-27.8</v>
          </cell>
        </row>
        <row r="18">
          <cell r="E18">
            <v>-19.7</v>
          </cell>
          <cell r="F18">
            <v>-42.1</v>
          </cell>
        </row>
        <row r="19">
          <cell r="E19">
            <v>2.6</v>
          </cell>
          <cell r="F19">
            <v>-36.799999999999997</v>
          </cell>
        </row>
        <row r="20">
          <cell r="E20">
            <v>7.5</v>
          </cell>
          <cell r="F20">
            <v>-53.5</v>
          </cell>
        </row>
        <row r="21">
          <cell r="E21">
            <v>26.4</v>
          </cell>
          <cell r="F21">
            <v>-31.5</v>
          </cell>
        </row>
        <row r="22">
          <cell r="E22">
            <v>26.8</v>
          </cell>
          <cell r="F22">
            <v>-20.2</v>
          </cell>
        </row>
        <row r="23">
          <cell r="E23">
            <v>39.700000000000003</v>
          </cell>
          <cell r="F23">
            <v>-41.1</v>
          </cell>
        </row>
        <row r="24">
          <cell r="E24">
            <v>47</v>
          </cell>
          <cell r="F24">
            <v>-17.100000000000001</v>
          </cell>
        </row>
        <row r="25">
          <cell r="E25">
            <v>19.399999999999999</v>
          </cell>
          <cell r="F25">
            <v>-19.399999999999999</v>
          </cell>
        </row>
        <row r="26">
          <cell r="E26">
            <v>-35.5</v>
          </cell>
          <cell r="F26">
            <v>0</v>
          </cell>
        </row>
        <row r="27">
          <cell r="E27">
            <v>-4.0999999999999996</v>
          </cell>
          <cell r="F27">
            <v>38.700000000000003</v>
          </cell>
        </row>
        <row r="28">
          <cell r="E28">
            <v>5.7</v>
          </cell>
          <cell r="F28">
            <v>13.4</v>
          </cell>
        </row>
        <row r="29">
          <cell r="E29">
            <v>30.7</v>
          </cell>
          <cell r="F29">
            <v>-2.7</v>
          </cell>
        </row>
        <row r="30">
          <cell r="E30">
            <v>30</v>
          </cell>
          <cell r="F30">
            <v>-14.6</v>
          </cell>
        </row>
        <row r="31">
          <cell r="E31">
            <v>10.3</v>
          </cell>
          <cell r="F31">
            <v>-31.6</v>
          </cell>
        </row>
        <row r="32">
          <cell r="E32">
            <v>4</v>
          </cell>
          <cell r="F32">
            <v>-13.8</v>
          </cell>
        </row>
        <row r="33">
          <cell r="E33">
            <v>-1.6</v>
          </cell>
          <cell r="F33">
            <v>-0.1</v>
          </cell>
        </row>
        <row r="34">
          <cell r="E34">
            <v>-9.8000000000000007</v>
          </cell>
          <cell r="F34">
            <v>15.7</v>
          </cell>
        </row>
        <row r="35">
          <cell r="E35">
            <v>-9.8000000000000007</v>
          </cell>
          <cell r="F35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M129"/>
  <sheetViews>
    <sheetView topLeftCell="A28" zoomScale="275" zoomScaleNormal="275" workbookViewId="0">
      <selection activeCell="C36" sqref="C36"/>
    </sheetView>
  </sheetViews>
  <sheetFormatPr defaultRowHeight="14.4" x14ac:dyDescent="0.3"/>
  <cols>
    <col min="4" max="4" width="10.21875" customWidth="1"/>
    <col min="13" max="13" width="4.5546875" style="11" customWidth="1"/>
    <col min="21" max="21" width="8.6640625" customWidth="1"/>
    <col min="26" max="26" width="4.44140625" customWidth="1"/>
  </cols>
  <sheetData>
    <row r="2" spans="11:39" ht="14.4" customHeight="1" x14ac:dyDescent="0.3">
      <c r="K2" s="125" t="s">
        <v>11</v>
      </c>
      <c r="L2" s="125"/>
      <c r="M2" s="125"/>
      <c r="O2" s="6"/>
      <c r="P2" s="6"/>
      <c r="T2" s="6"/>
      <c r="U2" s="6"/>
      <c r="W2" s="6"/>
      <c r="X2" s="6"/>
      <c r="Y2" s="6"/>
      <c r="Z2" s="6"/>
    </row>
    <row r="3" spans="11:39" x14ac:dyDescent="0.3">
      <c r="K3" s="125"/>
      <c r="L3" s="125"/>
      <c r="M3" s="125"/>
      <c r="O3" s="6"/>
      <c r="P3" s="6"/>
      <c r="T3" s="6"/>
      <c r="U3" s="6"/>
      <c r="W3" s="6"/>
      <c r="X3" s="6"/>
      <c r="Y3" s="6"/>
      <c r="Z3" s="6"/>
    </row>
    <row r="4" spans="11:39" x14ac:dyDescent="0.3">
      <c r="K4" s="125"/>
      <c r="L4" s="125"/>
      <c r="M4" s="125"/>
      <c r="O4" s="6"/>
      <c r="P4" s="6"/>
      <c r="T4" s="6"/>
      <c r="U4" s="6"/>
      <c r="W4" s="6"/>
      <c r="X4" s="6"/>
      <c r="Y4" s="6"/>
      <c r="Z4" s="6"/>
    </row>
    <row r="5" spans="11:39" x14ac:dyDescent="0.3">
      <c r="K5" s="125"/>
      <c r="L5" s="125"/>
      <c r="M5" s="125"/>
      <c r="O5" s="6"/>
      <c r="P5" s="6"/>
      <c r="T5" s="6"/>
      <c r="U5" s="6"/>
      <c r="W5" s="6"/>
      <c r="X5" s="6"/>
      <c r="Y5" s="6"/>
      <c r="Z5" s="6"/>
    </row>
    <row r="6" spans="11:39" x14ac:dyDescent="0.3">
      <c r="K6" s="125"/>
      <c r="L6" s="125"/>
      <c r="M6" s="125"/>
      <c r="O6" s="6"/>
      <c r="P6" s="6"/>
      <c r="T6" s="6"/>
      <c r="U6" s="6"/>
      <c r="W6" s="6"/>
      <c r="X6" s="6"/>
      <c r="Y6" s="6"/>
      <c r="Z6" s="6"/>
    </row>
    <row r="7" spans="11:39" x14ac:dyDescent="0.3">
      <c r="K7" s="125"/>
      <c r="L7" s="125"/>
      <c r="M7" s="125"/>
      <c r="O7" s="6"/>
      <c r="P7" s="6"/>
      <c r="T7" s="6"/>
      <c r="U7" s="6"/>
      <c r="W7" s="6"/>
      <c r="X7" s="6"/>
      <c r="Y7" s="6"/>
      <c r="Z7" s="6"/>
    </row>
    <row r="8" spans="11:39" x14ac:dyDescent="0.3">
      <c r="K8" s="125"/>
      <c r="L8" s="125"/>
      <c r="M8" s="125"/>
      <c r="O8" s="6"/>
      <c r="P8" s="6"/>
      <c r="T8" s="6"/>
      <c r="U8" s="6"/>
      <c r="W8" s="6"/>
      <c r="X8" s="6"/>
      <c r="Y8" s="6"/>
      <c r="Z8" s="6"/>
    </row>
    <row r="9" spans="11:39" x14ac:dyDescent="0.3">
      <c r="K9" s="125"/>
      <c r="L9" s="125"/>
      <c r="M9" s="125"/>
      <c r="O9" s="6"/>
      <c r="P9" s="6"/>
      <c r="T9" s="6"/>
      <c r="U9" s="6"/>
      <c r="W9" s="6"/>
      <c r="X9" s="6"/>
      <c r="Y9" s="6"/>
      <c r="Z9" s="6"/>
    </row>
    <row r="10" spans="11:39" x14ac:dyDescent="0.3">
      <c r="K10" s="125"/>
      <c r="L10" s="125"/>
      <c r="M10" s="125"/>
      <c r="O10" s="6"/>
      <c r="P10" s="6"/>
      <c r="T10" s="6"/>
      <c r="U10" s="6"/>
      <c r="W10" s="6"/>
      <c r="X10" s="6"/>
      <c r="Y10" s="6"/>
      <c r="Z10" s="6"/>
    </row>
    <row r="11" spans="11:39" x14ac:dyDescent="0.3">
      <c r="K11" s="125"/>
      <c r="L11" s="125"/>
      <c r="M11" s="125"/>
      <c r="O11" s="6"/>
      <c r="P11" s="6"/>
      <c r="T11" s="6"/>
      <c r="U11" s="6"/>
      <c r="W11" s="6"/>
      <c r="X11" s="6"/>
      <c r="Y11" s="6"/>
      <c r="Z11" s="6"/>
    </row>
    <row r="12" spans="11:39" x14ac:dyDescent="0.3">
      <c r="K12" s="7"/>
      <c r="L12" s="7"/>
      <c r="M12" s="8"/>
      <c r="N12" s="7"/>
      <c r="O12" s="7"/>
      <c r="P12" s="7"/>
      <c r="Q12" s="7"/>
      <c r="R12" s="7"/>
      <c r="S12" s="7"/>
      <c r="T12" s="7"/>
      <c r="U12" s="7"/>
      <c r="W12" s="7"/>
      <c r="X12" s="7"/>
      <c r="Y12" s="7"/>
      <c r="Z12" s="7"/>
    </row>
    <row r="13" spans="11:39" x14ac:dyDescent="0.3">
      <c r="K13" s="125" t="s">
        <v>12</v>
      </c>
      <c r="L13" s="125"/>
      <c r="M13" s="125"/>
      <c r="O13" s="6"/>
      <c r="P13" s="6"/>
      <c r="T13" s="6"/>
      <c r="U13" s="6"/>
      <c r="W13" s="6"/>
      <c r="X13" s="6"/>
      <c r="Y13" s="6"/>
      <c r="Z13" s="6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1:39" x14ac:dyDescent="0.3">
      <c r="K14" s="125"/>
      <c r="L14" s="125"/>
      <c r="M14" s="125"/>
      <c r="O14" s="6"/>
      <c r="P14" s="6"/>
      <c r="T14" s="6"/>
      <c r="U14" s="6"/>
      <c r="W14" s="6"/>
      <c r="X14" s="6"/>
      <c r="Y14" s="6"/>
      <c r="Z14" s="6"/>
      <c r="AB14" s="9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</row>
    <row r="15" spans="11:39" x14ac:dyDescent="0.3">
      <c r="K15" s="125"/>
      <c r="L15" s="125"/>
      <c r="M15" s="125"/>
      <c r="O15" s="6"/>
      <c r="P15" s="6"/>
      <c r="T15" s="6"/>
      <c r="U15" s="6"/>
      <c r="W15" s="6"/>
      <c r="X15" s="6"/>
      <c r="Y15" s="6"/>
      <c r="Z15" s="6"/>
      <c r="AB15" s="9"/>
      <c r="AC15" s="127"/>
      <c r="AD15" s="127"/>
      <c r="AE15" s="10"/>
      <c r="AF15" s="127"/>
      <c r="AG15" s="127"/>
      <c r="AH15" s="127"/>
      <c r="AI15" s="127"/>
      <c r="AJ15" s="127"/>
      <c r="AK15" s="127"/>
      <c r="AL15" s="127"/>
      <c r="AM15" s="127"/>
    </row>
    <row r="16" spans="11:39" x14ac:dyDescent="0.3">
      <c r="K16" s="125"/>
      <c r="L16" s="125"/>
      <c r="M16" s="125"/>
      <c r="O16" s="6"/>
      <c r="P16" s="6"/>
      <c r="T16" s="6"/>
      <c r="U16" s="6"/>
      <c r="W16" s="6"/>
      <c r="X16" s="6"/>
      <c r="Y16" s="6"/>
      <c r="Z16" s="6"/>
      <c r="AB16" s="9"/>
      <c r="AC16" s="127"/>
      <c r="AD16" s="127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3:39" ht="15.6" customHeight="1" x14ac:dyDescent="0.3">
      <c r="K17" s="125"/>
      <c r="L17" s="125"/>
      <c r="M17" s="125"/>
      <c r="O17" s="6"/>
      <c r="P17" s="6"/>
      <c r="T17" s="6"/>
      <c r="U17" s="6"/>
      <c r="W17" s="6"/>
      <c r="X17" s="6"/>
      <c r="Y17" s="6"/>
      <c r="Z17" s="6"/>
      <c r="AI17" s="10"/>
      <c r="AJ17" s="10"/>
      <c r="AK17" s="10"/>
      <c r="AL17" s="10"/>
      <c r="AM17" s="10"/>
    </row>
    <row r="18" spans="3:39" ht="15.6" customHeight="1" x14ac:dyDescent="0.3">
      <c r="K18" s="125"/>
      <c r="L18" s="125"/>
      <c r="M18" s="125"/>
      <c r="O18" s="6"/>
      <c r="P18" s="6"/>
      <c r="T18" s="6"/>
      <c r="U18" s="6"/>
      <c r="W18" s="6"/>
      <c r="X18" s="6"/>
      <c r="Y18" s="6"/>
      <c r="Z18" s="6"/>
      <c r="AI18" s="10"/>
      <c r="AJ18" s="10"/>
      <c r="AK18" s="10"/>
      <c r="AL18" s="10"/>
      <c r="AM18" s="10"/>
    </row>
    <row r="19" spans="3:39" x14ac:dyDescent="0.3">
      <c r="K19" s="125"/>
      <c r="L19" s="125"/>
      <c r="M19" s="125"/>
      <c r="O19" s="6"/>
      <c r="P19" s="6"/>
      <c r="T19" s="6"/>
      <c r="U19" s="6"/>
      <c r="W19" s="6"/>
      <c r="X19" s="6"/>
      <c r="Y19" s="6"/>
      <c r="Z19" s="6"/>
      <c r="AI19" s="10"/>
      <c r="AJ19" s="10"/>
      <c r="AK19" s="10"/>
      <c r="AL19" s="10"/>
      <c r="AM19" s="10"/>
    </row>
    <row r="20" spans="3:39" x14ac:dyDescent="0.3">
      <c r="K20" s="125"/>
      <c r="L20" s="125"/>
      <c r="M20" s="125"/>
      <c r="O20" s="6"/>
      <c r="P20" s="6"/>
      <c r="T20" s="6"/>
      <c r="U20" s="6"/>
      <c r="W20" s="6"/>
      <c r="X20" s="6"/>
      <c r="Y20" s="6"/>
      <c r="Z20" s="6"/>
      <c r="AI20" s="9"/>
      <c r="AJ20" s="9"/>
      <c r="AK20" s="9"/>
      <c r="AL20" s="9"/>
      <c r="AM20" s="9"/>
    </row>
    <row r="21" spans="3:39" x14ac:dyDescent="0.3">
      <c r="K21" s="125"/>
      <c r="L21" s="125"/>
      <c r="M21" s="125"/>
      <c r="O21" s="6"/>
      <c r="P21" s="6"/>
      <c r="T21" s="6"/>
      <c r="U21" s="6"/>
      <c r="W21" s="6"/>
      <c r="X21" s="6"/>
      <c r="Y21" s="6"/>
      <c r="Z21" s="6"/>
      <c r="AI21" s="9"/>
      <c r="AJ21" s="9"/>
      <c r="AK21" s="9"/>
      <c r="AL21" s="9"/>
      <c r="AM21" s="9"/>
    </row>
    <row r="22" spans="3:39" x14ac:dyDescent="0.3">
      <c r="K22" s="125"/>
      <c r="L22" s="125"/>
      <c r="M22" s="125"/>
      <c r="O22" s="6"/>
      <c r="P22" s="6"/>
      <c r="T22" s="6"/>
      <c r="U22" s="6"/>
      <c r="W22" s="6"/>
      <c r="X22" s="6"/>
      <c r="Y22" s="6"/>
      <c r="Z22" s="6"/>
      <c r="AI22" s="9"/>
      <c r="AJ22" s="9"/>
      <c r="AK22" s="9"/>
      <c r="AL22" s="9"/>
      <c r="AM22" s="9"/>
    </row>
    <row r="23" spans="3:39" x14ac:dyDescent="0.3">
      <c r="K23" s="7"/>
      <c r="L23" s="7"/>
      <c r="M23" s="8"/>
      <c r="N23" s="7"/>
      <c r="O23" s="7"/>
      <c r="P23" s="7"/>
      <c r="Q23" s="7"/>
      <c r="R23" s="7"/>
      <c r="S23" s="7"/>
      <c r="T23" s="7"/>
      <c r="U23" s="7"/>
      <c r="W23" s="7"/>
      <c r="X23" s="7"/>
      <c r="Y23" s="7"/>
      <c r="Z23" s="7"/>
      <c r="AI23" s="9"/>
      <c r="AJ23" s="9"/>
      <c r="AK23" s="9"/>
      <c r="AL23" s="9"/>
      <c r="AM23" s="9"/>
    </row>
    <row r="24" spans="3:39" x14ac:dyDescent="0.3">
      <c r="AI24" s="9"/>
      <c r="AJ24" s="9"/>
      <c r="AK24" s="9"/>
      <c r="AL24" s="9"/>
      <c r="AM24" s="9"/>
    </row>
    <row r="26" spans="3:39" x14ac:dyDescent="0.3">
      <c r="D26" t="s">
        <v>13</v>
      </c>
    </row>
    <row r="28" spans="3:39" x14ac:dyDescent="0.3">
      <c r="D28" s="5" t="s">
        <v>14</v>
      </c>
      <c r="E28" s="12">
        <v>10</v>
      </c>
      <c r="F28" s="13" t="s">
        <v>15</v>
      </c>
      <c r="G28" s="14">
        <f>PI()*E28^2</f>
        <v>314.15926535897933</v>
      </c>
      <c r="N28" t="s">
        <v>16</v>
      </c>
      <c r="AA28" t="s">
        <v>17</v>
      </c>
    </row>
    <row r="29" spans="3:39" ht="15" thickBot="1" x14ac:dyDescent="0.35">
      <c r="N29" t="s">
        <v>18</v>
      </c>
      <c r="O29" s="13" t="s">
        <v>15</v>
      </c>
      <c r="P29" s="14">
        <f>PI()*U36^2</f>
        <v>666.17472219371575</v>
      </c>
    </row>
    <row r="30" spans="3:39" ht="15.6" customHeight="1" thickTop="1" thickBot="1" x14ac:dyDescent="0.35">
      <c r="C30" s="15" t="s">
        <v>7</v>
      </c>
      <c r="D30" s="120" t="s">
        <v>0</v>
      </c>
      <c r="E30" s="120" t="s">
        <v>1</v>
      </c>
      <c r="F30" s="120" t="s">
        <v>2</v>
      </c>
      <c r="G30" s="122" t="s">
        <v>19</v>
      </c>
      <c r="H30" s="123"/>
      <c r="I30" s="123"/>
      <c r="J30" s="124"/>
      <c r="K30" s="113" t="s">
        <v>20</v>
      </c>
      <c r="N30" s="120" t="s">
        <v>0</v>
      </c>
      <c r="O30" s="120" t="s">
        <v>1</v>
      </c>
      <c r="P30" s="120" t="s">
        <v>2</v>
      </c>
      <c r="Q30" s="122" t="s">
        <v>19</v>
      </c>
      <c r="R30" s="123"/>
      <c r="S30" s="123"/>
      <c r="T30" s="124"/>
      <c r="U30" s="120" t="s">
        <v>21</v>
      </c>
      <c r="V30" s="113" t="s">
        <v>20</v>
      </c>
      <c r="AB30" s="120" t="s">
        <v>0</v>
      </c>
      <c r="AC30" s="120" t="s">
        <v>1</v>
      </c>
      <c r="AD30" s="120" t="s">
        <v>2</v>
      </c>
      <c r="AE30" s="122" t="s">
        <v>19</v>
      </c>
      <c r="AF30" s="123"/>
      <c r="AG30" s="123"/>
      <c r="AH30" s="124"/>
      <c r="AI30" s="113" t="s">
        <v>20</v>
      </c>
      <c r="AJ30">
        <v>22.5</v>
      </c>
      <c r="AK30">
        <v>32.5</v>
      </c>
      <c r="AL30">
        <v>52.5</v>
      </c>
    </row>
    <row r="31" spans="3:39" ht="15.6" customHeight="1" thickBot="1" x14ac:dyDescent="0.35">
      <c r="D31" s="121"/>
      <c r="E31" s="121"/>
      <c r="F31" s="121"/>
      <c r="G31" s="16" t="s">
        <v>22</v>
      </c>
      <c r="H31" s="16" t="s">
        <v>23</v>
      </c>
      <c r="I31" s="16" t="s">
        <v>24</v>
      </c>
      <c r="J31" s="16" t="s">
        <v>25</v>
      </c>
      <c r="K31" s="114"/>
      <c r="N31" s="121"/>
      <c r="O31" s="121"/>
      <c r="P31" s="121"/>
      <c r="Q31" s="16" t="s">
        <v>22</v>
      </c>
      <c r="R31" s="16" t="s">
        <v>23</v>
      </c>
      <c r="S31" s="16" t="s">
        <v>24</v>
      </c>
      <c r="T31" s="16" t="s">
        <v>25</v>
      </c>
      <c r="U31" s="121"/>
      <c r="V31" s="114"/>
      <c r="AB31" s="121"/>
      <c r="AC31" s="121"/>
      <c r="AD31" s="121"/>
      <c r="AE31" s="16" t="s">
        <v>22</v>
      </c>
      <c r="AF31" s="16" t="s">
        <v>23</v>
      </c>
      <c r="AG31" s="16" t="s">
        <v>24</v>
      </c>
      <c r="AH31" s="16" t="s">
        <v>25</v>
      </c>
      <c r="AI31" s="114"/>
      <c r="AJ31" s="3">
        <v>10</v>
      </c>
      <c r="AK31" s="17">
        <v>20</v>
      </c>
      <c r="AL31" s="18">
        <v>30</v>
      </c>
      <c r="AM31" s="19">
        <v>40</v>
      </c>
    </row>
    <row r="32" spans="3:39" ht="15" thickBot="1" x14ac:dyDescent="0.35">
      <c r="C32" s="11">
        <v>1.6031219541881399</v>
      </c>
      <c r="D32" s="20">
        <v>29</v>
      </c>
      <c r="E32" s="16" t="s">
        <v>6</v>
      </c>
      <c r="F32" s="16">
        <v>48.06</v>
      </c>
      <c r="G32" s="16">
        <v>10.6</v>
      </c>
      <c r="H32" s="16">
        <v>2.2999999999999998</v>
      </c>
      <c r="I32" s="16">
        <v>2.2999999999999998</v>
      </c>
      <c r="J32" s="21" t="s">
        <v>26</v>
      </c>
      <c r="K32" s="22">
        <f>PI()/40000*F32^2</f>
        <v>0.18140840893222784</v>
      </c>
      <c r="M32" s="23">
        <v>1</v>
      </c>
      <c r="N32" s="24">
        <v>29</v>
      </c>
      <c r="O32" s="25" t="s">
        <v>6</v>
      </c>
      <c r="P32" s="25">
        <v>48.06</v>
      </c>
      <c r="Q32" s="25">
        <v>10.6</v>
      </c>
      <c r="R32" s="25">
        <v>2.2999999999999998</v>
      </c>
      <c r="S32" s="25">
        <v>2.2999999999999998</v>
      </c>
      <c r="T32" s="26" t="s">
        <v>26</v>
      </c>
      <c r="U32" s="27" t="s">
        <v>26</v>
      </c>
      <c r="V32" s="28">
        <f>PI()/40000*P32^2</f>
        <v>0.18140840893222784</v>
      </c>
      <c r="Z32" s="29"/>
      <c r="AA32" s="30">
        <v>1.6031219541881399</v>
      </c>
      <c r="AB32" s="24">
        <v>29</v>
      </c>
      <c r="AC32" s="25" t="s">
        <v>6</v>
      </c>
      <c r="AD32" s="25">
        <v>48.06</v>
      </c>
      <c r="AE32" s="25">
        <v>10.6</v>
      </c>
      <c r="AF32" s="25">
        <v>2.2999999999999998</v>
      </c>
      <c r="AG32" s="25">
        <v>2.2999999999999998</v>
      </c>
      <c r="AH32" s="25" t="s">
        <v>26</v>
      </c>
      <c r="AI32" s="31">
        <f>PI()/40000*AD32^2</f>
        <v>0.18140840893222784</v>
      </c>
      <c r="AJ32" s="32">
        <f>IF(AND(AA32&lt;=$AJ31,AD32&lt;$AJ30),AI32,0)</f>
        <v>0</v>
      </c>
      <c r="AK32" s="33">
        <f>IF(AND($AA32&lt;=AK$31,$AD32&lt;=AK$30,$AD32&gt;AJ$30),$AI32,0)</f>
        <v>0</v>
      </c>
      <c r="AL32" s="33">
        <f>IF(AND($AA32&lt;=AL$31,$AD32&lt;=AL$30,$AD32&gt;AK$30),$AI32,0)</f>
        <v>0.18140840893222784</v>
      </c>
      <c r="AM32" s="33">
        <f>IF(AND($AA32&lt;=AM$31,$AD32&gt;AL$30),$AI32,0)</f>
        <v>0</v>
      </c>
    </row>
    <row r="33" spans="3:39" ht="15" thickBot="1" x14ac:dyDescent="0.35">
      <c r="C33" s="11">
        <v>6.2361847310675458</v>
      </c>
      <c r="D33" s="20">
        <v>4</v>
      </c>
      <c r="E33" s="16" t="s">
        <v>5</v>
      </c>
      <c r="F33" s="16">
        <v>22.6</v>
      </c>
      <c r="G33" s="16">
        <v>7.1</v>
      </c>
      <c r="H33" s="16">
        <v>2.1</v>
      </c>
      <c r="I33" s="16">
        <v>1.6</v>
      </c>
      <c r="J33" s="21">
        <v>1.5</v>
      </c>
      <c r="K33" s="22">
        <f t="shared" ref="K33:K96" si="0">PI()/40000*F33^2</f>
        <v>4.0114996593688071E-2</v>
      </c>
      <c r="M33" s="23">
        <v>2</v>
      </c>
      <c r="N33" s="24">
        <v>4</v>
      </c>
      <c r="O33" s="25" t="s">
        <v>5</v>
      </c>
      <c r="P33" s="25">
        <v>22.6</v>
      </c>
      <c r="Q33" s="25">
        <v>7.1</v>
      </c>
      <c r="R33" s="25">
        <v>2.1</v>
      </c>
      <c r="S33" s="25">
        <v>1.6</v>
      </c>
      <c r="T33" s="26">
        <v>1.5</v>
      </c>
      <c r="U33" s="24" t="s">
        <v>26</v>
      </c>
      <c r="V33" s="28">
        <f t="shared" ref="V33:V36" si="1">PI()/40000*P33^2</f>
        <v>4.0114996593688071E-2</v>
      </c>
      <c r="Z33" s="29"/>
      <c r="AA33" s="30">
        <v>6.2361847310675458</v>
      </c>
      <c r="AB33" s="24">
        <v>4</v>
      </c>
      <c r="AC33" s="25" t="s">
        <v>5</v>
      </c>
      <c r="AD33" s="25">
        <v>22.6</v>
      </c>
      <c r="AE33" s="25">
        <v>7.1</v>
      </c>
      <c r="AF33" s="25">
        <v>2.1</v>
      </c>
      <c r="AG33" s="25">
        <v>1.6</v>
      </c>
      <c r="AH33" s="25">
        <v>1.5</v>
      </c>
      <c r="AI33" s="31">
        <f t="shared" ref="AI33:AI40" si="2">PI()/40000*AD33^2</f>
        <v>4.0114996593688071E-2</v>
      </c>
      <c r="AJ33" s="32">
        <f t="shared" ref="AJ33:AJ40" si="3">IF(AND(AA33&lt;=$AJ32,AD33&lt;$AJ31),AI33,0)</f>
        <v>0</v>
      </c>
      <c r="AK33" s="33">
        <f t="shared" ref="AK33:AL40" si="4">IF(AND($AA33&lt;=AK$31,$AD33&lt;=AK$30,$AD33&gt;AJ$30),$AI33,0)</f>
        <v>4.0114996593688071E-2</v>
      </c>
      <c r="AL33" s="33">
        <f t="shared" si="4"/>
        <v>0</v>
      </c>
      <c r="AM33" s="33">
        <f t="shared" ref="AM33:AM40" si="5">IF(AND($AA33&lt;=AM$31,$AD33&gt;AL$30),$AI33,0)</f>
        <v>0</v>
      </c>
    </row>
    <row r="34" spans="3:39" ht="15" thickBot="1" x14ac:dyDescent="0.35">
      <c r="C34" s="11">
        <v>9.4366307546708637</v>
      </c>
      <c r="D34" s="20">
        <v>5</v>
      </c>
      <c r="E34" s="16" t="s">
        <v>5</v>
      </c>
      <c r="F34" s="16">
        <v>44.56</v>
      </c>
      <c r="G34" s="16">
        <v>8.8000000000000007</v>
      </c>
      <c r="H34" s="16">
        <v>3</v>
      </c>
      <c r="I34" s="16">
        <v>1.4</v>
      </c>
      <c r="J34" s="21">
        <v>2.7</v>
      </c>
      <c r="K34" s="22">
        <f t="shared" si="0"/>
        <v>0.15594815666937276</v>
      </c>
      <c r="M34" s="23">
        <v>3</v>
      </c>
      <c r="N34" s="24">
        <v>5</v>
      </c>
      <c r="O34" s="25" t="s">
        <v>5</v>
      </c>
      <c r="P34" s="25">
        <v>44.56</v>
      </c>
      <c r="Q34" s="25">
        <v>8.8000000000000007</v>
      </c>
      <c r="R34" s="25">
        <v>3</v>
      </c>
      <c r="S34" s="25">
        <v>1.4</v>
      </c>
      <c r="T34" s="26">
        <v>2.7</v>
      </c>
      <c r="U34" s="24" t="s">
        <v>26</v>
      </c>
      <c r="V34" s="28">
        <f t="shared" si="1"/>
        <v>0.15594815666937276</v>
      </c>
      <c r="Z34" s="29"/>
      <c r="AA34" s="30">
        <v>9.4366307546708637</v>
      </c>
      <c r="AB34" s="24">
        <v>5</v>
      </c>
      <c r="AC34" s="25" t="s">
        <v>5</v>
      </c>
      <c r="AD34" s="25">
        <v>44.56</v>
      </c>
      <c r="AE34" s="25">
        <v>8.8000000000000007</v>
      </c>
      <c r="AF34" s="25">
        <v>3</v>
      </c>
      <c r="AG34" s="25">
        <v>1.4</v>
      </c>
      <c r="AH34" s="25">
        <v>2.7</v>
      </c>
      <c r="AI34" s="31">
        <f t="shared" si="2"/>
        <v>0.15594815666937276</v>
      </c>
      <c r="AJ34" s="32">
        <f t="shared" si="3"/>
        <v>0</v>
      </c>
      <c r="AK34" s="33">
        <f t="shared" si="4"/>
        <v>0</v>
      </c>
      <c r="AL34" s="33">
        <f t="shared" si="4"/>
        <v>0.15594815666937276</v>
      </c>
      <c r="AM34" s="33">
        <f t="shared" si="5"/>
        <v>0</v>
      </c>
    </row>
    <row r="35" spans="3:39" ht="16.8" thickBot="1" x14ac:dyDescent="0.35">
      <c r="C35" s="11"/>
      <c r="D35" s="10"/>
      <c r="E35" s="34"/>
      <c r="F35" s="10"/>
      <c r="G35" s="35"/>
      <c r="H35" s="35"/>
      <c r="I35" s="36"/>
      <c r="J35" t="s">
        <v>27</v>
      </c>
      <c r="K35" s="22">
        <f>SUM(K32:K34)</f>
        <v>0.37747156219528866</v>
      </c>
      <c r="M35" s="23">
        <v>4</v>
      </c>
      <c r="N35" s="24">
        <v>28</v>
      </c>
      <c r="O35" s="25" t="s">
        <v>6</v>
      </c>
      <c r="P35" s="25">
        <v>13.69</v>
      </c>
      <c r="Q35" s="25">
        <v>4.2</v>
      </c>
      <c r="R35" s="25">
        <v>1.5</v>
      </c>
      <c r="S35" s="25">
        <v>1.5</v>
      </c>
      <c r="T35" s="26" t="s">
        <v>26</v>
      </c>
      <c r="U35" s="24" t="s">
        <v>26</v>
      </c>
      <c r="V35" s="28">
        <f t="shared" si="1"/>
        <v>1.4719626073111251E-2</v>
      </c>
      <c r="X35" s="37" t="s">
        <v>28</v>
      </c>
      <c r="Y35" s="38">
        <f>(5-1)/5</f>
        <v>0.8</v>
      </c>
      <c r="AA35" s="30">
        <v>14.56193668438371</v>
      </c>
      <c r="AB35" s="24">
        <v>24</v>
      </c>
      <c r="AC35" s="25" t="s">
        <v>6</v>
      </c>
      <c r="AD35" s="25">
        <v>25.46</v>
      </c>
      <c r="AE35" s="25">
        <v>6.9</v>
      </c>
      <c r="AF35" s="25">
        <v>2.1</v>
      </c>
      <c r="AG35" s="25">
        <v>2.1</v>
      </c>
      <c r="AH35" s="25" t="s">
        <v>26</v>
      </c>
      <c r="AI35" s="31">
        <f t="shared" si="2"/>
        <v>5.0910420013292143E-2</v>
      </c>
      <c r="AJ35" s="32">
        <f t="shared" si="3"/>
        <v>0</v>
      </c>
      <c r="AK35" s="33">
        <f t="shared" si="4"/>
        <v>5.0910420013292143E-2</v>
      </c>
      <c r="AL35" s="33">
        <f t="shared" si="4"/>
        <v>0</v>
      </c>
      <c r="AM35" s="33">
        <f t="shared" si="5"/>
        <v>0</v>
      </c>
    </row>
    <row r="36" spans="3:39" ht="16.8" thickBot="1" x14ac:dyDescent="0.35">
      <c r="C36" s="11"/>
      <c r="D36" s="10"/>
      <c r="E36" s="34"/>
      <c r="F36" s="10"/>
      <c r="G36" s="39"/>
      <c r="H36" s="39"/>
      <c r="I36" s="36"/>
      <c r="J36" s="40" t="s">
        <v>29</v>
      </c>
      <c r="K36" s="22">
        <f>K35*10000/G28</f>
        <v>12.015293</v>
      </c>
      <c r="M36" s="23">
        <v>5</v>
      </c>
      <c r="N36" s="24">
        <v>24</v>
      </c>
      <c r="O36" s="25" t="s">
        <v>6</v>
      </c>
      <c r="P36" s="25">
        <v>25.46</v>
      </c>
      <c r="Q36" s="25">
        <v>6.9</v>
      </c>
      <c r="R36" s="25">
        <v>2.1</v>
      </c>
      <c r="S36" s="25">
        <v>2.1</v>
      </c>
      <c r="T36" s="26" t="s">
        <v>26</v>
      </c>
      <c r="U36" s="24">
        <v>14.56193668438371</v>
      </c>
      <c r="V36" s="41">
        <f t="shared" si="1"/>
        <v>5.0910420013292143E-2</v>
      </c>
      <c r="W36" s="42">
        <f>SUM(V32:V36)</f>
        <v>0.44310160828169204</v>
      </c>
      <c r="X36" s="43" t="s">
        <v>30</v>
      </c>
      <c r="AA36" s="30">
        <v>15.608331108738051</v>
      </c>
      <c r="AB36" s="24">
        <v>3</v>
      </c>
      <c r="AC36" s="25" t="s">
        <v>5</v>
      </c>
      <c r="AD36" s="25">
        <v>34.06</v>
      </c>
      <c r="AE36" s="25">
        <v>9.3000000000000007</v>
      </c>
      <c r="AF36" s="25">
        <v>3.1</v>
      </c>
      <c r="AG36" s="25">
        <v>2.9</v>
      </c>
      <c r="AH36" s="25">
        <v>2.2000000000000002</v>
      </c>
      <c r="AI36" s="31">
        <f t="shared" si="2"/>
        <v>9.1112752882750017E-2</v>
      </c>
      <c r="AJ36" s="32">
        <f t="shared" si="3"/>
        <v>0</v>
      </c>
      <c r="AK36" s="33">
        <f t="shared" si="4"/>
        <v>0</v>
      </c>
      <c r="AL36" s="33">
        <f t="shared" si="4"/>
        <v>9.1112752882750017E-2</v>
      </c>
      <c r="AM36" s="33">
        <f t="shared" si="5"/>
        <v>0</v>
      </c>
    </row>
    <row r="37" spans="3:39" ht="16.8" thickBot="1" x14ac:dyDescent="0.35">
      <c r="C37" s="11"/>
      <c r="D37" s="5" t="s">
        <v>14</v>
      </c>
      <c r="E37" s="12">
        <v>20</v>
      </c>
      <c r="F37" s="13" t="s">
        <v>15</v>
      </c>
      <c r="G37" s="14">
        <f>PI()*E37^2</f>
        <v>1256.6370614359173</v>
      </c>
      <c r="H37" s="39"/>
      <c r="I37" s="36"/>
      <c r="K37" s="44"/>
      <c r="W37">
        <f>W36*10000/P29*Y35</f>
        <v>5.3211458618250402</v>
      </c>
      <c r="X37" s="43" t="s">
        <v>31</v>
      </c>
      <c r="AA37" s="30">
        <v>19.448650338776723</v>
      </c>
      <c r="AB37" s="24">
        <v>8</v>
      </c>
      <c r="AC37" s="25" t="s">
        <v>5</v>
      </c>
      <c r="AD37" s="25">
        <v>60.8</v>
      </c>
      <c r="AE37" s="25">
        <v>14</v>
      </c>
      <c r="AF37" s="25">
        <v>2.4</v>
      </c>
      <c r="AG37" s="25">
        <v>2.2000000000000002</v>
      </c>
      <c r="AH37" s="25">
        <v>3.4</v>
      </c>
      <c r="AI37" s="31">
        <f>PI()/40000*AD37^2</f>
        <v>0.29033342667415429</v>
      </c>
      <c r="AJ37" s="32">
        <f t="shared" si="3"/>
        <v>0</v>
      </c>
      <c r="AK37" s="33">
        <f t="shared" si="4"/>
        <v>0</v>
      </c>
      <c r="AL37" s="33">
        <f t="shared" si="4"/>
        <v>0</v>
      </c>
      <c r="AM37" s="33">
        <f t="shared" si="5"/>
        <v>0.29033342667415429</v>
      </c>
    </row>
    <row r="38" spans="3:39" ht="15" thickBot="1" x14ac:dyDescent="0.35">
      <c r="C38" s="11"/>
      <c r="D38" s="10"/>
      <c r="E38" s="34"/>
      <c r="F38" s="10"/>
      <c r="G38" s="35"/>
      <c r="H38" s="35"/>
      <c r="I38" s="36"/>
      <c r="K38" s="44"/>
      <c r="N38" t="s">
        <v>32</v>
      </c>
      <c r="O38" s="13" t="s">
        <v>15</v>
      </c>
      <c r="P38" s="14">
        <f>PI()*(AVERAGE(U45:U46))^2</f>
        <v>712.70779366681222</v>
      </c>
      <c r="AA38" s="30">
        <v>19.547889911701468</v>
      </c>
      <c r="AB38" s="24">
        <v>6</v>
      </c>
      <c r="AC38" s="25" t="s">
        <v>5</v>
      </c>
      <c r="AD38" s="25">
        <v>44.88</v>
      </c>
      <c r="AE38" s="25">
        <v>7.8</v>
      </c>
      <c r="AF38" s="25">
        <v>2.4</v>
      </c>
      <c r="AG38" s="25">
        <v>1.9</v>
      </c>
      <c r="AH38" s="25">
        <v>2.4</v>
      </c>
      <c r="AI38" s="31">
        <f t="shared" si="2"/>
        <v>0.15819602904486935</v>
      </c>
      <c r="AJ38" s="32">
        <f t="shared" si="3"/>
        <v>0</v>
      </c>
      <c r="AK38" s="33">
        <f t="shared" si="4"/>
        <v>0</v>
      </c>
      <c r="AL38" s="33">
        <f t="shared" si="4"/>
        <v>0.15819602904486935</v>
      </c>
      <c r="AM38" s="33">
        <f t="shared" si="5"/>
        <v>0</v>
      </c>
    </row>
    <row r="39" spans="3:39" ht="15.6" thickTop="1" thickBot="1" x14ac:dyDescent="0.35">
      <c r="C39" s="11"/>
      <c r="D39" s="120" t="s">
        <v>0</v>
      </c>
      <c r="E39" s="120" t="s">
        <v>1</v>
      </c>
      <c r="F39" s="120" t="s">
        <v>2</v>
      </c>
      <c r="G39" s="122" t="s">
        <v>19</v>
      </c>
      <c r="H39" s="123"/>
      <c r="I39" s="123"/>
      <c r="J39" s="124"/>
      <c r="K39" s="113" t="s">
        <v>20</v>
      </c>
      <c r="N39" s="120" t="s">
        <v>0</v>
      </c>
      <c r="O39" s="120" t="s">
        <v>1</v>
      </c>
      <c r="P39" s="120" t="s">
        <v>2</v>
      </c>
      <c r="Q39" s="122" t="s">
        <v>19</v>
      </c>
      <c r="R39" s="123"/>
      <c r="S39" s="123"/>
      <c r="T39" s="124"/>
      <c r="U39" s="120" t="s">
        <v>21</v>
      </c>
      <c r="V39" s="113" t="s">
        <v>20</v>
      </c>
      <c r="AA39" s="30">
        <v>20.529490982486632</v>
      </c>
      <c r="AB39" s="24">
        <v>2</v>
      </c>
      <c r="AC39" s="25" t="s">
        <v>5</v>
      </c>
      <c r="AD39" s="25">
        <v>42.02</v>
      </c>
      <c r="AE39" s="25">
        <v>9.8000000000000007</v>
      </c>
      <c r="AF39" s="25">
        <v>3</v>
      </c>
      <c r="AG39" s="25">
        <v>3.1</v>
      </c>
      <c r="AH39" s="25">
        <v>3.6</v>
      </c>
      <c r="AI39" s="31">
        <f t="shared" si="2"/>
        <v>0.13867621433068719</v>
      </c>
      <c r="AJ39" s="32">
        <f t="shared" si="3"/>
        <v>0</v>
      </c>
      <c r="AK39" s="33">
        <f t="shared" si="4"/>
        <v>0</v>
      </c>
      <c r="AL39" s="33">
        <f t="shared" si="4"/>
        <v>0.13867621433068719</v>
      </c>
      <c r="AM39" s="33">
        <f t="shared" si="5"/>
        <v>0</v>
      </c>
    </row>
    <row r="40" spans="3:39" ht="15" thickBot="1" x14ac:dyDescent="0.35">
      <c r="C40" s="11"/>
      <c r="D40" s="121"/>
      <c r="E40" s="121"/>
      <c r="F40" s="121"/>
      <c r="G40" s="16" t="s">
        <v>22</v>
      </c>
      <c r="H40" s="16" t="s">
        <v>23</v>
      </c>
      <c r="I40" s="16" t="s">
        <v>24</v>
      </c>
      <c r="J40" s="16" t="s">
        <v>25</v>
      </c>
      <c r="K40" s="114"/>
      <c r="N40" s="121"/>
      <c r="O40" s="121"/>
      <c r="P40" s="121"/>
      <c r="Q40" s="16" t="s">
        <v>22</v>
      </c>
      <c r="R40" s="16" t="s">
        <v>23</v>
      </c>
      <c r="S40" s="16" t="s">
        <v>24</v>
      </c>
      <c r="T40" s="16" t="s">
        <v>25</v>
      </c>
      <c r="U40" s="121"/>
      <c r="V40" s="114"/>
      <c r="AA40" s="30">
        <v>36.891733491393431</v>
      </c>
      <c r="AB40" s="24">
        <v>15</v>
      </c>
      <c r="AC40" s="25" t="s">
        <v>5</v>
      </c>
      <c r="AD40" s="25">
        <v>58.25</v>
      </c>
      <c r="AE40" s="25">
        <v>7.7</v>
      </c>
      <c r="AF40" s="25">
        <v>1.8</v>
      </c>
      <c r="AG40" s="25">
        <v>1.6</v>
      </c>
      <c r="AH40" s="25">
        <v>3.6</v>
      </c>
      <c r="AI40" s="31">
        <f t="shared" si="2"/>
        <v>0.26649050557927545</v>
      </c>
      <c r="AJ40" s="32">
        <f t="shared" si="3"/>
        <v>0</v>
      </c>
      <c r="AK40" s="33">
        <f t="shared" si="4"/>
        <v>0</v>
      </c>
      <c r="AL40" s="33">
        <f t="shared" si="4"/>
        <v>0</v>
      </c>
      <c r="AM40" s="33">
        <f t="shared" si="5"/>
        <v>0.26649050557927545</v>
      </c>
    </row>
    <row r="41" spans="3:39" ht="16.8" thickBot="1" x14ac:dyDescent="0.35">
      <c r="C41" s="11">
        <v>1.6031219541881399</v>
      </c>
      <c r="D41" s="20">
        <v>29</v>
      </c>
      <c r="E41" s="16" t="s">
        <v>6</v>
      </c>
      <c r="F41" s="16">
        <v>48.06</v>
      </c>
      <c r="G41" s="16">
        <v>10.6</v>
      </c>
      <c r="H41" s="16">
        <v>2.2999999999999998</v>
      </c>
      <c r="I41" s="16">
        <v>2.2999999999999998</v>
      </c>
      <c r="J41" s="21" t="s">
        <v>26</v>
      </c>
      <c r="K41" s="22">
        <f t="shared" si="0"/>
        <v>0.18140840893222784</v>
      </c>
      <c r="M41" s="23">
        <v>1</v>
      </c>
      <c r="N41" s="24">
        <v>29</v>
      </c>
      <c r="O41" s="25" t="s">
        <v>6</v>
      </c>
      <c r="P41" s="25">
        <v>48.06</v>
      </c>
      <c r="Q41" s="25">
        <v>10.6</v>
      </c>
      <c r="R41" s="25">
        <v>2.2999999999999998</v>
      </c>
      <c r="S41" s="25">
        <v>2.2999999999999998</v>
      </c>
      <c r="T41" s="26" t="s">
        <v>26</v>
      </c>
      <c r="U41" s="27" t="s">
        <v>26</v>
      </c>
      <c r="V41" s="28">
        <f>PI()/40000*P41^2</f>
        <v>0.18140840893222784</v>
      </c>
      <c r="AA41" s="9"/>
      <c r="AB41" s="9"/>
      <c r="AC41" s="9"/>
      <c r="AD41" s="9"/>
      <c r="AE41" s="9"/>
      <c r="AF41" s="9"/>
      <c r="AG41" s="9"/>
      <c r="AH41" s="9"/>
      <c r="AI41" t="s">
        <v>27</v>
      </c>
      <c r="AJ41" s="45">
        <f>SUM(AJ32:AJ40)</f>
        <v>0</v>
      </c>
      <c r="AK41" s="45">
        <f t="shared" ref="AK41:AM41" si="6">SUM(AK32:AK40)</f>
        <v>9.1025416606980214E-2</v>
      </c>
      <c r="AL41" s="45">
        <f t="shared" si="6"/>
        <v>0.72534156185990717</v>
      </c>
      <c r="AM41" s="45">
        <f t="shared" si="6"/>
        <v>0.55682393225342974</v>
      </c>
    </row>
    <row r="42" spans="3:39" ht="17.399999999999999" thickBot="1" x14ac:dyDescent="0.35">
      <c r="C42" s="11">
        <v>6.2361847310675458</v>
      </c>
      <c r="D42" s="20">
        <v>4</v>
      </c>
      <c r="E42" s="16" t="s">
        <v>5</v>
      </c>
      <c r="F42" s="16">
        <v>22.6</v>
      </c>
      <c r="G42" s="16">
        <v>7.1</v>
      </c>
      <c r="H42" s="16">
        <v>2.1</v>
      </c>
      <c r="I42" s="16">
        <v>1.6</v>
      </c>
      <c r="J42" s="21">
        <v>1.5</v>
      </c>
      <c r="K42" s="22">
        <f t="shared" si="0"/>
        <v>4.0114996593688071E-2</v>
      </c>
      <c r="M42" s="23">
        <v>2</v>
      </c>
      <c r="N42" s="24">
        <v>4</v>
      </c>
      <c r="O42" s="25" t="s">
        <v>5</v>
      </c>
      <c r="P42" s="25">
        <v>22.6</v>
      </c>
      <c r="Q42" s="25">
        <v>7.1</v>
      </c>
      <c r="R42" s="25">
        <v>2.1</v>
      </c>
      <c r="S42" s="25">
        <v>1.6</v>
      </c>
      <c r="T42" s="26">
        <v>1.5</v>
      </c>
      <c r="U42" s="24" t="s">
        <v>26</v>
      </c>
      <c r="V42" s="28">
        <f t="shared" ref="V42:V45" si="7">PI()/40000*P42^2</f>
        <v>4.0114996593688071E-2</v>
      </c>
      <c r="AA42" s="9"/>
      <c r="AB42" s="9"/>
      <c r="AC42" s="9"/>
      <c r="AD42" s="9"/>
      <c r="AE42" s="9"/>
      <c r="AF42" s="9"/>
      <c r="AG42" s="9"/>
      <c r="AH42" s="9"/>
      <c r="AI42" s="10" t="s">
        <v>33</v>
      </c>
      <c r="AJ42" s="32">
        <f>PI()*AJ31^2</f>
        <v>314.15926535897933</v>
      </c>
      <c r="AK42" s="32">
        <f t="shared" ref="AK42:AM42" si="8">PI()*AK31^2</f>
        <v>1256.6370614359173</v>
      </c>
      <c r="AL42" s="32">
        <f t="shared" si="8"/>
        <v>2827.4333882308138</v>
      </c>
      <c r="AM42" s="32">
        <f t="shared" si="8"/>
        <v>5026.5482457436692</v>
      </c>
    </row>
    <row r="43" spans="3:39" ht="15" thickBot="1" x14ac:dyDescent="0.35">
      <c r="C43" s="11">
        <v>9.4366307546708637</v>
      </c>
      <c r="D43" s="20">
        <v>5</v>
      </c>
      <c r="E43" s="16" t="s">
        <v>5</v>
      </c>
      <c r="F43" s="16">
        <v>44.56</v>
      </c>
      <c r="G43" s="16">
        <v>8.8000000000000007</v>
      </c>
      <c r="H43" s="16">
        <v>3</v>
      </c>
      <c r="I43" s="16">
        <v>1.4</v>
      </c>
      <c r="J43" s="21">
        <v>2.7</v>
      </c>
      <c r="K43" s="22">
        <f t="shared" si="0"/>
        <v>0.15594815666937276</v>
      </c>
      <c r="M43" s="23">
        <v>3</v>
      </c>
      <c r="N43" s="24">
        <v>5</v>
      </c>
      <c r="O43" s="25" t="s">
        <v>5</v>
      </c>
      <c r="P43" s="25">
        <v>44.56</v>
      </c>
      <c r="Q43" s="25">
        <v>8.8000000000000007</v>
      </c>
      <c r="R43" s="25">
        <v>3</v>
      </c>
      <c r="S43" s="25">
        <v>1.4</v>
      </c>
      <c r="T43" s="26">
        <v>2.7</v>
      </c>
      <c r="U43" s="24" t="s">
        <v>26</v>
      </c>
      <c r="V43" s="28">
        <f t="shared" si="7"/>
        <v>0.15594815666937276</v>
      </c>
      <c r="AA43" s="9"/>
      <c r="AB43" s="10"/>
      <c r="AC43" s="10"/>
      <c r="AD43" s="10"/>
      <c r="AE43" s="10"/>
      <c r="AF43" s="10"/>
      <c r="AG43" s="10"/>
      <c r="AH43" s="10"/>
      <c r="AI43" s="10"/>
      <c r="AJ43" s="32">
        <f>AJ41*10000/AJ42</f>
        <v>0</v>
      </c>
      <c r="AK43" s="32">
        <f t="shared" ref="AK43:AM43" si="9">AK41*10000/AK42</f>
        <v>0.72435725000000006</v>
      </c>
      <c r="AL43" s="32">
        <f t="shared" si="9"/>
        <v>2.5653710000000003</v>
      </c>
      <c r="AM43" s="32">
        <f t="shared" si="9"/>
        <v>1.107766015625</v>
      </c>
    </row>
    <row r="44" spans="3:39" ht="16.2" thickBot="1" x14ac:dyDescent="0.35">
      <c r="C44" s="11">
        <v>14.368020044529448</v>
      </c>
      <c r="D44" s="20">
        <v>28</v>
      </c>
      <c r="E44" s="16" t="s">
        <v>6</v>
      </c>
      <c r="F44" s="16">
        <v>13.69</v>
      </c>
      <c r="G44" s="16">
        <v>4.2</v>
      </c>
      <c r="H44" s="16">
        <v>1.5</v>
      </c>
      <c r="I44" s="16">
        <v>1.5</v>
      </c>
      <c r="J44" s="21" t="s">
        <v>26</v>
      </c>
      <c r="K44" s="22">
        <f t="shared" si="0"/>
        <v>1.4719626073111251E-2</v>
      </c>
      <c r="M44" s="23">
        <v>4</v>
      </c>
      <c r="N44" s="24">
        <v>28</v>
      </c>
      <c r="O44" s="25" t="s">
        <v>6</v>
      </c>
      <c r="P44" s="25">
        <v>13.69</v>
      </c>
      <c r="Q44" s="25">
        <v>4.2</v>
      </c>
      <c r="R44" s="25">
        <v>1.5</v>
      </c>
      <c r="S44" s="25">
        <v>1.5</v>
      </c>
      <c r="T44" s="26" t="s">
        <v>26</v>
      </c>
      <c r="U44" s="24" t="s">
        <v>26</v>
      </c>
      <c r="V44" s="28">
        <f t="shared" si="7"/>
        <v>1.4719626073111251E-2</v>
      </c>
      <c r="AA44" s="9"/>
      <c r="AB44" s="10"/>
      <c r="AC44" s="10"/>
      <c r="AD44" s="10"/>
      <c r="AE44" s="10"/>
      <c r="AF44" s="10"/>
      <c r="AG44" s="10"/>
      <c r="AH44" s="10"/>
      <c r="AI44" s="40" t="s">
        <v>29</v>
      </c>
      <c r="AJ44" s="46">
        <f>SUM(AJ43:AM43)</f>
        <v>4.3974942656250002</v>
      </c>
      <c r="AK44" s="14"/>
      <c r="AL44" s="14"/>
      <c r="AM44" s="14"/>
    </row>
    <row r="45" spans="3:39" ht="16.8" thickBot="1" x14ac:dyDescent="0.35">
      <c r="C45" s="11">
        <v>14.56193668438371</v>
      </c>
      <c r="D45" s="20">
        <v>24</v>
      </c>
      <c r="E45" s="16" t="s">
        <v>6</v>
      </c>
      <c r="F45" s="16">
        <v>25.46</v>
      </c>
      <c r="G45" s="16">
        <v>6.9</v>
      </c>
      <c r="H45" s="16">
        <v>2.1</v>
      </c>
      <c r="I45" s="16">
        <v>2.1</v>
      </c>
      <c r="J45" s="21" t="s">
        <v>26</v>
      </c>
      <c r="K45" s="22">
        <f t="shared" si="0"/>
        <v>5.0910420013292143E-2</v>
      </c>
      <c r="M45" s="23">
        <v>5</v>
      </c>
      <c r="N45" s="24">
        <v>24</v>
      </c>
      <c r="O45" s="25" t="s">
        <v>6</v>
      </c>
      <c r="P45" s="25">
        <v>25.46</v>
      </c>
      <c r="Q45" s="25">
        <v>6.9</v>
      </c>
      <c r="R45" s="25">
        <v>2.1</v>
      </c>
      <c r="S45" s="25">
        <v>2.1</v>
      </c>
      <c r="T45" s="26" t="s">
        <v>26</v>
      </c>
      <c r="U45" s="47">
        <v>14.56193668438371</v>
      </c>
      <c r="V45" s="41">
        <f t="shared" si="7"/>
        <v>5.0910420013292143E-2</v>
      </c>
      <c r="W45" s="44">
        <f>SUM(V41:V45)</f>
        <v>0.44310160828169204</v>
      </c>
      <c r="X45" s="43" t="s">
        <v>30</v>
      </c>
      <c r="AA45" s="9"/>
      <c r="AB45" s="10"/>
      <c r="AC45" s="10"/>
      <c r="AD45" s="10"/>
      <c r="AE45" s="10"/>
      <c r="AF45" s="10"/>
      <c r="AG45" s="10"/>
      <c r="AH45" s="10"/>
      <c r="AJ45" s="1"/>
    </row>
    <row r="46" spans="3:39" ht="16.8" thickBot="1" x14ac:dyDescent="0.35">
      <c r="C46" s="11">
        <v>15.608331108738051</v>
      </c>
      <c r="D46" s="20">
        <v>3</v>
      </c>
      <c r="E46" s="16" t="s">
        <v>5</v>
      </c>
      <c r="F46" s="16">
        <v>34.06</v>
      </c>
      <c r="G46" s="16">
        <v>9.3000000000000007</v>
      </c>
      <c r="H46" s="16">
        <v>3.1</v>
      </c>
      <c r="I46" s="16">
        <v>2.9</v>
      </c>
      <c r="J46" s="21">
        <v>2.2000000000000002</v>
      </c>
      <c r="K46" s="22">
        <f t="shared" si="0"/>
        <v>9.1112752882750017E-2</v>
      </c>
      <c r="M46" s="23">
        <v>6</v>
      </c>
      <c r="N46" s="24">
        <v>3</v>
      </c>
      <c r="O46" s="16" t="s">
        <v>5</v>
      </c>
      <c r="P46" s="26" t="s">
        <v>26</v>
      </c>
      <c r="Q46" s="26" t="s">
        <v>26</v>
      </c>
      <c r="R46" s="26" t="s">
        <v>26</v>
      </c>
      <c r="S46" s="26" t="s">
        <v>26</v>
      </c>
      <c r="T46" s="26" t="s">
        <v>26</v>
      </c>
      <c r="U46" s="47">
        <v>15.561936684383699</v>
      </c>
      <c r="W46" s="14">
        <f>W45*10000/P38</f>
        <v>6.2171567677403576</v>
      </c>
      <c r="X46" s="43" t="s">
        <v>31</v>
      </c>
      <c r="AA46" s="9"/>
      <c r="AB46" s="10"/>
      <c r="AC46" s="10"/>
      <c r="AD46" s="10"/>
      <c r="AE46" s="10"/>
      <c r="AF46" s="10"/>
      <c r="AG46" s="10"/>
      <c r="AH46" s="10"/>
      <c r="AI46" s="10"/>
      <c r="AJ46" s="1"/>
    </row>
    <row r="47" spans="3:39" ht="15" thickBot="1" x14ac:dyDescent="0.35">
      <c r="C47" s="11">
        <v>18.507566020414462</v>
      </c>
      <c r="D47" s="20">
        <v>30</v>
      </c>
      <c r="E47" s="16" t="s">
        <v>6</v>
      </c>
      <c r="F47" s="16">
        <v>18.46</v>
      </c>
      <c r="G47" s="16">
        <v>5.5</v>
      </c>
      <c r="H47" s="16">
        <v>1.7</v>
      </c>
      <c r="I47" s="16">
        <v>1.7</v>
      </c>
      <c r="J47" s="21" t="s">
        <v>26</v>
      </c>
      <c r="K47" s="22">
        <f t="shared" si="0"/>
        <v>2.6764138877800991E-2</v>
      </c>
      <c r="AA47" s="9"/>
      <c r="AB47" s="10"/>
      <c r="AC47" s="10"/>
      <c r="AD47" s="10"/>
      <c r="AE47" s="10"/>
      <c r="AF47" s="10"/>
      <c r="AG47" s="10"/>
      <c r="AH47" s="10"/>
      <c r="AI47" s="10"/>
      <c r="AJ47" s="1"/>
    </row>
    <row r="48" spans="3:39" ht="15" thickBot="1" x14ac:dyDescent="0.35">
      <c r="C48" s="11">
        <v>19.448650338776723</v>
      </c>
      <c r="D48" s="20">
        <v>8</v>
      </c>
      <c r="E48" s="16" t="s">
        <v>5</v>
      </c>
      <c r="F48" s="16">
        <v>60.8</v>
      </c>
      <c r="G48" s="16">
        <v>14</v>
      </c>
      <c r="H48" s="16">
        <v>2.4</v>
      </c>
      <c r="I48" s="16">
        <v>2.2000000000000002</v>
      </c>
      <c r="J48" s="21">
        <v>3.4</v>
      </c>
      <c r="K48" s="22">
        <f t="shared" si="0"/>
        <v>0.29033342667415429</v>
      </c>
      <c r="AA48" s="9"/>
      <c r="AB48" s="10"/>
      <c r="AC48" s="10"/>
      <c r="AD48" s="10"/>
      <c r="AE48" s="10"/>
      <c r="AF48" s="10"/>
      <c r="AG48" s="10"/>
      <c r="AH48" s="10"/>
      <c r="AI48" s="10"/>
      <c r="AJ48" s="1"/>
    </row>
    <row r="49" spans="3:38" ht="15" thickBot="1" x14ac:dyDescent="0.35">
      <c r="C49" s="11">
        <v>19.547889911701468</v>
      </c>
      <c r="D49" s="20">
        <v>6</v>
      </c>
      <c r="E49" s="16" t="s">
        <v>5</v>
      </c>
      <c r="F49" s="16">
        <v>44.88</v>
      </c>
      <c r="G49" s="16">
        <v>7.8</v>
      </c>
      <c r="H49" s="16">
        <v>2.4</v>
      </c>
      <c r="I49" s="16">
        <v>1.9</v>
      </c>
      <c r="J49" s="21">
        <v>2.4</v>
      </c>
      <c r="K49" s="22">
        <f t="shared" si="0"/>
        <v>0.15819602904486935</v>
      </c>
      <c r="N49" t="s">
        <v>34</v>
      </c>
      <c r="AA49" s="9"/>
      <c r="AB49" s="10"/>
      <c r="AC49" s="10"/>
      <c r="AD49" s="10"/>
      <c r="AE49" s="10"/>
      <c r="AF49" s="10"/>
      <c r="AG49" s="10"/>
      <c r="AH49" s="10"/>
      <c r="AI49" s="10"/>
      <c r="AJ49" s="1"/>
    </row>
    <row r="50" spans="3:38" ht="16.8" thickBot="1" x14ac:dyDescent="0.35">
      <c r="C50" s="11"/>
      <c r="D50" s="10"/>
      <c r="E50" s="34"/>
      <c r="F50" s="10"/>
      <c r="G50" s="48"/>
      <c r="H50" s="48"/>
      <c r="I50" s="36"/>
      <c r="J50" t="s">
        <v>27</v>
      </c>
      <c r="K50" s="22">
        <f>SUM(K41:K49)</f>
        <v>1.0095079557612667</v>
      </c>
      <c r="N50" t="s">
        <v>18</v>
      </c>
      <c r="O50" s="13" t="s">
        <v>15</v>
      </c>
      <c r="P50" s="14">
        <f>PI()*U62^2</f>
        <v>1324.0556397819498</v>
      </c>
      <c r="AA50" s="9"/>
      <c r="AB50" s="10"/>
      <c r="AC50" s="10"/>
      <c r="AD50" s="10"/>
      <c r="AE50" s="10"/>
      <c r="AF50" s="10"/>
      <c r="AG50" s="10"/>
      <c r="AH50" s="10"/>
      <c r="AI50" s="10"/>
      <c r="AJ50" s="1"/>
    </row>
    <row r="51" spans="3:38" ht="16.8" thickTop="1" thickBot="1" x14ac:dyDescent="0.35">
      <c r="C51" s="11"/>
      <c r="D51" s="5" t="s">
        <v>14</v>
      </c>
      <c r="E51" s="12">
        <v>30</v>
      </c>
      <c r="F51" s="13" t="s">
        <v>15</v>
      </c>
      <c r="G51" s="14">
        <f>PI()*E51^2</f>
        <v>2827.4333882308138</v>
      </c>
      <c r="H51" s="48"/>
      <c r="I51" s="36"/>
      <c r="J51" s="40" t="s">
        <v>29</v>
      </c>
      <c r="K51" s="22">
        <f>K50*10000/G37</f>
        <v>8.0334090625000005</v>
      </c>
      <c r="N51" s="115" t="s">
        <v>0</v>
      </c>
      <c r="O51" s="115" t="s">
        <v>1</v>
      </c>
      <c r="P51" s="115" t="s">
        <v>2</v>
      </c>
      <c r="Q51" s="117" t="s">
        <v>19</v>
      </c>
      <c r="R51" s="118"/>
      <c r="S51" s="118"/>
      <c r="T51" s="119"/>
      <c r="U51" s="120" t="s">
        <v>21</v>
      </c>
      <c r="V51" s="113" t="s">
        <v>20</v>
      </c>
      <c r="AA51" s="9"/>
      <c r="AB51" s="10"/>
      <c r="AC51" s="10"/>
      <c r="AD51" s="10"/>
      <c r="AE51" s="10"/>
      <c r="AF51" s="10"/>
      <c r="AG51" s="10"/>
      <c r="AH51" s="10"/>
      <c r="AI51" s="10"/>
      <c r="AJ51" s="1"/>
    </row>
    <row r="52" spans="3:38" ht="15" thickBot="1" x14ac:dyDescent="0.35">
      <c r="C52" s="11"/>
      <c r="D52" s="10"/>
      <c r="E52" s="10"/>
      <c r="F52" s="10"/>
      <c r="G52" s="48"/>
      <c r="H52" s="48"/>
      <c r="I52" s="36"/>
      <c r="K52" s="44"/>
      <c r="N52" s="116"/>
      <c r="O52" s="116"/>
      <c r="P52" s="116"/>
      <c r="Q52" s="25" t="s">
        <v>22</v>
      </c>
      <c r="R52" s="25" t="s">
        <v>23</v>
      </c>
      <c r="S52" s="25" t="s">
        <v>24</v>
      </c>
      <c r="T52" s="25" t="s">
        <v>25</v>
      </c>
      <c r="U52" s="121"/>
      <c r="V52" s="114"/>
      <c r="AA52" s="9"/>
      <c r="AB52" s="10"/>
      <c r="AC52" s="10"/>
      <c r="AD52" s="10"/>
      <c r="AE52" s="10"/>
      <c r="AF52" s="10"/>
      <c r="AG52" s="10"/>
      <c r="AH52" s="10"/>
      <c r="AI52" s="10"/>
      <c r="AJ52" s="1"/>
    </row>
    <row r="53" spans="3:38" ht="15.6" thickTop="1" thickBot="1" x14ac:dyDescent="0.35">
      <c r="C53" s="11"/>
      <c r="D53" s="120" t="s">
        <v>0</v>
      </c>
      <c r="E53" s="120" t="s">
        <v>1</v>
      </c>
      <c r="F53" s="120" t="s">
        <v>2</v>
      </c>
      <c r="G53" s="122" t="s">
        <v>19</v>
      </c>
      <c r="H53" s="123"/>
      <c r="I53" s="123"/>
      <c r="J53" s="124"/>
      <c r="K53" s="113" t="s">
        <v>20</v>
      </c>
      <c r="M53" s="23">
        <v>1</v>
      </c>
      <c r="N53" s="24">
        <v>29</v>
      </c>
      <c r="O53" s="25" t="s">
        <v>6</v>
      </c>
      <c r="P53" s="25">
        <v>48.06</v>
      </c>
      <c r="Q53" s="25">
        <v>10.6</v>
      </c>
      <c r="R53" s="25">
        <v>2.2999999999999998</v>
      </c>
      <c r="S53" s="25">
        <v>2.2999999999999998</v>
      </c>
      <c r="T53" s="25" t="s">
        <v>26</v>
      </c>
      <c r="U53" s="27" t="s">
        <v>26</v>
      </c>
      <c r="V53" s="28">
        <f>PI()/40000*P53^2</f>
        <v>0.18140840893222784</v>
      </c>
      <c r="AA53" s="9"/>
      <c r="AB53" s="10"/>
      <c r="AC53" s="10"/>
      <c r="AD53" s="10"/>
      <c r="AE53" s="10"/>
      <c r="AF53" s="10"/>
      <c r="AG53" s="10"/>
      <c r="AH53" s="10"/>
      <c r="AI53" s="10"/>
      <c r="AJ53" s="1"/>
    </row>
    <row r="54" spans="3:38" ht="15" thickBot="1" x14ac:dyDescent="0.35">
      <c r="C54" s="11"/>
      <c r="D54" s="121"/>
      <c r="E54" s="121"/>
      <c r="F54" s="121"/>
      <c r="G54" s="16" t="s">
        <v>22</v>
      </c>
      <c r="H54" s="16" t="s">
        <v>23</v>
      </c>
      <c r="I54" s="16" t="s">
        <v>24</v>
      </c>
      <c r="J54" s="16" t="s">
        <v>25</v>
      </c>
      <c r="K54" s="114"/>
      <c r="M54" s="23">
        <v>2</v>
      </c>
      <c r="N54" s="24">
        <v>4</v>
      </c>
      <c r="O54" s="25" t="s">
        <v>5</v>
      </c>
      <c r="P54" s="25">
        <v>22.6</v>
      </c>
      <c r="Q54" s="25">
        <v>7.1</v>
      </c>
      <c r="R54" s="25">
        <v>2.1</v>
      </c>
      <c r="S54" s="25">
        <v>1.6</v>
      </c>
      <c r="T54" s="25">
        <v>1.5</v>
      </c>
      <c r="U54" s="24" t="s">
        <v>26</v>
      </c>
      <c r="V54" s="28">
        <f t="shared" ref="V54:V62" si="10">PI()/40000*P54^2</f>
        <v>4.0114996593688071E-2</v>
      </c>
      <c r="AA54" s="9"/>
      <c r="AB54" s="9"/>
      <c r="AC54" s="9"/>
      <c r="AD54" s="9"/>
      <c r="AE54" s="9"/>
      <c r="AF54" s="9"/>
      <c r="AG54" s="9"/>
      <c r="AH54" s="9"/>
      <c r="AI54" s="10"/>
      <c r="AJ54" s="10"/>
      <c r="AK54" s="10"/>
      <c r="AL54" s="10"/>
    </row>
    <row r="55" spans="3:38" ht="15" thickBot="1" x14ac:dyDescent="0.35">
      <c r="C55" s="11">
        <v>1.6031219541881399</v>
      </c>
      <c r="D55" s="20">
        <v>29</v>
      </c>
      <c r="E55" s="16" t="s">
        <v>6</v>
      </c>
      <c r="F55" s="16">
        <v>48.06</v>
      </c>
      <c r="G55" s="16">
        <v>10.6</v>
      </c>
      <c r="H55" s="16">
        <v>2.2999999999999998</v>
      </c>
      <c r="I55" s="16">
        <v>2.2999999999999998</v>
      </c>
      <c r="J55" s="21" t="s">
        <v>26</v>
      </c>
      <c r="K55" s="22">
        <f t="shared" si="0"/>
        <v>0.18140840893222784</v>
      </c>
      <c r="M55" s="23">
        <v>3</v>
      </c>
      <c r="N55" s="24">
        <v>5</v>
      </c>
      <c r="O55" s="25" t="s">
        <v>5</v>
      </c>
      <c r="P55" s="25">
        <v>44.56</v>
      </c>
      <c r="Q55" s="25">
        <v>8.8000000000000007</v>
      </c>
      <c r="R55" s="25">
        <v>3</v>
      </c>
      <c r="S55" s="25">
        <v>1.4</v>
      </c>
      <c r="T55" s="25">
        <v>2.7</v>
      </c>
      <c r="U55" s="24" t="s">
        <v>26</v>
      </c>
      <c r="V55" s="28">
        <f t="shared" si="10"/>
        <v>0.15594815666937276</v>
      </c>
      <c r="AA55" s="9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3:38" ht="15" thickBot="1" x14ac:dyDescent="0.35">
      <c r="C56" s="11">
        <v>6.2361847310675458</v>
      </c>
      <c r="D56" s="20">
        <v>4</v>
      </c>
      <c r="E56" s="16" t="s">
        <v>5</v>
      </c>
      <c r="F56" s="16">
        <v>22.6</v>
      </c>
      <c r="G56" s="16">
        <v>7.1</v>
      </c>
      <c r="H56" s="16">
        <v>2.1</v>
      </c>
      <c r="I56" s="16">
        <v>1.6</v>
      </c>
      <c r="J56" s="21">
        <v>1.5</v>
      </c>
      <c r="K56" s="22">
        <f t="shared" si="0"/>
        <v>4.0114996593688071E-2</v>
      </c>
      <c r="M56" s="23">
        <v>4</v>
      </c>
      <c r="N56" s="24">
        <v>28</v>
      </c>
      <c r="O56" s="25" t="s">
        <v>6</v>
      </c>
      <c r="P56" s="25">
        <v>13.69</v>
      </c>
      <c r="Q56" s="25">
        <v>4.2</v>
      </c>
      <c r="R56" s="25">
        <v>1.5</v>
      </c>
      <c r="S56" s="25">
        <v>1.5</v>
      </c>
      <c r="T56" s="25" t="s">
        <v>26</v>
      </c>
      <c r="U56" s="24" t="s">
        <v>26</v>
      </c>
      <c r="V56" s="28">
        <f t="shared" si="10"/>
        <v>1.4719626073111251E-2</v>
      </c>
      <c r="AA56" s="9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3:38" ht="15" thickBot="1" x14ac:dyDescent="0.35">
      <c r="C57" s="11">
        <v>9.4366307546708637</v>
      </c>
      <c r="D57" s="20">
        <v>5</v>
      </c>
      <c r="E57" s="16" t="s">
        <v>5</v>
      </c>
      <c r="F57" s="16">
        <v>44.56</v>
      </c>
      <c r="G57" s="16">
        <v>8.8000000000000007</v>
      </c>
      <c r="H57" s="16">
        <v>3</v>
      </c>
      <c r="I57" s="16">
        <v>1.4</v>
      </c>
      <c r="J57" s="21">
        <v>2.7</v>
      </c>
      <c r="K57" s="22">
        <f t="shared" si="0"/>
        <v>0.15594815666937276</v>
      </c>
      <c r="M57" s="23">
        <v>5</v>
      </c>
      <c r="N57" s="24">
        <v>24</v>
      </c>
      <c r="O57" s="25" t="s">
        <v>6</v>
      </c>
      <c r="P57" s="25">
        <v>25.46</v>
      </c>
      <c r="Q57" s="25">
        <v>6.9</v>
      </c>
      <c r="R57" s="25">
        <v>2.1</v>
      </c>
      <c r="S57" s="25">
        <v>2.1</v>
      </c>
      <c r="T57" s="25" t="s">
        <v>26</v>
      </c>
      <c r="U57" s="24" t="s">
        <v>26</v>
      </c>
      <c r="V57" s="28">
        <f t="shared" si="10"/>
        <v>5.0910420013292143E-2</v>
      </c>
      <c r="AA57" s="9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3:38" ht="15" thickBot="1" x14ac:dyDescent="0.35">
      <c r="C58" s="11">
        <v>14.368020044529448</v>
      </c>
      <c r="D58" s="20">
        <v>28</v>
      </c>
      <c r="E58" s="16" t="s">
        <v>6</v>
      </c>
      <c r="F58" s="16">
        <v>13.69</v>
      </c>
      <c r="G58" s="16">
        <v>4.2</v>
      </c>
      <c r="H58" s="16">
        <v>1.5</v>
      </c>
      <c r="I58" s="16">
        <v>1.5</v>
      </c>
      <c r="J58" s="21" t="s">
        <v>26</v>
      </c>
      <c r="K58" s="22">
        <f t="shared" si="0"/>
        <v>1.4719626073111251E-2</v>
      </c>
      <c r="M58" s="23">
        <v>6</v>
      </c>
      <c r="N58" s="24">
        <v>3</v>
      </c>
      <c r="O58" s="25" t="s">
        <v>5</v>
      </c>
      <c r="P58" s="25">
        <v>34.06</v>
      </c>
      <c r="Q58" s="25">
        <v>9.3000000000000007</v>
      </c>
      <c r="R58" s="25">
        <v>3.1</v>
      </c>
      <c r="S58" s="25">
        <v>2.9</v>
      </c>
      <c r="T58" s="25">
        <v>2.2000000000000002</v>
      </c>
      <c r="U58" s="24" t="s">
        <v>26</v>
      </c>
      <c r="V58" s="28">
        <f t="shared" si="10"/>
        <v>9.1112752882750017E-2</v>
      </c>
      <c r="AA58" s="9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3:38" ht="15" thickBot="1" x14ac:dyDescent="0.35">
      <c r="C59" s="11">
        <v>14.56193668438371</v>
      </c>
      <c r="D59" s="20">
        <v>24</v>
      </c>
      <c r="E59" s="16" t="s">
        <v>6</v>
      </c>
      <c r="F59" s="16">
        <v>25.46</v>
      </c>
      <c r="G59" s="16">
        <v>6.9</v>
      </c>
      <c r="H59" s="16">
        <v>2.1</v>
      </c>
      <c r="I59" s="16">
        <v>2.1</v>
      </c>
      <c r="J59" s="21" t="s">
        <v>26</v>
      </c>
      <c r="K59" s="22">
        <f t="shared" si="0"/>
        <v>5.0910420013292143E-2</v>
      </c>
      <c r="M59" s="23">
        <v>7</v>
      </c>
      <c r="N59" s="24">
        <v>30</v>
      </c>
      <c r="O59" s="25" t="s">
        <v>6</v>
      </c>
      <c r="P59" s="25">
        <v>18.46</v>
      </c>
      <c r="Q59" s="25">
        <v>5.5</v>
      </c>
      <c r="R59" s="25">
        <v>1.7</v>
      </c>
      <c r="S59" s="25">
        <v>1.7</v>
      </c>
      <c r="T59" s="25" t="s">
        <v>26</v>
      </c>
      <c r="U59" s="24" t="s">
        <v>26</v>
      </c>
      <c r="V59" s="28">
        <f t="shared" si="10"/>
        <v>2.6764138877800991E-2</v>
      </c>
      <c r="AA59" s="9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3:38" ht="15" thickBot="1" x14ac:dyDescent="0.35">
      <c r="C60" s="11">
        <v>15.608331108738051</v>
      </c>
      <c r="D60" s="20">
        <v>3</v>
      </c>
      <c r="E60" s="16" t="s">
        <v>5</v>
      </c>
      <c r="F60" s="16">
        <v>34.06</v>
      </c>
      <c r="G60" s="16">
        <v>9.3000000000000007</v>
      </c>
      <c r="H60" s="16">
        <v>3.1</v>
      </c>
      <c r="I60" s="16">
        <v>2.9</v>
      </c>
      <c r="J60" s="21">
        <v>2.2000000000000002</v>
      </c>
      <c r="K60" s="22">
        <f t="shared" si="0"/>
        <v>9.1112752882750017E-2</v>
      </c>
      <c r="M60" s="23">
        <v>8</v>
      </c>
      <c r="N60" s="24">
        <v>8</v>
      </c>
      <c r="O60" s="25" t="s">
        <v>5</v>
      </c>
      <c r="P60" s="25">
        <v>60.8</v>
      </c>
      <c r="Q60" s="25">
        <v>14</v>
      </c>
      <c r="R60" s="25">
        <v>2.4</v>
      </c>
      <c r="S60" s="25">
        <v>2.2000000000000002</v>
      </c>
      <c r="T60" s="25">
        <v>3.4</v>
      </c>
      <c r="U60" s="24" t="s">
        <v>26</v>
      </c>
      <c r="V60" s="28">
        <f t="shared" si="10"/>
        <v>0.29033342667415429</v>
      </c>
      <c r="AA60" s="9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3:38" ht="15" thickBot="1" x14ac:dyDescent="0.35">
      <c r="C61" s="11">
        <v>18.507566020414462</v>
      </c>
      <c r="D61" s="20">
        <v>30</v>
      </c>
      <c r="E61" s="16" t="s">
        <v>6</v>
      </c>
      <c r="F61" s="16">
        <v>18.46</v>
      </c>
      <c r="G61" s="16">
        <v>5.5</v>
      </c>
      <c r="H61" s="16">
        <v>1.7</v>
      </c>
      <c r="I61" s="16">
        <v>1.7</v>
      </c>
      <c r="J61" s="21" t="s">
        <v>26</v>
      </c>
      <c r="K61" s="22">
        <f t="shared" si="0"/>
        <v>2.6764138877800991E-2</v>
      </c>
      <c r="M61" s="23">
        <v>9</v>
      </c>
      <c r="N61" s="24">
        <v>6</v>
      </c>
      <c r="O61" s="25" t="s">
        <v>5</v>
      </c>
      <c r="P61" s="25">
        <v>44.88</v>
      </c>
      <c r="Q61" s="25">
        <v>7.8</v>
      </c>
      <c r="R61" s="25">
        <v>2.4</v>
      </c>
      <c r="S61" s="25">
        <v>1.9</v>
      </c>
      <c r="T61" s="25">
        <v>2.4</v>
      </c>
      <c r="U61" s="24" t="s">
        <v>26</v>
      </c>
      <c r="V61" s="28">
        <f t="shared" si="10"/>
        <v>0.15819602904486935</v>
      </c>
      <c r="X61" s="37" t="s">
        <v>28</v>
      </c>
      <c r="Y61" s="38">
        <f>(10-1)/10</f>
        <v>0.9</v>
      </c>
      <c r="AA61" s="9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3:38" ht="16.8" thickBot="1" x14ac:dyDescent="0.35">
      <c r="C62" s="11">
        <v>19.448650338776723</v>
      </c>
      <c r="D62" s="20">
        <v>8</v>
      </c>
      <c r="E62" s="16" t="s">
        <v>5</v>
      </c>
      <c r="F62" s="16">
        <v>60.8</v>
      </c>
      <c r="G62" s="16">
        <v>14</v>
      </c>
      <c r="H62" s="16">
        <v>2.4</v>
      </c>
      <c r="I62" s="16">
        <v>2.2000000000000002</v>
      </c>
      <c r="J62" s="21">
        <v>3.4</v>
      </c>
      <c r="K62" s="22">
        <f t="shared" si="0"/>
        <v>0.29033342667415429</v>
      </c>
      <c r="M62" s="23">
        <v>10</v>
      </c>
      <c r="N62" s="24">
        <v>2</v>
      </c>
      <c r="O62" s="25" t="s">
        <v>5</v>
      </c>
      <c r="P62" s="25">
        <v>42.02</v>
      </c>
      <c r="Q62" s="25">
        <v>9.8000000000000007</v>
      </c>
      <c r="R62" s="25">
        <v>3</v>
      </c>
      <c r="S62" s="25">
        <v>3.1</v>
      </c>
      <c r="T62" s="25">
        <v>3.6</v>
      </c>
      <c r="U62" s="47">
        <v>20.5294909824866</v>
      </c>
      <c r="V62" s="41">
        <f t="shared" si="10"/>
        <v>0.13867621433068719</v>
      </c>
      <c r="W62" s="44">
        <f>SUM(V53:V62)</f>
        <v>1.1481841700919539</v>
      </c>
      <c r="X62" s="43" t="s">
        <v>30</v>
      </c>
      <c r="AA62" s="9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3:38" ht="16.8" thickBot="1" x14ac:dyDescent="0.35">
      <c r="C63" s="11">
        <v>19.547889911701468</v>
      </c>
      <c r="D63" s="20">
        <v>6</v>
      </c>
      <c r="E63" s="16" t="s">
        <v>5</v>
      </c>
      <c r="F63" s="16">
        <v>44.88</v>
      </c>
      <c r="G63" s="16">
        <v>7.8</v>
      </c>
      <c r="H63" s="16">
        <v>2.4</v>
      </c>
      <c r="I63" s="16">
        <v>1.9</v>
      </c>
      <c r="J63" s="21">
        <v>2.4</v>
      </c>
      <c r="K63" s="22">
        <f t="shared" si="0"/>
        <v>0.15819602904486935</v>
      </c>
      <c r="W63" s="49">
        <f>W62*10000/P50*Y61</f>
        <v>7.8045493107293957</v>
      </c>
      <c r="X63" s="43" t="s">
        <v>31</v>
      </c>
      <c r="AA63" s="9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3:38" ht="15" thickBot="1" x14ac:dyDescent="0.35">
      <c r="C64" s="11">
        <v>20.529490982486632</v>
      </c>
      <c r="D64" s="20">
        <v>2</v>
      </c>
      <c r="E64" s="16" t="s">
        <v>5</v>
      </c>
      <c r="F64" s="16">
        <v>42.02</v>
      </c>
      <c r="G64" s="16">
        <v>9.8000000000000007</v>
      </c>
      <c r="H64" s="16">
        <v>3</v>
      </c>
      <c r="I64" s="16">
        <v>3.1</v>
      </c>
      <c r="J64" s="21">
        <v>3.6</v>
      </c>
      <c r="K64" s="22">
        <f t="shared" si="0"/>
        <v>0.13867621433068719</v>
      </c>
      <c r="N64" t="s">
        <v>32</v>
      </c>
      <c r="O64" s="13" t="s">
        <v>15</v>
      </c>
      <c r="P64" s="14">
        <f>PI()*(AVERAGE(U76:U77))^2</f>
        <v>1473.7355947182305</v>
      </c>
    </row>
    <row r="65" spans="3:24" ht="15.6" thickTop="1" thickBot="1" x14ac:dyDescent="0.35">
      <c r="C65" s="11">
        <v>22.78815481779953</v>
      </c>
      <c r="D65" s="20">
        <v>7</v>
      </c>
      <c r="E65" s="16" t="s">
        <v>5</v>
      </c>
      <c r="F65" s="16">
        <v>31.19</v>
      </c>
      <c r="G65" s="16">
        <v>10.4</v>
      </c>
      <c r="H65" s="16">
        <v>4.2</v>
      </c>
      <c r="I65" s="16">
        <v>5.0999999999999996</v>
      </c>
      <c r="J65" s="21">
        <v>2.7</v>
      </c>
      <c r="K65" s="22">
        <f t="shared" si="0"/>
        <v>7.6404797826346849E-2</v>
      </c>
      <c r="N65" s="120" t="s">
        <v>0</v>
      </c>
      <c r="O65" s="120" t="s">
        <v>1</v>
      </c>
      <c r="P65" s="120" t="s">
        <v>2</v>
      </c>
      <c r="Q65" s="122" t="s">
        <v>19</v>
      </c>
      <c r="R65" s="123"/>
      <c r="S65" s="123"/>
      <c r="T65" s="124"/>
      <c r="U65" s="120" t="s">
        <v>21</v>
      </c>
      <c r="V65" s="113" t="s">
        <v>20</v>
      </c>
    </row>
    <row r="66" spans="3:24" ht="15" thickBot="1" x14ac:dyDescent="0.35">
      <c r="C66" s="11">
        <v>23.05168106668145</v>
      </c>
      <c r="D66" s="20">
        <v>9</v>
      </c>
      <c r="E66" s="16" t="s">
        <v>5</v>
      </c>
      <c r="F66" s="16">
        <v>27.69</v>
      </c>
      <c r="G66" s="16">
        <v>8.4</v>
      </c>
      <c r="H66" s="16">
        <v>3.3</v>
      </c>
      <c r="I66" s="16">
        <v>2.5</v>
      </c>
      <c r="J66" s="21">
        <v>2.2000000000000002</v>
      </c>
      <c r="K66" s="22">
        <f t="shared" si="0"/>
        <v>6.0219312475052231E-2</v>
      </c>
      <c r="N66" s="121"/>
      <c r="O66" s="121"/>
      <c r="P66" s="121"/>
      <c r="Q66" s="16" t="s">
        <v>22</v>
      </c>
      <c r="R66" s="16" t="s">
        <v>23</v>
      </c>
      <c r="S66" s="16" t="s">
        <v>24</v>
      </c>
      <c r="T66" s="16" t="s">
        <v>25</v>
      </c>
      <c r="U66" s="121"/>
      <c r="V66" s="114"/>
    </row>
    <row r="67" spans="3:24" ht="15" thickBot="1" x14ac:dyDescent="0.35">
      <c r="C67" s="11">
        <v>27.435743110038043</v>
      </c>
      <c r="D67" s="20">
        <v>21</v>
      </c>
      <c r="E67" s="16" t="s">
        <v>5</v>
      </c>
      <c r="F67" s="16">
        <v>22.28</v>
      </c>
      <c r="G67" s="16">
        <v>5.4</v>
      </c>
      <c r="H67" s="16">
        <v>1.9</v>
      </c>
      <c r="I67" s="16">
        <v>2.4</v>
      </c>
      <c r="J67" s="21">
        <v>1.2</v>
      </c>
      <c r="K67" s="22">
        <f t="shared" si="0"/>
        <v>3.8987039167343189E-2</v>
      </c>
      <c r="M67" s="23">
        <v>1</v>
      </c>
      <c r="N67" s="24">
        <v>29</v>
      </c>
      <c r="O67" s="25" t="s">
        <v>6</v>
      </c>
      <c r="P67" s="25">
        <v>48.06</v>
      </c>
      <c r="Q67" s="25">
        <v>10.6</v>
      </c>
      <c r="R67" s="25">
        <v>2.2999999999999998</v>
      </c>
      <c r="S67" s="25">
        <v>2.2999999999999998</v>
      </c>
      <c r="T67" s="25" t="s">
        <v>26</v>
      </c>
      <c r="U67" s="27" t="s">
        <v>26</v>
      </c>
      <c r="V67" s="28">
        <f>PI()/40000*P67^2</f>
        <v>0.18140840893222784</v>
      </c>
    </row>
    <row r="68" spans="3:24" ht="15" thickBot="1" x14ac:dyDescent="0.35">
      <c r="C68" s="11">
        <v>28.252610498854789</v>
      </c>
      <c r="D68" s="20">
        <v>10</v>
      </c>
      <c r="E68" s="16" t="s">
        <v>5</v>
      </c>
      <c r="F68" s="16">
        <v>27.37</v>
      </c>
      <c r="G68" s="16">
        <v>7.2</v>
      </c>
      <c r="H68" s="16">
        <v>2.8</v>
      </c>
      <c r="I68" s="16">
        <v>1.6</v>
      </c>
      <c r="J68" s="21">
        <v>2</v>
      </c>
      <c r="K68" s="22">
        <f t="shared" si="0"/>
        <v>5.8835503742999E-2</v>
      </c>
      <c r="M68" s="23">
        <v>2</v>
      </c>
      <c r="N68" s="24">
        <v>4</v>
      </c>
      <c r="O68" s="25" t="s">
        <v>5</v>
      </c>
      <c r="P68" s="25">
        <v>22.6</v>
      </c>
      <c r="Q68" s="25">
        <v>7.1</v>
      </c>
      <c r="R68" s="25">
        <v>2.1</v>
      </c>
      <c r="S68" s="25">
        <v>1.6</v>
      </c>
      <c r="T68" s="25">
        <v>1.5</v>
      </c>
      <c r="U68" s="24" t="s">
        <v>26</v>
      </c>
      <c r="V68" s="28">
        <f t="shared" ref="V68:V76" si="11">PI()/40000*P68^2</f>
        <v>4.0114996593688071E-2</v>
      </c>
    </row>
    <row r="69" spans="3:24" ht="15" thickBot="1" x14ac:dyDescent="0.35">
      <c r="C69" s="11">
        <v>28.310598722033415</v>
      </c>
      <c r="D69" s="20">
        <v>1</v>
      </c>
      <c r="E69" s="16" t="s">
        <v>5</v>
      </c>
      <c r="F69" s="16">
        <v>25.46</v>
      </c>
      <c r="G69" s="16">
        <v>7.4</v>
      </c>
      <c r="H69" s="16">
        <v>2.7</v>
      </c>
      <c r="I69" s="16">
        <v>2.2000000000000002</v>
      </c>
      <c r="J69" s="21">
        <v>1.8</v>
      </c>
      <c r="K69" s="22">
        <f t="shared" si="0"/>
        <v>5.0910420013292143E-2</v>
      </c>
      <c r="M69" s="23">
        <v>3</v>
      </c>
      <c r="N69" s="24">
        <v>5</v>
      </c>
      <c r="O69" s="25" t="s">
        <v>5</v>
      </c>
      <c r="P69" s="25">
        <v>44.56</v>
      </c>
      <c r="Q69" s="25">
        <v>8.8000000000000007</v>
      </c>
      <c r="R69" s="25">
        <v>3</v>
      </c>
      <c r="S69" s="25">
        <v>1.4</v>
      </c>
      <c r="T69" s="25">
        <v>2.7</v>
      </c>
      <c r="U69" s="24" t="s">
        <v>26</v>
      </c>
      <c r="V69" s="28">
        <f t="shared" si="11"/>
        <v>0.15594815666937276</v>
      </c>
    </row>
    <row r="70" spans="3:24" ht="16.8" thickBot="1" x14ac:dyDescent="0.35">
      <c r="C70" s="11"/>
      <c r="J70" t="s">
        <v>27</v>
      </c>
      <c r="K70" s="22">
        <f>SUM(K55:K69)</f>
        <v>1.4335412433169876</v>
      </c>
      <c r="M70" s="23">
        <v>4</v>
      </c>
      <c r="N70" s="24">
        <v>28</v>
      </c>
      <c r="O70" s="25" t="s">
        <v>6</v>
      </c>
      <c r="P70" s="25">
        <v>13.69</v>
      </c>
      <c r="Q70" s="25">
        <v>4.2</v>
      </c>
      <c r="R70" s="25">
        <v>1.5</v>
      </c>
      <c r="S70" s="25">
        <v>1.5</v>
      </c>
      <c r="T70" s="25" t="s">
        <v>26</v>
      </c>
      <c r="U70" s="24" t="s">
        <v>26</v>
      </c>
      <c r="V70" s="28">
        <f t="shared" si="11"/>
        <v>1.4719626073111251E-2</v>
      </c>
    </row>
    <row r="71" spans="3:24" ht="16.2" thickBot="1" x14ac:dyDescent="0.35">
      <c r="C71" s="11"/>
      <c r="D71" s="5" t="s">
        <v>14</v>
      </c>
      <c r="E71" s="12">
        <v>40</v>
      </c>
      <c r="F71" s="13" t="s">
        <v>15</v>
      </c>
      <c r="G71" s="14">
        <f>PI()*E71^2</f>
        <v>5026.5482457436692</v>
      </c>
      <c r="H71" s="48"/>
      <c r="I71" s="36"/>
      <c r="J71" s="40" t="s">
        <v>29</v>
      </c>
      <c r="K71" s="22">
        <f>K70*10000/G51</f>
        <v>5.0701150000000013</v>
      </c>
      <c r="M71" s="23">
        <v>5</v>
      </c>
      <c r="N71" s="24">
        <v>24</v>
      </c>
      <c r="O71" s="25" t="s">
        <v>6</v>
      </c>
      <c r="P71" s="25">
        <v>25.46</v>
      </c>
      <c r="Q71" s="25">
        <v>6.9</v>
      </c>
      <c r="R71" s="25">
        <v>2.1</v>
      </c>
      <c r="S71" s="25">
        <v>2.1</v>
      </c>
      <c r="T71" s="25" t="s">
        <v>26</v>
      </c>
      <c r="U71" s="24" t="s">
        <v>26</v>
      </c>
      <c r="V71" s="28">
        <f t="shared" si="11"/>
        <v>5.0910420013292143E-2</v>
      </c>
    </row>
    <row r="72" spans="3:24" ht="15" thickBot="1" x14ac:dyDescent="0.35">
      <c r="C72" s="11"/>
      <c r="D72" s="10"/>
      <c r="E72" s="10"/>
      <c r="F72" s="10"/>
      <c r="G72" s="48"/>
      <c r="H72" s="48"/>
      <c r="I72" s="36"/>
      <c r="K72" s="44"/>
      <c r="M72" s="23">
        <v>6</v>
      </c>
      <c r="N72" s="24">
        <v>3</v>
      </c>
      <c r="O72" s="25" t="s">
        <v>5</v>
      </c>
      <c r="P72" s="25">
        <v>34.06</v>
      </c>
      <c r="Q72" s="25">
        <v>9.3000000000000007</v>
      </c>
      <c r="R72" s="25">
        <v>3.1</v>
      </c>
      <c r="S72" s="25">
        <v>2.9</v>
      </c>
      <c r="T72" s="25">
        <v>2.2000000000000002</v>
      </c>
      <c r="U72" s="24" t="s">
        <v>26</v>
      </c>
      <c r="V72" s="28">
        <f t="shared" si="11"/>
        <v>9.1112752882750017E-2</v>
      </c>
    </row>
    <row r="73" spans="3:24" ht="15.6" thickTop="1" thickBot="1" x14ac:dyDescent="0.35">
      <c r="C73" s="11"/>
      <c r="D73" s="120" t="s">
        <v>0</v>
      </c>
      <c r="E73" s="120" t="s">
        <v>1</v>
      </c>
      <c r="F73" s="120" t="s">
        <v>2</v>
      </c>
      <c r="G73" s="122" t="s">
        <v>19</v>
      </c>
      <c r="H73" s="123"/>
      <c r="I73" s="123"/>
      <c r="J73" s="124"/>
      <c r="K73" s="113" t="s">
        <v>20</v>
      </c>
      <c r="M73" s="23">
        <v>7</v>
      </c>
      <c r="N73" s="24">
        <v>30</v>
      </c>
      <c r="O73" s="25" t="s">
        <v>6</v>
      </c>
      <c r="P73" s="25">
        <v>18.46</v>
      </c>
      <c r="Q73" s="25">
        <v>5.5</v>
      </c>
      <c r="R73" s="25">
        <v>1.7</v>
      </c>
      <c r="S73" s="25">
        <v>1.7</v>
      </c>
      <c r="T73" s="25" t="s">
        <v>26</v>
      </c>
      <c r="U73" s="24" t="s">
        <v>26</v>
      </c>
      <c r="V73" s="28">
        <f t="shared" si="11"/>
        <v>2.6764138877800991E-2</v>
      </c>
    </row>
    <row r="74" spans="3:24" ht="15" thickBot="1" x14ac:dyDescent="0.35">
      <c r="C74" s="11"/>
      <c r="D74" s="121"/>
      <c r="E74" s="121"/>
      <c r="F74" s="121"/>
      <c r="G74" s="16" t="s">
        <v>22</v>
      </c>
      <c r="H74" s="16" t="s">
        <v>23</v>
      </c>
      <c r="I74" s="16" t="s">
        <v>24</v>
      </c>
      <c r="J74" s="16" t="s">
        <v>25</v>
      </c>
      <c r="K74" s="114"/>
      <c r="M74" s="23">
        <v>8</v>
      </c>
      <c r="N74" s="24">
        <v>8</v>
      </c>
      <c r="O74" s="25" t="s">
        <v>5</v>
      </c>
      <c r="P74" s="25">
        <v>60.8</v>
      </c>
      <c r="Q74" s="25">
        <v>14</v>
      </c>
      <c r="R74" s="25">
        <v>2.4</v>
      </c>
      <c r="S74" s="25">
        <v>2.2000000000000002</v>
      </c>
      <c r="T74" s="25">
        <v>3.4</v>
      </c>
      <c r="U74" s="24" t="s">
        <v>26</v>
      </c>
      <c r="V74" s="28">
        <f t="shared" si="11"/>
        <v>0.29033342667415429</v>
      </c>
    </row>
    <row r="75" spans="3:24" ht="15" thickBot="1" x14ac:dyDescent="0.35">
      <c r="C75" s="11">
        <v>1.6031219541881399</v>
      </c>
      <c r="D75" s="20">
        <v>29</v>
      </c>
      <c r="E75" s="16" t="s">
        <v>6</v>
      </c>
      <c r="F75" s="16">
        <v>48.06</v>
      </c>
      <c r="G75" s="16">
        <v>10.6</v>
      </c>
      <c r="H75" s="16">
        <v>2.2999999999999998</v>
      </c>
      <c r="I75" s="16">
        <v>2.2999999999999998</v>
      </c>
      <c r="J75" s="21" t="s">
        <v>26</v>
      </c>
      <c r="K75" s="22">
        <f t="shared" si="0"/>
        <v>0.18140840893222784</v>
      </c>
      <c r="M75" s="23">
        <v>9</v>
      </c>
      <c r="N75" s="24">
        <v>6</v>
      </c>
      <c r="O75" s="25" t="s">
        <v>5</v>
      </c>
      <c r="P75" s="25">
        <v>44.88</v>
      </c>
      <c r="Q75" s="25">
        <v>7.8</v>
      </c>
      <c r="R75" s="25">
        <v>2.4</v>
      </c>
      <c r="S75" s="25">
        <v>1.9</v>
      </c>
      <c r="T75" s="25">
        <v>2.4</v>
      </c>
      <c r="U75" s="24" t="s">
        <v>26</v>
      </c>
      <c r="V75" s="28">
        <f t="shared" si="11"/>
        <v>0.15819602904486935</v>
      </c>
    </row>
    <row r="76" spans="3:24" ht="16.8" thickBot="1" x14ac:dyDescent="0.35">
      <c r="C76" s="11">
        <v>6.2361847310675458</v>
      </c>
      <c r="D76" s="20">
        <v>4</v>
      </c>
      <c r="E76" s="16" t="s">
        <v>5</v>
      </c>
      <c r="F76" s="16">
        <v>22.6</v>
      </c>
      <c r="G76" s="16">
        <v>7.1</v>
      </c>
      <c r="H76" s="16">
        <v>2.1</v>
      </c>
      <c r="I76" s="16">
        <v>1.6</v>
      </c>
      <c r="J76" s="21">
        <v>1.5</v>
      </c>
      <c r="K76" s="22">
        <f t="shared" si="0"/>
        <v>4.0114996593688071E-2</v>
      </c>
      <c r="M76" s="23">
        <v>10</v>
      </c>
      <c r="N76" s="24">
        <v>2</v>
      </c>
      <c r="O76" s="25" t="s">
        <v>5</v>
      </c>
      <c r="P76" s="25">
        <v>42.02</v>
      </c>
      <c r="Q76" s="25">
        <v>9.8000000000000007</v>
      </c>
      <c r="R76" s="25">
        <v>3</v>
      </c>
      <c r="S76" s="25">
        <v>3.1</v>
      </c>
      <c r="T76" s="25">
        <v>3.6</v>
      </c>
      <c r="U76" s="47">
        <v>20.5294909824866</v>
      </c>
      <c r="V76" s="41">
        <f t="shared" si="11"/>
        <v>0.13867621433068719</v>
      </c>
      <c r="W76" s="44">
        <f>SUM(V67:V76)</f>
        <v>1.1481841700919539</v>
      </c>
      <c r="X76" s="43" t="s">
        <v>30</v>
      </c>
    </row>
    <row r="77" spans="3:24" ht="16.8" thickBot="1" x14ac:dyDescent="0.35">
      <c r="C77" s="11">
        <v>9.4366307546708637</v>
      </c>
      <c r="D77" s="20">
        <v>5</v>
      </c>
      <c r="E77" s="16" t="s">
        <v>5</v>
      </c>
      <c r="F77" s="16">
        <v>44.56</v>
      </c>
      <c r="G77" s="16">
        <v>8.8000000000000007</v>
      </c>
      <c r="H77" s="16">
        <v>3</v>
      </c>
      <c r="I77" s="16">
        <v>1.4</v>
      </c>
      <c r="J77" s="21">
        <v>2.7</v>
      </c>
      <c r="K77" s="22">
        <f t="shared" si="0"/>
        <v>0.15594815666937276</v>
      </c>
      <c r="M77" s="23">
        <v>11</v>
      </c>
      <c r="N77" s="24">
        <v>3</v>
      </c>
      <c r="O77" s="25" t="s">
        <v>5</v>
      </c>
      <c r="P77" s="24" t="s">
        <v>26</v>
      </c>
      <c r="Q77" s="24" t="s">
        <v>26</v>
      </c>
      <c r="R77" s="24" t="s">
        <v>26</v>
      </c>
      <c r="S77" s="24" t="s">
        <v>26</v>
      </c>
      <c r="T77" s="24" t="s">
        <v>26</v>
      </c>
      <c r="U77" s="50">
        <v>22.788154817799501</v>
      </c>
      <c r="W77" s="49">
        <f>W76*10000/P64</f>
        <v>7.7909780710119856</v>
      </c>
      <c r="X77" s="43" t="s">
        <v>31</v>
      </c>
    </row>
    <row r="78" spans="3:24" ht="15" thickBot="1" x14ac:dyDescent="0.35">
      <c r="C78" s="11">
        <v>14.368020044529448</v>
      </c>
      <c r="D78" s="20">
        <v>28</v>
      </c>
      <c r="E78" s="16" t="s">
        <v>6</v>
      </c>
      <c r="F78" s="16">
        <v>13.69</v>
      </c>
      <c r="G78" s="16">
        <v>4.2</v>
      </c>
      <c r="H78" s="16">
        <v>1.5</v>
      </c>
      <c r="I78" s="16">
        <v>1.5</v>
      </c>
      <c r="J78" s="21" t="s">
        <v>26</v>
      </c>
      <c r="K78" s="22">
        <f t="shared" si="0"/>
        <v>1.4719626073111251E-2</v>
      </c>
    </row>
    <row r="79" spans="3:24" ht="15" thickBot="1" x14ac:dyDescent="0.35">
      <c r="C79" s="11">
        <v>14.56193668438371</v>
      </c>
      <c r="D79" s="20">
        <v>24</v>
      </c>
      <c r="E79" s="16" t="s">
        <v>6</v>
      </c>
      <c r="F79" s="16">
        <v>25.46</v>
      </c>
      <c r="G79" s="16">
        <v>6.9</v>
      </c>
      <c r="H79" s="16">
        <v>2.1</v>
      </c>
      <c r="I79" s="16">
        <v>2.1</v>
      </c>
      <c r="J79" s="21" t="s">
        <v>26</v>
      </c>
      <c r="K79" s="22">
        <f t="shared" si="0"/>
        <v>5.0910420013292143E-2</v>
      </c>
      <c r="N79" t="s">
        <v>35</v>
      </c>
    </row>
    <row r="80" spans="3:24" ht="15" thickBot="1" x14ac:dyDescent="0.35">
      <c r="C80" s="11">
        <v>15.608331108738051</v>
      </c>
      <c r="D80" s="20">
        <v>3</v>
      </c>
      <c r="E80" s="16" t="s">
        <v>5</v>
      </c>
      <c r="F80" s="16">
        <v>34.06</v>
      </c>
      <c r="G80" s="16">
        <v>9.3000000000000007</v>
      </c>
      <c r="H80" s="16">
        <v>3.1</v>
      </c>
      <c r="I80" s="16">
        <v>2.9</v>
      </c>
      <c r="J80" s="21">
        <v>2.2000000000000002</v>
      </c>
      <c r="K80" s="22">
        <f t="shared" si="0"/>
        <v>9.1112752882750017E-2</v>
      </c>
    </row>
    <row r="81" spans="3:22" ht="15" thickBot="1" x14ac:dyDescent="0.35">
      <c r="C81" s="11">
        <v>18.507566020414462</v>
      </c>
      <c r="D81" s="20">
        <v>30</v>
      </c>
      <c r="E81" s="16" t="s">
        <v>6</v>
      </c>
      <c r="F81" s="16">
        <v>18.46</v>
      </c>
      <c r="G81" s="16">
        <v>5.5</v>
      </c>
      <c r="H81" s="16">
        <v>1.7</v>
      </c>
      <c r="I81" s="16">
        <v>1.7</v>
      </c>
      <c r="J81" s="21" t="s">
        <v>26</v>
      </c>
      <c r="K81" s="22">
        <f t="shared" si="0"/>
        <v>2.6764138877800991E-2</v>
      </c>
      <c r="N81" t="s">
        <v>36</v>
      </c>
    </row>
    <row r="82" spans="3:22" ht="15" thickBot="1" x14ac:dyDescent="0.35">
      <c r="C82" s="11">
        <v>19.448650338776723</v>
      </c>
      <c r="D82" s="20">
        <v>8</v>
      </c>
      <c r="E82" s="16" t="s">
        <v>5</v>
      </c>
      <c r="F82" s="16">
        <v>60.8</v>
      </c>
      <c r="G82" s="16">
        <v>14</v>
      </c>
      <c r="H82" s="16">
        <v>2.4</v>
      </c>
      <c r="I82" s="16">
        <v>2.2000000000000002</v>
      </c>
      <c r="J82" s="21">
        <v>3.4</v>
      </c>
      <c r="K82" s="22">
        <f t="shared" si="0"/>
        <v>0.29033342667415429</v>
      </c>
      <c r="N82" t="s">
        <v>18</v>
      </c>
      <c r="O82" s="13" t="s">
        <v>15</v>
      </c>
      <c r="P82" s="14">
        <f>PI()*U104^2</f>
        <v>3538.3129738851121</v>
      </c>
    </row>
    <row r="83" spans="3:22" ht="15.6" thickTop="1" thickBot="1" x14ac:dyDescent="0.35">
      <c r="C83" s="11">
        <v>19.547889911701468</v>
      </c>
      <c r="D83" s="20">
        <v>6</v>
      </c>
      <c r="E83" s="16" t="s">
        <v>5</v>
      </c>
      <c r="F83" s="16">
        <v>44.88</v>
      </c>
      <c r="G83" s="16">
        <v>7.8</v>
      </c>
      <c r="H83" s="16">
        <v>2.4</v>
      </c>
      <c r="I83" s="16">
        <v>1.9</v>
      </c>
      <c r="J83" s="21">
        <v>2.4</v>
      </c>
      <c r="K83" s="22">
        <f t="shared" si="0"/>
        <v>0.15819602904486935</v>
      </c>
      <c r="N83" s="115" t="s">
        <v>0</v>
      </c>
      <c r="O83" s="115" t="s">
        <v>1</v>
      </c>
      <c r="P83" s="115" t="s">
        <v>2</v>
      </c>
      <c r="Q83" s="117" t="s">
        <v>19</v>
      </c>
      <c r="R83" s="118"/>
      <c r="S83" s="118"/>
      <c r="T83" s="119"/>
      <c r="U83" s="120" t="s">
        <v>21</v>
      </c>
      <c r="V83" s="113" t="s">
        <v>20</v>
      </c>
    </row>
    <row r="84" spans="3:22" ht="15" thickBot="1" x14ac:dyDescent="0.35">
      <c r="C84" s="11">
        <v>20.529490982486632</v>
      </c>
      <c r="D84" s="20">
        <v>2</v>
      </c>
      <c r="E84" s="16" t="s">
        <v>5</v>
      </c>
      <c r="F84" s="16">
        <v>42.02</v>
      </c>
      <c r="G84" s="16">
        <v>9.8000000000000007</v>
      </c>
      <c r="H84" s="16">
        <v>3</v>
      </c>
      <c r="I84" s="16">
        <v>3.1</v>
      </c>
      <c r="J84" s="21">
        <v>3.6</v>
      </c>
      <c r="K84" s="22">
        <f t="shared" si="0"/>
        <v>0.13867621433068719</v>
      </c>
      <c r="N84" s="116"/>
      <c r="O84" s="116"/>
      <c r="P84" s="116"/>
      <c r="Q84" s="25" t="s">
        <v>22</v>
      </c>
      <c r="R84" s="25" t="s">
        <v>23</v>
      </c>
      <c r="S84" s="25" t="s">
        <v>24</v>
      </c>
      <c r="T84" s="25" t="s">
        <v>25</v>
      </c>
      <c r="U84" s="121"/>
      <c r="V84" s="114"/>
    </row>
    <row r="85" spans="3:22" ht="15" thickBot="1" x14ac:dyDescent="0.35">
      <c r="C85" s="11">
        <v>22.78815481779953</v>
      </c>
      <c r="D85" s="20">
        <v>7</v>
      </c>
      <c r="E85" s="16" t="s">
        <v>5</v>
      </c>
      <c r="F85" s="16">
        <v>31.19</v>
      </c>
      <c r="G85" s="16">
        <v>10.4</v>
      </c>
      <c r="H85" s="16">
        <v>4.2</v>
      </c>
      <c r="I85" s="16">
        <v>5.0999999999999996</v>
      </c>
      <c r="J85" s="21">
        <v>2.7</v>
      </c>
      <c r="K85" s="22">
        <f t="shared" si="0"/>
        <v>7.6404797826346849E-2</v>
      </c>
      <c r="M85" s="23">
        <v>1</v>
      </c>
      <c r="N85" s="24">
        <v>29</v>
      </c>
      <c r="O85" s="25" t="s">
        <v>6</v>
      </c>
      <c r="P85" s="25">
        <v>48.06</v>
      </c>
      <c r="Q85" s="25">
        <v>10.6</v>
      </c>
      <c r="R85" s="25">
        <v>2.2999999999999998</v>
      </c>
      <c r="S85" s="25">
        <v>2.2999999999999998</v>
      </c>
      <c r="T85" s="25" t="s">
        <v>26</v>
      </c>
      <c r="U85" s="25" t="s">
        <v>26</v>
      </c>
      <c r="V85" s="28">
        <f>PI()/40000*P85^2</f>
        <v>0.18140840893222784</v>
      </c>
    </row>
    <row r="86" spans="3:22" ht="15" thickBot="1" x14ac:dyDescent="0.35">
      <c r="C86" s="11">
        <v>23.05168106668145</v>
      </c>
      <c r="D86" s="20">
        <v>9</v>
      </c>
      <c r="E86" s="16" t="s">
        <v>5</v>
      </c>
      <c r="F86" s="16">
        <v>27.69</v>
      </c>
      <c r="G86" s="16">
        <v>8.4</v>
      </c>
      <c r="H86" s="16">
        <v>3.3</v>
      </c>
      <c r="I86" s="16">
        <v>2.5</v>
      </c>
      <c r="J86" s="21">
        <v>2.2000000000000002</v>
      </c>
      <c r="K86" s="22">
        <f t="shared" si="0"/>
        <v>6.0219312475052231E-2</v>
      </c>
      <c r="M86" s="23">
        <v>2</v>
      </c>
      <c r="N86" s="24">
        <v>4</v>
      </c>
      <c r="O86" s="25" t="s">
        <v>5</v>
      </c>
      <c r="P86" s="25">
        <v>22.6</v>
      </c>
      <c r="Q86" s="25">
        <v>7.1</v>
      </c>
      <c r="R86" s="25">
        <v>2.1</v>
      </c>
      <c r="S86" s="25">
        <v>1.6</v>
      </c>
      <c r="T86" s="25">
        <v>1.5</v>
      </c>
      <c r="U86" s="25" t="s">
        <v>26</v>
      </c>
      <c r="V86" s="28">
        <f t="shared" ref="V86:V104" si="12">PI()/40000*P86^2</f>
        <v>4.0114996593688071E-2</v>
      </c>
    </row>
    <row r="87" spans="3:22" ht="15" thickBot="1" x14ac:dyDescent="0.35">
      <c r="C87" s="11">
        <v>27.435743110038043</v>
      </c>
      <c r="D87" s="20">
        <v>21</v>
      </c>
      <c r="E87" s="16" t="s">
        <v>5</v>
      </c>
      <c r="F87" s="16">
        <v>22.28</v>
      </c>
      <c r="G87" s="16">
        <v>5.4</v>
      </c>
      <c r="H87" s="16">
        <v>1.9</v>
      </c>
      <c r="I87" s="16">
        <v>2.4</v>
      </c>
      <c r="J87" s="21">
        <v>1.2</v>
      </c>
      <c r="K87" s="22">
        <f t="shared" si="0"/>
        <v>3.8987039167343189E-2</v>
      </c>
      <c r="M87" s="23">
        <v>3</v>
      </c>
      <c r="N87" s="24">
        <v>5</v>
      </c>
      <c r="O87" s="25" t="s">
        <v>5</v>
      </c>
      <c r="P87" s="25">
        <v>44.56</v>
      </c>
      <c r="Q87" s="25">
        <v>8.8000000000000007</v>
      </c>
      <c r="R87" s="25">
        <v>3</v>
      </c>
      <c r="S87" s="25">
        <v>1.4</v>
      </c>
      <c r="T87" s="25">
        <v>2.7</v>
      </c>
      <c r="U87" s="25" t="s">
        <v>26</v>
      </c>
      <c r="V87" s="28">
        <f t="shared" si="12"/>
        <v>0.15594815666937276</v>
      </c>
    </row>
    <row r="88" spans="3:22" ht="15" thickBot="1" x14ac:dyDescent="0.35">
      <c r="C88" s="11">
        <v>28.252610498854789</v>
      </c>
      <c r="D88" s="20">
        <v>10</v>
      </c>
      <c r="E88" s="16" t="s">
        <v>5</v>
      </c>
      <c r="F88" s="16">
        <v>27.37</v>
      </c>
      <c r="G88" s="16">
        <v>7.2</v>
      </c>
      <c r="H88" s="16">
        <v>2.8</v>
      </c>
      <c r="I88" s="16">
        <v>1.6</v>
      </c>
      <c r="J88" s="21">
        <v>2</v>
      </c>
      <c r="K88" s="22">
        <f t="shared" si="0"/>
        <v>5.8835503742999E-2</v>
      </c>
      <c r="M88" s="23">
        <v>4</v>
      </c>
      <c r="N88" s="24">
        <v>28</v>
      </c>
      <c r="O88" s="25" t="s">
        <v>6</v>
      </c>
      <c r="P88" s="25">
        <v>13.69</v>
      </c>
      <c r="Q88" s="25">
        <v>4.2</v>
      </c>
      <c r="R88" s="25">
        <v>1.5</v>
      </c>
      <c r="S88" s="25">
        <v>1.5</v>
      </c>
      <c r="T88" s="25" t="s">
        <v>26</v>
      </c>
      <c r="U88" s="25" t="s">
        <v>26</v>
      </c>
      <c r="V88" s="28">
        <f t="shared" si="12"/>
        <v>1.4719626073111251E-2</v>
      </c>
    </row>
    <row r="89" spans="3:22" ht="15" thickBot="1" x14ac:dyDescent="0.35">
      <c r="C89" s="11">
        <v>28.310598722033415</v>
      </c>
      <c r="D89" s="20">
        <v>1</v>
      </c>
      <c r="E89" s="16" t="s">
        <v>5</v>
      </c>
      <c r="F89" s="16">
        <v>25.46</v>
      </c>
      <c r="G89" s="16">
        <v>7.4</v>
      </c>
      <c r="H89" s="16">
        <v>2.7</v>
      </c>
      <c r="I89" s="16">
        <v>2.2000000000000002</v>
      </c>
      <c r="J89" s="21">
        <v>1.8</v>
      </c>
      <c r="K89" s="22">
        <f t="shared" si="0"/>
        <v>5.0910420013292143E-2</v>
      </c>
      <c r="M89" s="23">
        <v>5</v>
      </c>
      <c r="N89" s="24">
        <v>24</v>
      </c>
      <c r="O89" s="25" t="s">
        <v>6</v>
      </c>
      <c r="P89" s="25">
        <v>25.46</v>
      </c>
      <c r="Q89" s="25">
        <v>6.9</v>
      </c>
      <c r="R89" s="25">
        <v>2.1</v>
      </c>
      <c r="S89" s="25">
        <v>2.1</v>
      </c>
      <c r="T89" s="25" t="s">
        <v>26</v>
      </c>
      <c r="U89" s="25" t="s">
        <v>26</v>
      </c>
      <c r="V89" s="28">
        <f t="shared" si="12"/>
        <v>5.0910420013292143E-2</v>
      </c>
    </row>
    <row r="90" spans="3:22" ht="15" thickBot="1" x14ac:dyDescent="0.35">
      <c r="C90" s="11">
        <v>30.818500936937216</v>
      </c>
      <c r="D90" s="20">
        <v>25</v>
      </c>
      <c r="E90" s="16" t="s">
        <v>6</v>
      </c>
      <c r="F90" s="16">
        <v>30.24</v>
      </c>
      <c r="G90" s="16">
        <v>7.5</v>
      </c>
      <c r="H90" s="16">
        <v>1.8</v>
      </c>
      <c r="I90" s="16">
        <v>1.8</v>
      </c>
      <c r="J90" s="21" t="s">
        <v>26</v>
      </c>
      <c r="K90" s="22">
        <f t="shared" si="0"/>
        <v>7.1821331954483841E-2</v>
      </c>
      <c r="M90" s="23">
        <v>6</v>
      </c>
      <c r="N90" s="24">
        <v>3</v>
      </c>
      <c r="O90" s="25" t="s">
        <v>5</v>
      </c>
      <c r="P90" s="25">
        <v>34.06</v>
      </c>
      <c r="Q90" s="25">
        <v>9.3000000000000007</v>
      </c>
      <c r="R90" s="25">
        <v>3.1</v>
      </c>
      <c r="S90" s="25">
        <v>2.9</v>
      </c>
      <c r="T90" s="25">
        <v>2.2000000000000002</v>
      </c>
      <c r="U90" s="25" t="s">
        <v>26</v>
      </c>
      <c r="V90" s="28">
        <f t="shared" si="12"/>
        <v>9.1112752882750017E-2</v>
      </c>
    </row>
    <row r="91" spans="3:22" ht="15" thickBot="1" x14ac:dyDescent="0.35">
      <c r="C91" s="11">
        <v>31.65517335286604</v>
      </c>
      <c r="D91" s="20">
        <v>31</v>
      </c>
      <c r="E91" s="16" t="s">
        <v>6</v>
      </c>
      <c r="F91" s="16">
        <v>21.96</v>
      </c>
      <c r="G91" s="16">
        <v>5.0999999999999996</v>
      </c>
      <c r="H91" s="16">
        <v>1.5</v>
      </c>
      <c r="I91" s="16">
        <v>1.5</v>
      </c>
      <c r="J91" s="21" t="s">
        <v>26</v>
      </c>
      <c r="K91" s="22">
        <f t="shared" si="0"/>
        <v>3.7875166695384696E-2</v>
      </c>
      <c r="M91" s="23">
        <v>7</v>
      </c>
      <c r="N91" s="24">
        <v>30</v>
      </c>
      <c r="O91" s="25" t="s">
        <v>6</v>
      </c>
      <c r="P91" s="25">
        <v>18.46</v>
      </c>
      <c r="Q91" s="25">
        <v>5.5</v>
      </c>
      <c r="R91" s="25">
        <v>1.7</v>
      </c>
      <c r="S91" s="25">
        <v>1.7</v>
      </c>
      <c r="T91" s="25" t="s">
        <v>26</v>
      </c>
      <c r="U91" s="25" t="s">
        <v>26</v>
      </c>
      <c r="V91" s="28">
        <f t="shared" si="12"/>
        <v>2.6764138877800991E-2</v>
      </c>
    </row>
    <row r="92" spans="3:22" ht="15" thickBot="1" x14ac:dyDescent="0.35">
      <c r="C92" s="11">
        <v>33.236275362922363</v>
      </c>
      <c r="D92" s="20">
        <v>27</v>
      </c>
      <c r="E92" s="16" t="s">
        <v>6</v>
      </c>
      <c r="F92" s="16">
        <v>20.37</v>
      </c>
      <c r="G92" s="16">
        <v>5.3</v>
      </c>
      <c r="H92" s="16">
        <v>1.8</v>
      </c>
      <c r="I92" s="16">
        <v>1.8</v>
      </c>
      <c r="J92" s="21" t="s">
        <v>26</v>
      </c>
      <c r="K92" s="22">
        <f t="shared" si="0"/>
        <v>3.258906791858307E-2</v>
      </c>
      <c r="M92" s="23">
        <v>8</v>
      </c>
      <c r="N92" s="24">
        <v>8</v>
      </c>
      <c r="O92" s="25" t="s">
        <v>5</v>
      </c>
      <c r="P92" s="25">
        <v>60.8</v>
      </c>
      <c r="Q92" s="25">
        <v>14</v>
      </c>
      <c r="R92" s="25">
        <v>2.4</v>
      </c>
      <c r="S92" s="25">
        <v>2.2000000000000002</v>
      </c>
      <c r="T92" s="25">
        <v>3.4</v>
      </c>
      <c r="U92" s="25" t="s">
        <v>26</v>
      </c>
      <c r="V92" s="28">
        <f t="shared" si="12"/>
        <v>0.29033342667415429</v>
      </c>
    </row>
    <row r="93" spans="3:22" ht="15" thickBot="1" x14ac:dyDescent="0.35">
      <c r="C93" s="11">
        <v>33.36405251164792</v>
      </c>
      <c r="D93" s="20">
        <v>26</v>
      </c>
      <c r="E93" s="16" t="s">
        <v>6</v>
      </c>
      <c r="F93" s="16">
        <v>17.190000000000001</v>
      </c>
      <c r="G93" s="16">
        <v>4.7</v>
      </c>
      <c r="H93" s="16">
        <v>1.5</v>
      </c>
      <c r="I93" s="16">
        <v>1.5</v>
      </c>
      <c r="J93" s="21" t="s">
        <v>26</v>
      </c>
      <c r="K93" s="22">
        <f t="shared" si="0"/>
        <v>2.3208209423110877E-2</v>
      </c>
      <c r="M93" s="23">
        <v>9</v>
      </c>
      <c r="N93" s="24">
        <v>6</v>
      </c>
      <c r="O93" s="25" t="s">
        <v>5</v>
      </c>
      <c r="P93" s="25">
        <v>44.88</v>
      </c>
      <c r="Q93" s="25">
        <v>7.8</v>
      </c>
      <c r="R93" s="25">
        <v>2.4</v>
      </c>
      <c r="S93" s="25">
        <v>1.9</v>
      </c>
      <c r="T93" s="25">
        <v>2.4</v>
      </c>
      <c r="U93" s="25" t="s">
        <v>26</v>
      </c>
      <c r="V93" s="28">
        <f t="shared" si="12"/>
        <v>0.15819602904486935</v>
      </c>
    </row>
    <row r="94" spans="3:22" ht="15" thickBot="1" x14ac:dyDescent="0.35">
      <c r="C94" s="11">
        <v>33.560095351473599</v>
      </c>
      <c r="D94" s="20">
        <v>18</v>
      </c>
      <c r="E94" s="16" t="s">
        <v>5</v>
      </c>
      <c r="F94" s="16">
        <v>31.83</v>
      </c>
      <c r="G94" s="16">
        <v>7.4</v>
      </c>
      <c r="H94" s="16">
        <v>3.2</v>
      </c>
      <c r="I94" s="16">
        <v>3.2</v>
      </c>
      <c r="J94" s="21">
        <v>2.8</v>
      </c>
      <c r="K94" s="22">
        <f t="shared" si="0"/>
        <v>7.9572528530814493E-2</v>
      </c>
      <c r="M94" s="23">
        <v>10</v>
      </c>
      <c r="N94" s="24">
        <v>2</v>
      </c>
      <c r="O94" s="25" t="s">
        <v>5</v>
      </c>
      <c r="P94" s="25">
        <v>42.02</v>
      </c>
      <c r="Q94" s="25">
        <v>9.8000000000000007</v>
      </c>
      <c r="R94" s="25">
        <v>3</v>
      </c>
      <c r="S94" s="25">
        <v>3.1</v>
      </c>
      <c r="T94" s="25">
        <v>3.6</v>
      </c>
      <c r="U94" s="25" t="s">
        <v>26</v>
      </c>
      <c r="V94" s="28">
        <f t="shared" si="12"/>
        <v>0.13867621433068719</v>
      </c>
    </row>
    <row r="95" spans="3:22" ht="15" thickBot="1" x14ac:dyDescent="0.35">
      <c r="C95" s="11">
        <v>35.5</v>
      </c>
      <c r="D95" s="20">
        <v>22</v>
      </c>
      <c r="E95" s="16" t="s">
        <v>5</v>
      </c>
      <c r="F95" s="16">
        <v>16.87</v>
      </c>
      <c r="G95" s="16">
        <v>6.7</v>
      </c>
      <c r="H95" s="16">
        <v>2.4</v>
      </c>
      <c r="I95" s="16">
        <v>1.9</v>
      </c>
      <c r="J95" s="21">
        <v>1.2</v>
      </c>
      <c r="K95" s="22">
        <f t="shared" si="0"/>
        <v>2.2352188256860729E-2</v>
      </c>
      <c r="M95" s="23">
        <v>11</v>
      </c>
      <c r="N95" s="24">
        <v>7</v>
      </c>
      <c r="O95" s="25" t="s">
        <v>5</v>
      </c>
      <c r="P95" s="25">
        <v>31.19</v>
      </c>
      <c r="Q95" s="25">
        <v>10.4</v>
      </c>
      <c r="R95" s="25">
        <v>4.2</v>
      </c>
      <c r="S95" s="25">
        <v>5.0999999999999996</v>
      </c>
      <c r="T95" s="25">
        <v>2.7</v>
      </c>
      <c r="U95" s="25" t="s">
        <v>26</v>
      </c>
      <c r="V95" s="28">
        <f t="shared" si="12"/>
        <v>7.6404797826346849E-2</v>
      </c>
    </row>
    <row r="96" spans="3:22" ht="15" thickBot="1" x14ac:dyDescent="0.35">
      <c r="C96" s="11">
        <v>36.891733491393431</v>
      </c>
      <c r="D96" s="20">
        <v>15</v>
      </c>
      <c r="E96" s="16" t="s">
        <v>5</v>
      </c>
      <c r="F96" s="16">
        <v>58.25</v>
      </c>
      <c r="G96" s="16">
        <v>7.7</v>
      </c>
      <c r="H96" s="16">
        <v>1.8</v>
      </c>
      <c r="I96" s="16">
        <v>1.6</v>
      </c>
      <c r="J96" s="21">
        <v>3.6</v>
      </c>
      <c r="K96" s="22">
        <f t="shared" si="0"/>
        <v>0.26649050557927545</v>
      </c>
      <c r="M96" s="23">
        <v>12</v>
      </c>
      <c r="N96" s="24">
        <v>9</v>
      </c>
      <c r="O96" s="25" t="s">
        <v>5</v>
      </c>
      <c r="P96" s="25">
        <v>27.69</v>
      </c>
      <c r="Q96" s="25">
        <v>8.4</v>
      </c>
      <c r="R96" s="25">
        <v>3.3</v>
      </c>
      <c r="S96" s="25">
        <v>2.5</v>
      </c>
      <c r="T96" s="25">
        <v>2.2000000000000002</v>
      </c>
      <c r="U96" s="25" t="s">
        <v>26</v>
      </c>
      <c r="V96" s="28">
        <f t="shared" si="12"/>
        <v>6.0219312475052231E-2</v>
      </c>
    </row>
    <row r="97" spans="3:25" ht="15" thickBot="1" x14ac:dyDescent="0.35">
      <c r="C97" s="11">
        <v>38.683976010746356</v>
      </c>
      <c r="D97" s="20">
        <v>13</v>
      </c>
      <c r="E97" s="16" t="s">
        <v>5</v>
      </c>
      <c r="F97" s="16">
        <v>42.65</v>
      </c>
      <c r="G97" s="16">
        <v>10.3</v>
      </c>
      <c r="H97" s="16">
        <v>3.9</v>
      </c>
      <c r="I97" s="16">
        <v>2.7</v>
      </c>
      <c r="J97" s="21">
        <v>2</v>
      </c>
      <c r="K97" s="22">
        <f t="shared" ref="K97:K99" si="13">PI()/40000*F97^2</f>
        <v>0.14286569306786348</v>
      </c>
      <c r="M97" s="23">
        <v>13</v>
      </c>
      <c r="N97" s="24">
        <v>21</v>
      </c>
      <c r="O97" s="25" t="s">
        <v>5</v>
      </c>
      <c r="P97" s="25">
        <v>22.28</v>
      </c>
      <c r="Q97" s="25">
        <v>5.4</v>
      </c>
      <c r="R97" s="25">
        <v>1.9</v>
      </c>
      <c r="S97" s="25">
        <v>2.4</v>
      </c>
      <c r="T97" s="25">
        <v>1.2</v>
      </c>
      <c r="U97" s="25" t="s">
        <v>26</v>
      </c>
      <c r="V97" s="28">
        <f t="shared" si="12"/>
        <v>3.8987039167343189E-2</v>
      </c>
    </row>
    <row r="98" spans="3:25" ht="15" thickBot="1" x14ac:dyDescent="0.35">
      <c r="C98" s="11">
        <v>38.916577444580092</v>
      </c>
      <c r="D98" s="20">
        <v>23</v>
      </c>
      <c r="E98" s="16" t="s">
        <v>5</v>
      </c>
      <c r="F98" s="16">
        <v>20.37</v>
      </c>
      <c r="G98" s="16">
        <v>7</v>
      </c>
      <c r="H98" s="16">
        <v>2.5</v>
      </c>
      <c r="I98" s="16">
        <v>2.5</v>
      </c>
      <c r="J98" s="21">
        <v>1.3</v>
      </c>
      <c r="K98" s="22">
        <f t="shared" si="13"/>
        <v>3.258906791858307E-2</v>
      </c>
      <c r="M98" s="23">
        <v>14</v>
      </c>
      <c r="N98" s="24">
        <v>10</v>
      </c>
      <c r="O98" s="25" t="s">
        <v>5</v>
      </c>
      <c r="P98" s="25">
        <v>27.37</v>
      </c>
      <c r="Q98" s="25">
        <v>7.2</v>
      </c>
      <c r="R98" s="25">
        <v>2.8</v>
      </c>
      <c r="S98" s="25">
        <v>1.6</v>
      </c>
      <c r="T98" s="25">
        <v>2</v>
      </c>
      <c r="U98" s="25" t="s">
        <v>26</v>
      </c>
      <c r="V98" s="28">
        <f t="shared" si="12"/>
        <v>5.8835503742999E-2</v>
      </c>
    </row>
    <row r="99" spans="3:25" ht="15" thickBot="1" x14ac:dyDescent="0.35">
      <c r="C99" s="11">
        <v>39.599116151752682</v>
      </c>
      <c r="D99" s="20">
        <v>11</v>
      </c>
      <c r="E99" s="16" t="s">
        <v>5</v>
      </c>
      <c r="F99" s="16">
        <v>48.38</v>
      </c>
      <c r="G99" s="16">
        <v>8.5</v>
      </c>
      <c r="H99" s="16">
        <v>3.5</v>
      </c>
      <c r="I99" s="16">
        <v>2</v>
      </c>
      <c r="J99" s="21">
        <v>2.2999999999999998</v>
      </c>
      <c r="K99" s="22">
        <f t="shared" si="13"/>
        <v>0.18383221049632545</v>
      </c>
      <c r="M99" s="23">
        <v>15</v>
      </c>
      <c r="N99" s="24">
        <v>1</v>
      </c>
      <c r="O99" s="25" t="s">
        <v>5</v>
      </c>
      <c r="P99" s="25">
        <v>25.46</v>
      </c>
      <c r="Q99" s="25">
        <v>7.4</v>
      </c>
      <c r="R99" s="25">
        <v>2.7</v>
      </c>
      <c r="S99" s="25">
        <v>2.2000000000000002</v>
      </c>
      <c r="T99" s="25">
        <v>1.8</v>
      </c>
      <c r="U99" s="25" t="s">
        <v>26</v>
      </c>
      <c r="V99" s="28">
        <f t="shared" si="12"/>
        <v>5.0910420013292143E-2</v>
      </c>
    </row>
    <row r="100" spans="3:25" ht="16.8" thickBot="1" x14ac:dyDescent="0.35">
      <c r="J100" t="s">
        <v>27</v>
      </c>
      <c r="K100" s="22">
        <f>SUM(K75:K99)</f>
        <v>2.3267372131582729</v>
      </c>
      <c r="M100" s="23">
        <v>16</v>
      </c>
      <c r="N100" s="24">
        <v>25</v>
      </c>
      <c r="O100" s="25" t="s">
        <v>6</v>
      </c>
      <c r="P100" s="25">
        <v>30.24</v>
      </c>
      <c r="Q100" s="25">
        <v>7.5</v>
      </c>
      <c r="R100" s="25">
        <v>1.8</v>
      </c>
      <c r="S100" s="25">
        <v>1.8</v>
      </c>
      <c r="T100" s="25" t="s">
        <v>26</v>
      </c>
      <c r="U100" s="25" t="s">
        <v>26</v>
      </c>
      <c r="V100" s="28">
        <f t="shared" si="12"/>
        <v>7.1821331954483841E-2</v>
      </c>
    </row>
    <row r="101" spans="3:25" ht="16.2" thickBot="1" x14ac:dyDescent="0.35">
      <c r="J101" s="40" t="s">
        <v>29</v>
      </c>
      <c r="K101" s="22">
        <f>K100*10000/G71</f>
        <v>4.6288966093750004</v>
      </c>
      <c r="M101" s="23">
        <v>17</v>
      </c>
      <c r="N101" s="24">
        <v>31</v>
      </c>
      <c r="O101" s="25" t="s">
        <v>6</v>
      </c>
      <c r="P101" s="25">
        <v>21.96</v>
      </c>
      <c r="Q101" s="25">
        <v>5.0999999999999996</v>
      </c>
      <c r="R101" s="25">
        <v>1.5</v>
      </c>
      <c r="S101" s="25">
        <v>1.5</v>
      </c>
      <c r="T101" s="25" t="s">
        <v>26</v>
      </c>
      <c r="U101" s="25" t="s">
        <v>26</v>
      </c>
      <c r="V101" s="28">
        <f t="shared" si="12"/>
        <v>3.7875166695384696E-2</v>
      </c>
    </row>
    <row r="102" spans="3:25" ht="15" thickBot="1" x14ac:dyDescent="0.35">
      <c r="M102" s="23">
        <v>18</v>
      </c>
      <c r="N102" s="24">
        <v>27</v>
      </c>
      <c r="O102" s="25" t="s">
        <v>6</v>
      </c>
      <c r="P102" s="25">
        <v>20.37</v>
      </c>
      <c r="Q102" s="25">
        <v>5.3</v>
      </c>
      <c r="R102" s="25">
        <v>1.8</v>
      </c>
      <c r="S102" s="25">
        <v>1.8</v>
      </c>
      <c r="T102" s="25" t="s">
        <v>26</v>
      </c>
      <c r="U102" s="25" t="s">
        <v>26</v>
      </c>
      <c r="V102" s="28">
        <f t="shared" si="12"/>
        <v>3.258906791858307E-2</v>
      </c>
    </row>
    <row r="103" spans="3:25" ht="15" thickBot="1" x14ac:dyDescent="0.35">
      <c r="M103" s="23">
        <v>19</v>
      </c>
      <c r="N103" s="24">
        <v>26</v>
      </c>
      <c r="O103" s="25" t="s">
        <v>6</v>
      </c>
      <c r="P103" s="25">
        <v>17.190000000000001</v>
      </c>
      <c r="Q103" s="25">
        <v>4.7</v>
      </c>
      <c r="R103" s="25">
        <v>1.5</v>
      </c>
      <c r="S103" s="25">
        <v>1.5</v>
      </c>
      <c r="T103" s="25" t="s">
        <v>26</v>
      </c>
      <c r="U103" s="25" t="s">
        <v>26</v>
      </c>
      <c r="V103" s="28">
        <f t="shared" si="12"/>
        <v>2.3208209423110877E-2</v>
      </c>
      <c r="X103" s="37" t="s">
        <v>28</v>
      </c>
      <c r="Y103" s="38">
        <f>(20-1)/20</f>
        <v>0.95</v>
      </c>
    </row>
    <row r="104" spans="3:25" ht="16.8" thickBot="1" x14ac:dyDescent="0.35">
      <c r="M104" s="23">
        <v>20</v>
      </c>
      <c r="N104" s="20">
        <v>18</v>
      </c>
      <c r="O104" s="16" t="s">
        <v>5</v>
      </c>
      <c r="P104" s="16">
        <v>31.83</v>
      </c>
      <c r="Q104" s="16">
        <v>7.4</v>
      </c>
      <c r="R104" s="16">
        <v>3.2</v>
      </c>
      <c r="S104" s="16">
        <v>3.2</v>
      </c>
      <c r="T104" s="16">
        <v>2.8</v>
      </c>
      <c r="U104" s="51">
        <v>33.560095351473599</v>
      </c>
      <c r="V104" s="41">
        <f t="shared" si="12"/>
        <v>7.9572528530814493E-2</v>
      </c>
      <c r="W104" s="44">
        <f>SUM(V85:V104)</f>
        <v>1.6786075478393647</v>
      </c>
      <c r="X104" s="43" t="s">
        <v>30</v>
      </c>
    </row>
    <row r="105" spans="3:25" ht="16.2" x14ac:dyDescent="0.3">
      <c r="W105" s="49">
        <f>W104*10000/P82*Y103</f>
        <v>4.5068855757449313</v>
      </c>
      <c r="X105" s="43" t="s">
        <v>31</v>
      </c>
    </row>
    <row r="106" spans="3:25" ht="15" thickBot="1" x14ac:dyDescent="0.35">
      <c r="N106" t="s">
        <v>32</v>
      </c>
      <c r="O106" s="13" t="s">
        <v>15</v>
      </c>
      <c r="P106" s="14">
        <f>PI()*(AVERAGE(U128:U129))^2</f>
        <v>3745.7969238197443</v>
      </c>
    </row>
    <row r="107" spans="3:25" ht="15.6" thickTop="1" thickBot="1" x14ac:dyDescent="0.35">
      <c r="N107" s="115" t="s">
        <v>0</v>
      </c>
      <c r="O107" s="115" t="s">
        <v>1</v>
      </c>
      <c r="P107" s="115" t="s">
        <v>2</v>
      </c>
      <c r="Q107" s="117" t="s">
        <v>19</v>
      </c>
      <c r="R107" s="118"/>
      <c r="S107" s="118"/>
      <c r="T107" s="119"/>
      <c r="U107" s="120" t="s">
        <v>21</v>
      </c>
      <c r="V107" s="113" t="s">
        <v>20</v>
      </c>
    </row>
    <row r="108" spans="3:25" ht="15" thickBot="1" x14ac:dyDescent="0.35">
      <c r="N108" s="116"/>
      <c r="O108" s="116"/>
      <c r="P108" s="116"/>
      <c r="Q108" s="25" t="s">
        <v>22</v>
      </c>
      <c r="R108" s="25" t="s">
        <v>23</v>
      </c>
      <c r="S108" s="25" t="s">
        <v>24</v>
      </c>
      <c r="T108" s="25" t="s">
        <v>25</v>
      </c>
      <c r="U108" s="121"/>
      <c r="V108" s="114"/>
    </row>
    <row r="109" spans="3:25" ht="15" thickBot="1" x14ac:dyDescent="0.35">
      <c r="M109" s="23">
        <v>1</v>
      </c>
      <c r="N109" s="24">
        <v>29</v>
      </c>
      <c r="O109" s="25" t="s">
        <v>6</v>
      </c>
      <c r="P109" s="25">
        <v>48.06</v>
      </c>
      <c r="Q109" s="25">
        <v>10.6</v>
      </c>
      <c r="R109" s="25">
        <v>2.2999999999999998</v>
      </c>
      <c r="S109" s="25">
        <v>2.2999999999999998</v>
      </c>
      <c r="T109" s="25" t="s">
        <v>26</v>
      </c>
      <c r="U109" s="25" t="s">
        <v>26</v>
      </c>
      <c r="V109" s="28">
        <f>PI()/40000*P109^2</f>
        <v>0.18140840893222784</v>
      </c>
    </row>
    <row r="110" spans="3:25" ht="15" thickBot="1" x14ac:dyDescent="0.35">
      <c r="M110" s="23">
        <v>2</v>
      </c>
      <c r="N110" s="24">
        <v>4</v>
      </c>
      <c r="O110" s="25" t="s">
        <v>5</v>
      </c>
      <c r="P110" s="25">
        <v>22.6</v>
      </c>
      <c r="Q110" s="25">
        <v>7.1</v>
      </c>
      <c r="R110" s="25">
        <v>2.1</v>
      </c>
      <c r="S110" s="25">
        <v>1.6</v>
      </c>
      <c r="T110" s="25">
        <v>1.5</v>
      </c>
      <c r="U110" s="25" t="s">
        <v>26</v>
      </c>
      <c r="V110" s="28">
        <f t="shared" ref="V110:V128" si="14">PI()/40000*P110^2</f>
        <v>4.0114996593688071E-2</v>
      </c>
    </row>
    <row r="111" spans="3:25" ht="15" thickBot="1" x14ac:dyDescent="0.35">
      <c r="M111" s="23">
        <v>3</v>
      </c>
      <c r="N111" s="24">
        <v>5</v>
      </c>
      <c r="O111" s="25" t="s">
        <v>5</v>
      </c>
      <c r="P111" s="25">
        <v>44.56</v>
      </c>
      <c r="Q111" s="25">
        <v>8.8000000000000007</v>
      </c>
      <c r="R111" s="25">
        <v>3</v>
      </c>
      <c r="S111" s="25">
        <v>1.4</v>
      </c>
      <c r="T111" s="25">
        <v>2.7</v>
      </c>
      <c r="U111" s="25" t="s">
        <v>26</v>
      </c>
      <c r="V111" s="28">
        <f t="shared" si="14"/>
        <v>0.15594815666937276</v>
      </c>
    </row>
    <row r="112" spans="3:25" ht="15" thickBot="1" x14ac:dyDescent="0.35">
      <c r="M112" s="23">
        <v>4</v>
      </c>
      <c r="N112" s="24">
        <v>28</v>
      </c>
      <c r="O112" s="25" t="s">
        <v>6</v>
      </c>
      <c r="P112" s="25">
        <v>13.69</v>
      </c>
      <c r="Q112" s="25">
        <v>4.2</v>
      </c>
      <c r="R112" s="25">
        <v>1.5</v>
      </c>
      <c r="S112" s="25">
        <v>1.5</v>
      </c>
      <c r="T112" s="25" t="s">
        <v>26</v>
      </c>
      <c r="U112" s="25" t="s">
        <v>26</v>
      </c>
      <c r="V112" s="28">
        <f t="shared" si="14"/>
        <v>1.4719626073111251E-2</v>
      </c>
    </row>
    <row r="113" spans="13:24" ht="15" thickBot="1" x14ac:dyDescent="0.35">
      <c r="M113" s="23">
        <v>5</v>
      </c>
      <c r="N113" s="24">
        <v>24</v>
      </c>
      <c r="O113" s="25" t="s">
        <v>6</v>
      </c>
      <c r="P113" s="25">
        <v>25.46</v>
      </c>
      <c r="Q113" s="25">
        <v>6.9</v>
      </c>
      <c r="R113" s="25">
        <v>2.1</v>
      </c>
      <c r="S113" s="25">
        <v>2.1</v>
      </c>
      <c r="T113" s="25" t="s">
        <v>26</v>
      </c>
      <c r="U113" s="25" t="s">
        <v>26</v>
      </c>
      <c r="V113" s="28">
        <f t="shared" si="14"/>
        <v>5.0910420013292143E-2</v>
      </c>
    </row>
    <row r="114" spans="13:24" ht="15" thickBot="1" x14ac:dyDescent="0.35">
      <c r="M114" s="23">
        <v>6</v>
      </c>
      <c r="N114" s="24">
        <v>3</v>
      </c>
      <c r="O114" s="25" t="s">
        <v>5</v>
      </c>
      <c r="P114" s="25">
        <v>34.06</v>
      </c>
      <c r="Q114" s="25">
        <v>9.3000000000000007</v>
      </c>
      <c r="R114" s="25">
        <v>3.1</v>
      </c>
      <c r="S114" s="25">
        <v>2.9</v>
      </c>
      <c r="T114" s="25">
        <v>2.2000000000000002</v>
      </c>
      <c r="U114" s="25" t="s">
        <v>26</v>
      </c>
      <c r="V114" s="28">
        <f t="shared" si="14"/>
        <v>9.1112752882750017E-2</v>
      </c>
    </row>
    <row r="115" spans="13:24" ht="15" thickBot="1" x14ac:dyDescent="0.35">
      <c r="M115" s="23">
        <v>7</v>
      </c>
      <c r="N115" s="24">
        <v>30</v>
      </c>
      <c r="O115" s="25" t="s">
        <v>6</v>
      </c>
      <c r="P115" s="25">
        <v>18.46</v>
      </c>
      <c r="Q115" s="25">
        <v>5.5</v>
      </c>
      <c r="R115" s="25">
        <v>1.7</v>
      </c>
      <c r="S115" s="25">
        <v>1.7</v>
      </c>
      <c r="T115" s="25" t="s">
        <v>26</v>
      </c>
      <c r="U115" s="25" t="s">
        <v>26</v>
      </c>
      <c r="V115" s="28">
        <f t="shared" si="14"/>
        <v>2.6764138877800991E-2</v>
      </c>
    </row>
    <row r="116" spans="13:24" ht="15" thickBot="1" x14ac:dyDescent="0.35">
      <c r="M116" s="23">
        <v>8</v>
      </c>
      <c r="N116" s="24">
        <v>8</v>
      </c>
      <c r="O116" s="25" t="s">
        <v>5</v>
      </c>
      <c r="P116" s="25">
        <v>60.8</v>
      </c>
      <c r="Q116" s="25">
        <v>14</v>
      </c>
      <c r="R116" s="25">
        <v>2.4</v>
      </c>
      <c r="S116" s="25">
        <v>2.2000000000000002</v>
      </c>
      <c r="T116" s="25">
        <v>3.4</v>
      </c>
      <c r="U116" s="25" t="s">
        <v>26</v>
      </c>
      <c r="V116" s="28">
        <f t="shared" si="14"/>
        <v>0.29033342667415429</v>
      </c>
    </row>
    <row r="117" spans="13:24" ht="15" thickBot="1" x14ac:dyDescent="0.35">
      <c r="M117" s="23">
        <v>9</v>
      </c>
      <c r="N117" s="24">
        <v>6</v>
      </c>
      <c r="O117" s="25" t="s">
        <v>5</v>
      </c>
      <c r="P117" s="25">
        <v>44.88</v>
      </c>
      <c r="Q117" s="25">
        <v>7.8</v>
      </c>
      <c r="R117" s="25">
        <v>2.4</v>
      </c>
      <c r="S117" s="25">
        <v>1.9</v>
      </c>
      <c r="T117" s="25">
        <v>2.4</v>
      </c>
      <c r="U117" s="25" t="s">
        <v>26</v>
      </c>
      <c r="V117" s="28">
        <f t="shared" si="14"/>
        <v>0.15819602904486935</v>
      </c>
    </row>
    <row r="118" spans="13:24" ht="15" thickBot="1" x14ac:dyDescent="0.35">
      <c r="M118" s="23">
        <v>10</v>
      </c>
      <c r="N118" s="24">
        <v>2</v>
      </c>
      <c r="O118" s="25" t="s">
        <v>5</v>
      </c>
      <c r="P118" s="25">
        <v>42.02</v>
      </c>
      <c r="Q118" s="25">
        <v>9.8000000000000007</v>
      </c>
      <c r="R118" s="25">
        <v>3</v>
      </c>
      <c r="S118" s="25">
        <v>3.1</v>
      </c>
      <c r="T118" s="25">
        <v>3.6</v>
      </c>
      <c r="U118" s="25" t="s">
        <v>26</v>
      </c>
      <c r="V118" s="28">
        <f t="shared" si="14"/>
        <v>0.13867621433068719</v>
      </c>
    </row>
    <row r="119" spans="13:24" ht="15" thickBot="1" x14ac:dyDescent="0.35">
      <c r="M119" s="23">
        <v>11</v>
      </c>
      <c r="N119" s="24">
        <v>7</v>
      </c>
      <c r="O119" s="25" t="s">
        <v>5</v>
      </c>
      <c r="P119" s="25">
        <v>31.19</v>
      </c>
      <c r="Q119" s="25">
        <v>10.4</v>
      </c>
      <c r="R119" s="25">
        <v>4.2</v>
      </c>
      <c r="S119" s="25">
        <v>5.0999999999999996</v>
      </c>
      <c r="T119" s="25">
        <v>2.7</v>
      </c>
      <c r="U119" s="25" t="s">
        <v>26</v>
      </c>
      <c r="V119" s="28">
        <f t="shared" si="14"/>
        <v>7.6404797826346849E-2</v>
      </c>
    </row>
    <row r="120" spans="13:24" ht="15" thickBot="1" x14ac:dyDescent="0.35">
      <c r="M120" s="23">
        <v>12</v>
      </c>
      <c r="N120" s="24">
        <v>9</v>
      </c>
      <c r="O120" s="25" t="s">
        <v>5</v>
      </c>
      <c r="P120" s="25">
        <v>27.69</v>
      </c>
      <c r="Q120" s="25">
        <v>8.4</v>
      </c>
      <c r="R120" s="25">
        <v>3.3</v>
      </c>
      <c r="S120" s="25">
        <v>2.5</v>
      </c>
      <c r="T120" s="25">
        <v>2.2000000000000002</v>
      </c>
      <c r="U120" s="25" t="s">
        <v>26</v>
      </c>
      <c r="V120" s="28">
        <f t="shared" si="14"/>
        <v>6.0219312475052231E-2</v>
      </c>
    </row>
    <row r="121" spans="13:24" ht="15" thickBot="1" x14ac:dyDescent="0.35">
      <c r="M121" s="23">
        <v>13</v>
      </c>
      <c r="N121" s="24">
        <v>21</v>
      </c>
      <c r="O121" s="25" t="s">
        <v>5</v>
      </c>
      <c r="P121" s="25">
        <v>22.28</v>
      </c>
      <c r="Q121" s="25">
        <v>5.4</v>
      </c>
      <c r="R121" s="25">
        <v>1.9</v>
      </c>
      <c r="S121" s="25">
        <v>2.4</v>
      </c>
      <c r="T121" s="25">
        <v>1.2</v>
      </c>
      <c r="U121" s="25" t="s">
        <v>26</v>
      </c>
      <c r="V121" s="28">
        <f t="shared" si="14"/>
        <v>3.8987039167343189E-2</v>
      </c>
    </row>
    <row r="122" spans="13:24" ht="15" thickBot="1" x14ac:dyDescent="0.35">
      <c r="M122" s="23">
        <v>14</v>
      </c>
      <c r="N122" s="24">
        <v>10</v>
      </c>
      <c r="O122" s="25" t="s">
        <v>5</v>
      </c>
      <c r="P122" s="25">
        <v>27.37</v>
      </c>
      <c r="Q122" s="25">
        <v>7.2</v>
      </c>
      <c r="R122" s="25">
        <v>2.8</v>
      </c>
      <c r="S122" s="25">
        <v>1.6</v>
      </c>
      <c r="T122" s="25">
        <v>2</v>
      </c>
      <c r="U122" s="25" t="s">
        <v>26</v>
      </c>
      <c r="V122" s="28">
        <f t="shared" si="14"/>
        <v>5.8835503742999E-2</v>
      </c>
    </row>
    <row r="123" spans="13:24" ht="15" thickBot="1" x14ac:dyDescent="0.35">
      <c r="M123" s="23">
        <v>15</v>
      </c>
      <c r="N123" s="24">
        <v>1</v>
      </c>
      <c r="O123" s="25" t="s">
        <v>5</v>
      </c>
      <c r="P123" s="25">
        <v>25.46</v>
      </c>
      <c r="Q123" s="25">
        <v>7.4</v>
      </c>
      <c r="R123" s="25">
        <v>2.7</v>
      </c>
      <c r="S123" s="25">
        <v>2.2000000000000002</v>
      </c>
      <c r="T123" s="25">
        <v>1.8</v>
      </c>
      <c r="U123" s="25" t="s">
        <v>26</v>
      </c>
      <c r="V123" s="28">
        <f t="shared" si="14"/>
        <v>5.0910420013292143E-2</v>
      </c>
    </row>
    <row r="124" spans="13:24" ht="15" thickBot="1" x14ac:dyDescent="0.35">
      <c r="M124" s="23">
        <v>16</v>
      </c>
      <c r="N124" s="24">
        <v>25</v>
      </c>
      <c r="O124" s="25" t="s">
        <v>6</v>
      </c>
      <c r="P124" s="25">
        <v>30.24</v>
      </c>
      <c r="Q124" s="25">
        <v>7.5</v>
      </c>
      <c r="R124" s="25">
        <v>1.8</v>
      </c>
      <c r="S124" s="25">
        <v>1.8</v>
      </c>
      <c r="T124" s="25" t="s">
        <v>26</v>
      </c>
      <c r="U124" s="25" t="s">
        <v>26</v>
      </c>
      <c r="V124" s="28">
        <f t="shared" si="14"/>
        <v>7.1821331954483841E-2</v>
      </c>
    </row>
    <row r="125" spans="13:24" ht="15" thickBot="1" x14ac:dyDescent="0.35">
      <c r="M125" s="23">
        <v>17</v>
      </c>
      <c r="N125" s="24">
        <v>31</v>
      </c>
      <c r="O125" s="25" t="s">
        <v>6</v>
      </c>
      <c r="P125" s="25">
        <v>21.96</v>
      </c>
      <c r="Q125" s="25">
        <v>5.0999999999999996</v>
      </c>
      <c r="R125" s="25">
        <v>1.5</v>
      </c>
      <c r="S125" s="25">
        <v>1.5</v>
      </c>
      <c r="T125" s="25" t="s">
        <v>26</v>
      </c>
      <c r="U125" s="25" t="s">
        <v>26</v>
      </c>
      <c r="V125" s="28">
        <f t="shared" si="14"/>
        <v>3.7875166695384696E-2</v>
      </c>
    </row>
    <row r="126" spans="13:24" ht="15" thickBot="1" x14ac:dyDescent="0.35">
      <c r="M126" s="23">
        <v>18</v>
      </c>
      <c r="N126" s="24">
        <v>27</v>
      </c>
      <c r="O126" s="25" t="s">
        <v>6</v>
      </c>
      <c r="P126" s="25">
        <v>20.37</v>
      </c>
      <c r="Q126" s="25">
        <v>5.3</v>
      </c>
      <c r="R126" s="25">
        <v>1.8</v>
      </c>
      <c r="S126" s="25">
        <v>1.8</v>
      </c>
      <c r="T126" s="25" t="s">
        <v>26</v>
      </c>
      <c r="U126" s="25" t="s">
        <v>26</v>
      </c>
      <c r="V126" s="28">
        <f t="shared" si="14"/>
        <v>3.258906791858307E-2</v>
      </c>
    </row>
    <row r="127" spans="13:24" ht="15" thickBot="1" x14ac:dyDescent="0.35">
      <c r="M127" s="23">
        <v>19</v>
      </c>
      <c r="N127" s="24">
        <v>26</v>
      </c>
      <c r="O127" s="25" t="s">
        <v>6</v>
      </c>
      <c r="P127" s="25">
        <v>17.190000000000001</v>
      </c>
      <c r="Q127" s="25">
        <v>4.7</v>
      </c>
      <c r="R127" s="25">
        <v>1.5</v>
      </c>
      <c r="S127" s="25">
        <v>1.5</v>
      </c>
      <c r="T127" s="25" t="s">
        <v>26</v>
      </c>
      <c r="U127" s="25" t="s">
        <v>26</v>
      </c>
      <c r="V127" s="28">
        <f t="shared" si="14"/>
        <v>2.3208209423110877E-2</v>
      </c>
    </row>
    <row r="128" spans="13:24" ht="16.8" thickBot="1" x14ac:dyDescent="0.35">
      <c r="M128" s="23">
        <v>20</v>
      </c>
      <c r="N128" s="20">
        <v>18</v>
      </c>
      <c r="O128" s="16" t="s">
        <v>5</v>
      </c>
      <c r="P128" s="16">
        <v>31.83</v>
      </c>
      <c r="Q128" s="16">
        <v>7.4</v>
      </c>
      <c r="R128" s="16">
        <v>3.2</v>
      </c>
      <c r="S128" s="16">
        <v>3.2</v>
      </c>
      <c r="T128" s="16">
        <v>2.8</v>
      </c>
      <c r="U128" s="51">
        <v>33.560095351473599</v>
      </c>
      <c r="V128" s="41">
        <f t="shared" si="14"/>
        <v>7.9572528530814493E-2</v>
      </c>
      <c r="W128" s="44">
        <f>SUM(V109:V128)</f>
        <v>1.6786075478393647</v>
      </c>
      <c r="X128" s="43" t="s">
        <v>30</v>
      </c>
    </row>
    <row r="129" spans="13:24" ht="16.8" thickBot="1" x14ac:dyDescent="0.35">
      <c r="M129" s="23">
        <v>21</v>
      </c>
      <c r="N129" s="20">
        <v>22</v>
      </c>
      <c r="O129" s="16" t="s">
        <v>5</v>
      </c>
      <c r="P129" s="25" t="s">
        <v>26</v>
      </c>
      <c r="Q129" s="25" t="s">
        <v>26</v>
      </c>
      <c r="R129" s="25" t="s">
        <v>26</v>
      </c>
      <c r="S129" s="25" t="s">
        <v>26</v>
      </c>
      <c r="T129" s="25" t="s">
        <v>26</v>
      </c>
      <c r="U129" s="52">
        <v>35.5</v>
      </c>
      <c r="V129" s="53"/>
      <c r="W129" s="49">
        <f>W128*10000/P106</f>
        <v>4.4813095370039946</v>
      </c>
      <c r="X129" s="43" t="s">
        <v>31</v>
      </c>
    </row>
  </sheetData>
  <mergeCells count="68">
    <mergeCell ref="N30:N31"/>
    <mergeCell ref="K2:M11"/>
    <mergeCell ref="K13:M22"/>
    <mergeCell ref="AC14:AM14"/>
    <mergeCell ref="AC15:AC16"/>
    <mergeCell ref="AD15:AD16"/>
    <mergeCell ref="AF15:AI15"/>
    <mergeCell ref="AJ15:AM15"/>
    <mergeCell ref="AC30:AC31"/>
    <mergeCell ref="AD30:AD31"/>
    <mergeCell ref="AE30:AH30"/>
    <mergeCell ref="AI30:AI31"/>
    <mergeCell ref="V30:V31"/>
    <mergeCell ref="AB30:AB31"/>
    <mergeCell ref="O30:O31"/>
    <mergeCell ref="P30:P31"/>
    <mergeCell ref="E39:E40"/>
    <mergeCell ref="F39:F40"/>
    <mergeCell ref="G39:J39"/>
    <mergeCell ref="K39:K40"/>
    <mergeCell ref="D30:D31"/>
    <mergeCell ref="E30:E31"/>
    <mergeCell ref="F30:F31"/>
    <mergeCell ref="G30:J30"/>
    <mergeCell ref="K30:K31"/>
    <mergeCell ref="Q30:T30"/>
    <mergeCell ref="U30:U31"/>
    <mergeCell ref="O39:O40"/>
    <mergeCell ref="P39:P40"/>
    <mergeCell ref="Q39:T39"/>
    <mergeCell ref="U39:U40"/>
    <mergeCell ref="V39:V40"/>
    <mergeCell ref="U65:U66"/>
    <mergeCell ref="V65:V66"/>
    <mergeCell ref="V51:V52"/>
    <mergeCell ref="D53:D54"/>
    <mergeCell ref="E53:E54"/>
    <mergeCell ref="F53:F54"/>
    <mergeCell ref="G53:J53"/>
    <mergeCell ref="K53:K54"/>
    <mergeCell ref="N51:N52"/>
    <mergeCell ref="O51:O52"/>
    <mergeCell ref="P51:P52"/>
    <mergeCell ref="Q51:T51"/>
    <mergeCell ref="U51:U52"/>
    <mergeCell ref="N39:N40"/>
    <mergeCell ref="D39:D40"/>
    <mergeCell ref="N83:N84"/>
    <mergeCell ref="N65:N66"/>
    <mergeCell ref="O65:O66"/>
    <mergeCell ref="P65:P66"/>
    <mergeCell ref="Q65:T65"/>
    <mergeCell ref="D73:D74"/>
    <mergeCell ref="E73:E74"/>
    <mergeCell ref="F73:F74"/>
    <mergeCell ref="G73:J73"/>
    <mergeCell ref="K73:K74"/>
    <mergeCell ref="N107:N108"/>
    <mergeCell ref="O107:O108"/>
    <mergeCell ref="P107:P108"/>
    <mergeCell ref="Q107:T107"/>
    <mergeCell ref="U107:U108"/>
    <mergeCell ref="V107:V108"/>
    <mergeCell ref="O83:O84"/>
    <mergeCell ref="P83:P84"/>
    <mergeCell ref="Q83:T83"/>
    <mergeCell ref="U83:U84"/>
    <mergeCell ref="V83:V8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topLeftCell="A34" zoomScale="102" zoomScaleNormal="102" workbookViewId="0">
      <selection activeCell="B40" sqref="B40"/>
    </sheetView>
  </sheetViews>
  <sheetFormatPr defaultRowHeight="14.4" x14ac:dyDescent="0.3"/>
  <cols>
    <col min="5" max="5" width="9.77734375" bestFit="1" customWidth="1"/>
    <col min="6" max="6" width="7.5546875" customWidth="1"/>
    <col min="7" max="7" width="7.88671875" customWidth="1"/>
    <col min="8" max="8" width="6.88671875" customWidth="1"/>
    <col min="9" max="9" width="7.109375" customWidth="1"/>
  </cols>
  <sheetData>
    <row r="1" spans="1:18" x14ac:dyDescent="0.3">
      <c r="A1" s="1"/>
      <c r="B1" s="1"/>
      <c r="C1" s="1" t="s">
        <v>38</v>
      </c>
    </row>
    <row r="2" spans="1:18" x14ac:dyDescent="0.3">
      <c r="A2" s="54" t="s">
        <v>39</v>
      </c>
      <c r="B2" s="54" t="s">
        <v>40</v>
      </c>
      <c r="C2" s="54" t="s">
        <v>37</v>
      </c>
      <c r="D2" s="54" t="s">
        <v>3</v>
      </c>
      <c r="E2" s="54" t="s">
        <v>4</v>
      </c>
      <c r="F2" s="54" t="s">
        <v>41</v>
      </c>
    </row>
    <row r="3" spans="1:18" ht="15" thickBot="1" x14ac:dyDescent="0.35">
      <c r="A3" s="55">
        <v>29</v>
      </c>
      <c r="B3" s="56" t="s">
        <v>6</v>
      </c>
      <c r="C3" s="56">
        <v>48.06</v>
      </c>
      <c r="D3" s="57">
        <v>-1.6</v>
      </c>
      <c r="E3" s="58">
        <v>-0.1</v>
      </c>
      <c r="F3" s="59">
        <f t="shared" ref="F3:F33" si="0">SQRT(D3^2+E3^2)</f>
        <v>1.6031219541881399</v>
      </c>
    </row>
    <row r="4" spans="1:18" ht="15" thickBot="1" x14ac:dyDescent="0.35">
      <c r="A4" s="55">
        <v>28</v>
      </c>
      <c r="B4" s="56" t="s">
        <v>6</v>
      </c>
      <c r="C4" s="56">
        <v>13.69</v>
      </c>
      <c r="D4" s="57">
        <v>4</v>
      </c>
      <c r="E4" s="58">
        <v>-13.8</v>
      </c>
      <c r="F4" s="59">
        <f t="shared" si="0"/>
        <v>14.368020044529448</v>
      </c>
    </row>
    <row r="5" spans="1:18" ht="15" thickBot="1" x14ac:dyDescent="0.35">
      <c r="A5" s="55">
        <v>24</v>
      </c>
      <c r="B5" s="56" t="s">
        <v>6</v>
      </c>
      <c r="C5" s="56">
        <v>25.46</v>
      </c>
      <c r="D5" s="57">
        <v>5.7</v>
      </c>
      <c r="E5" s="58">
        <v>13.4</v>
      </c>
      <c r="F5" s="59">
        <f t="shared" si="0"/>
        <v>14.56193668438371</v>
      </c>
    </row>
    <row r="6" spans="1:18" ht="15" thickBot="1" x14ac:dyDescent="0.35">
      <c r="A6" s="55">
        <v>30</v>
      </c>
      <c r="B6" s="56" t="s">
        <v>6</v>
      </c>
      <c r="C6" s="56">
        <v>18.46</v>
      </c>
      <c r="D6" s="57">
        <v>-9.8000000000000007</v>
      </c>
      <c r="E6" s="58">
        <v>15.7</v>
      </c>
      <c r="F6" s="59">
        <f t="shared" si="0"/>
        <v>18.507566020414462</v>
      </c>
      <c r="P6" s="5" t="s">
        <v>42</v>
      </c>
      <c r="Q6" s="12">
        <v>10</v>
      </c>
    </row>
    <row r="7" spans="1:18" ht="15" thickBot="1" x14ac:dyDescent="0.35">
      <c r="A7" s="55">
        <v>25</v>
      </c>
      <c r="B7" s="56" t="s">
        <v>6</v>
      </c>
      <c r="C7" s="56">
        <v>30.24</v>
      </c>
      <c r="D7" s="57">
        <v>30.7</v>
      </c>
      <c r="E7" s="58">
        <v>-2.7</v>
      </c>
      <c r="F7" s="59">
        <f t="shared" si="0"/>
        <v>30.818500936937216</v>
      </c>
    </row>
    <row r="8" spans="1:18" ht="15" thickBot="1" x14ac:dyDescent="0.35">
      <c r="A8" s="55">
        <v>31</v>
      </c>
      <c r="B8" s="56" t="s">
        <v>6</v>
      </c>
      <c r="C8" s="56">
        <v>21.96</v>
      </c>
      <c r="D8" s="57">
        <v>-9.8000000000000007</v>
      </c>
      <c r="E8" s="58">
        <v>30.1</v>
      </c>
      <c r="F8" s="59">
        <f t="shared" si="0"/>
        <v>31.65517335286604</v>
      </c>
      <c r="O8" s="1" t="s">
        <v>8</v>
      </c>
      <c r="P8" s="65" t="s">
        <v>9</v>
      </c>
      <c r="Q8" s="65" t="s">
        <v>3</v>
      </c>
      <c r="R8" s="65" t="s">
        <v>4</v>
      </c>
    </row>
    <row r="9" spans="1:18" ht="15" thickBot="1" x14ac:dyDescent="0.35">
      <c r="A9" s="55">
        <v>27</v>
      </c>
      <c r="B9" s="56" t="s">
        <v>6</v>
      </c>
      <c r="C9" s="56">
        <v>20.37</v>
      </c>
      <c r="D9" s="57">
        <v>10.3</v>
      </c>
      <c r="E9" s="58">
        <v>-31.6</v>
      </c>
      <c r="F9" s="59">
        <f t="shared" si="0"/>
        <v>33.236275362922363</v>
      </c>
      <c r="O9" s="1">
        <v>0.25</v>
      </c>
      <c r="P9" s="2">
        <f>0</f>
        <v>0</v>
      </c>
      <c r="Q9" s="2">
        <f>$Q$6*COS($P9)</f>
        <v>10</v>
      </c>
      <c r="R9" s="2">
        <f>$Q$6*SIN($P9)</f>
        <v>0</v>
      </c>
    </row>
    <row r="10" spans="1:18" ht="15" thickBot="1" x14ac:dyDescent="0.35">
      <c r="A10" s="55">
        <v>26</v>
      </c>
      <c r="B10" s="56" t="s">
        <v>6</v>
      </c>
      <c r="C10" s="56">
        <v>17.190000000000001</v>
      </c>
      <c r="D10" s="57">
        <v>30</v>
      </c>
      <c r="E10" s="58">
        <v>-14.6</v>
      </c>
      <c r="F10" s="59">
        <f t="shared" si="0"/>
        <v>33.36405251164792</v>
      </c>
      <c r="O10" s="1"/>
      <c r="P10" s="2">
        <f>P9+$O$9</f>
        <v>0.25</v>
      </c>
      <c r="Q10" s="4">
        <f t="shared" ref="Q10:Q48" si="1">$Q$6*COS($P10)</f>
        <v>9.689124217106448</v>
      </c>
      <c r="R10" s="4">
        <f t="shared" ref="R10:R48" si="2">$Q$6*SIN($P10)</f>
        <v>2.4740395925452292</v>
      </c>
    </row>
    <row r="11" spans="1:18" ht="15" thickBot="1" x14ac:dyDescent="0.35">
      <c r="A11" s="60">
        <v>4</v>
      </c>
      <c r="B11" s="61" t="s">
        <v>5</v>
      </c>
      <c r="C11" s="61">
        <v>22.6</v>
      </c>
      <c r="D11" s="62">
        <v>-6</v>
      </c>
      <c r="E11" s="63">
        <v>1.7</v>
      </c>
      <c r="F11" s="64">
        <f t="shared" si="0"/>
        <v>6.2361847310675458</v>
      </c>
      <c r="O11" s="1"/>
      <c r="P11" s="2">
        <f t="shared" ref="P11:P14" si="3">P10+$O$9</f>
        <v>0.5</v>
      </c>
      <c r="Q11" s="4">
        <f t="shared" si="1"/>
        <v>8.7758256189037276</v>
      </c>
      <c r="R11" s="4">
        <f t="shared" si="2"/>
        <v>4.7942553860420301</v>
      </c>
    </row>
    <row r="12" spans="1:18" ht="15" thickBot="1" x14ac:dyDescent="0.35">
      <c r="A12" s="60">
        <v>5</v>
      </c>
      <c r="B12" s="61" t="s">
        <v>5</v>
      </c>
      <c r="C12" s="61">
        <v>44.56</v>
      </c>
      <c r="D12" s="62">
        <v>-2.1</v>
      </c>
      <c r="E12" s="63">
        <v>-9.1999999999999993</v>
      </c>
      <c r="F12" s="64">
        <f t="shared" si="0"/>
        <v>9.4366307546708637</v>
      </c>
      <c r="O12" s="1"/>
      <c r="P12" s="2">
        <f t="shared" si="3"/>
        <v>0.75</v>
      </c>
      <c r="Q12" s="4">
        <f t="shared" si="1"/>
        <v>7.3168886887382092</v>
      </c>
      <c r="R12" s="4">
        <f t="shared" si="2"/>
        <v>6.816387600233341</v>
      </c>
    </row>
    <row r="13" spans="1:18" ht="15" thickBot="1" x14ac:dyDescent="0.35">
      <c r="A13" s="60">
        <v>3</v>
      </c>
      <c r="B13" s="61" t="s">
        <v>5</v>
      </c>
      <c r="C13" s="61">
        <v>34.06</v>
      </c>
      <c r="D13" s="62">
        <v>-13.9</v>
      </c>
      <c r="E13" s="63">
        <v>7.1</v>
      </c>
      <c r="F13" s="64">
        <f t="shared" si="0"/>
        <v>15.608331108738051</v>
      </c>
      <c r="O13" s="1"/>
      <c r="P13" s="2">
        <f t="shared" si="3"/>
        <v>1</v>
      </c>
      <c r="Q13" s="4">
        <f t="shared" si="1"/>
        <v>5.4030230586813977</v>
      </c>
      <c r="R13" s="4">
        <f t="shared" si="2"/>
        <v>8.4147098480789655</v>
      </c>
    </row>
    <row r="14" spans="1:18" ht="15" thickBot="1" x14ac:dyDescent="0.35">
      <c r="A14" s="60">
        <v>8</v>
      </c>
      <c r="B14" s="61" t="s">
        <v>5</v>
      </c>
      <c r="C14" s="61">
        <v>60.8</v>
      </c>
      <c r="D14" s="62">
        <v>18.5</v>
      </c>
      <c r="E14" s="63">
        <v>-6</v>
      </c>
      <c r="F14" s="64">
        <f t="shared" si="0"/>
        <v>19.448650338776723</v>
      </c>
      <c r="O14" s="1"/>
      <c r="P14" s="2">
        <f t="shared" si="3"/>
        <v>1.25</v>
      </c>
      <c r="Q14" s="4">
        <f t="shared" si="1"/>
        <v>3.1532236239526865</v>
      </c>
      <c r="R14" s="4">
        <f t="shared" si="2"/>
        <v>9.4898461935558629</v>
      </c>
    </row>
    <row r="15" spans="1:18" ht="15" thickBot="1" x14ac:dyDescent="0.35">
      <c r="A15" s="60">
        <v>6</v>
      </c>
      <c r="B15" s="61" t="s">
        <v>5</v>
      </c>
      <c r="C15" s="61">
        <v>44.88</v>
      </c>
      <c r="D15" s="62">
        <v>-2.4</v>
      </c>
      <c r="E15" s="63">
        <v>-19.399999999999999</v>
      </c>
      <c r="F15" s="64">
        <f t="shared" si="0"/>
        <v>19.547889911701468</v>
      </c>
      <c r="P15" s="2">
        <f t="shared" ref="P15:P26" si="4">P14+$O$9</f>
        <v>1.5</v>
      </c>
      <c r="Q15" s="4">
        <f t="shared" si="1"/>
        <v>0.70737201667702909</v>
      </c>
      <c r="R15" s="4">
        <f t="shared" si="2"/>
        <v>9.9749498660405447</v>
      </c>
    </row>
    <row r="16" spans="1:18" ht="15" thickBot="1" x14ac:dyDescent="0.35">
      <c r="A16" s="60">
        <v>2</v>
      </c>
      <c r="B16" s="61" t="s">
        <v>5</v>
      </c>
      <c r="C16" s="61">
        <v>42.02</v>
      </c>
      <c r="D16" s="62">
        <v>-1.1000000000000001</v>
      </c>
      <c r="E16" s="63">
        <v>20.5</v>
      </c>
      <c r="F16" s="64">
        <f t="shared" si="0"/>
        <v>20.529490982486632</v>
      </c>
      <c r="P16" s="2">
        <f t="shared" si="4"/>
        <v>1.75</v>
      </c>
      <c r="Q16" s="4">
        <f t="shared" si="1"/>
        <v>-1.7824605564949207</v>
      </c>
      <c r="R16" s="4">
        <f t="shared" si="2"/>
        <v>9.8398594687393697</v>
      </c>
    </row>
    <row r="17" spans="1:18" ht="15" thickBot="1" x14ac:dyDescent="0.35">
      <c r="A17" s="60">
        <v>7</v>
      </c>
      <c r="B17" s="61" t="s">
        <v>5</v>
      </c>
      <c r="C17" s="61">
        <v>31.19</v>
      </c>
      <c r="D17" s="62">
        <v>6.3</v>
      </c>
      <c r="E17" s="63">
        <v>-21.9</v>
      </c>
      <c r="F17" s="64">
        <f t="shared" si="0"/>
        <v>22.78815481779953</v>
      </c>
      <c r="P17" s="2">
        <f t="shared" si="4"/>
        <v>2</v>
      </c>
      <c r="Q17" s="4">
        <f t="shared" si="1"/>
        <v>-4.161468365471424</v>
      </c>
      <c r="R17" s="4">
        <f t="shared" si="2"/>
        <v>9.0929742682568175</v>
      </c>
    </row>
    <row r="18" spans="1:18" ht="15" thickBot="1" x14ac:dyDescent="0.35">
      <c r="A18" s="60">
        <v>9</v>
      </c>
      <c r="B18" s="61" t="s">
        <v>5</v>
      </c>
      <c r="C18" s="61">
        <v>27.69</v>
      </c>
      <c r="D18" s="62">
        <v>-16.3</v>
      </c>
      <c r="E18" s="63">
        <v>-16.3</v>
      </c>
      <c r="F18" s="64">
        <f t="shared" si="0"/>
        <v>23.05168106668145</v>
      </c>
      <c r="P18" s="2">
        <f t="shared" si="4"/>
        <v>2.25</v>
      </c>
      <c r="Q18" s="4">
        <f t="shared" si="1"/>
        <v>-6.2817362272273911</v>
      </c>
      <c r="R18" s="4">
        <f t="shared" si="2"/>
        <v>7.7807319688792118</v>
      </c>
    </row>
    <row r="19" spans="1:18" ht="15" thickBot="1" x14ac:dyDescent="0.35">
      <c r="A19" s="60">
        <v>21</v>
      </c>
      <c r="B19" s="61" t="s">
        <v>5</v>
      </c>
      <c r="C19" s="61">
        <v>22.28</v>
      </c>
      <c r="D19" s="62">
        <v>19.399999999999999</v>
      </c>
      <c r="E19" s="63">
        <v>-19.399999999999999</v>
      </c>
      <c r="F19" s="64">
        <f t="shared" si="0"/>
        <v>27.435743110038043</v>
      </c>
      <c r="P19" s="2">
        <f t="shared" si="4"/>
        <v>2.5</v>
      </c>
      <c r="Q19" s="4">
        <f t="shared" si="1"/>
        <v>-8.0114361554693367</v>
      </c>
      <c r="R19" s="4">
        <f t="shared" si="2"/>
        <v>5.9847214410395653</v>
      </c>
    </row>
    <row r="20" spans="1:18" ht="15" thickBot="1" x14ac:dyDescent="0.35">
      <c r="A20" s="60">
        <v>10</v>
      </c>
      <c r="B20" s="61" t="s">
        <v>5</v>
      </c>
      <c r="C20" s="61">
        <v>27.37</v>
      </c>
      <c r="D20" s="62">
        <v>-18.899999999999999</v>
      </c>
      <c r="E20" s="63">
        <v>-21</v>
      </c>
      <c r="F20" s="64">
        <f t="shared" si="0"/>
        <v>28.252610498854789</v>
      </c>
      <c r="P20" s="2">
        <f t="shared" si="4"/>
        <v>2.75</v>
      </c>
      <c r="Q20" s="4">
        <f t="shared" si="1"/>
        <v>-9.2430237863246347</v>
      </c>
      <c r="R20" s="4">
        <f t="shared" si="2"/>
        <v>3.8166099205233168</v>
      </c>
    </row>
    <row r="21" spans="1:18" ht="15" thickBot="1" x14ac:dyDescent="0.35">
      <c r="A21" s="60">
        <v>1</v>
      </c>
      <c r="B21" s="61" t="s">
        <v>5</v>
      </c>
      <c r="C21" s="61">
        <v>25.46</v>
      </c>
      <c r="D21" s="62">
        <v>2.5</v>
      </c>
      <c r="E21" s="63">
        <v>28.2</v>
      </c>
      <c r="F21" s="64">
        <f t="shared" si="0"/>
        <v>28.310598722033415</v>
      </c>
      <c r="P21" s="2">
        <f t="shared" si="4"/>
        <v>3</v>
      </c>
      <c r="Q21" s="4">
        <f t="shared" si="1"/>
        <v>-9.8999249660044537</v>
      </c>
      <c r="R21" s="4">
        <f t="shared" si="2"/>
        <v>1.4112000805986722</v>
      </c>
    </row>
    <row r="22" spans="1:18" ht="15" thickBot="1" x14ac:dyDescent="0.35">
      <c r="A22" s="60">
        <v>18</v>
      </c>
      <c r="B22" s="61" t="s">
        <v>5</v>
      </c>
      <c r="C22" s="61">
        <v>31.83</v>
      </c>
      <c r="D22" s="62">
        <v>26.8</v>
      </c>
      <c r="E22" s="63">
        <v>-20.2</v>
      </c>
      <c r="F22" s="64">
        <f t="shared" si="0"/>
        <v>33.560095351473599</v>
      </c>
      <c r="P22" s="2">
        <f t="shared" si="4"/>
        <v>3.25</v>
      </c>
      <c r="Q22" s="4">
        <f t="shared" si="1"/>
        <v>-9.9412967608054625</v>
      </c>
      <c r="R22" s="4">
        <f t="shared" si="2"/>
        <v>-1.0819513453010838</v>
      </c>
    </row>
    <row r="23" spans="1:18" ht="15" thickBot="1" x14ac:dyDescent="0.35">
      <c r="A23" s="60">
        <v>22</v>
      </c>
      <c r="B23" s="61" t="s">
        <v>5</v>
      </c>
      <c r="C23" s="61">
        <v>16.87</v>
      </c>
      <c r="D23" s="62">
        <v>-35.5</v>
      </c>
      <c r="E23" s="63">
        <v>0</v>
      </c>
      <c r="F23" s="64">
        <f t="shared" si="0"/>
        <v>35.5</v>
      </c>
      <c r="P23" s="2">
        <f t="shared" si="4"/>
        <v>3.5</v>
      </c>
      <c r="Q23" s="4">
        <f t="shared" si="1"/>
        <v>-9.3645668729079627</v>
      </c>
      <c r="R23" s="4">
        <f t="shared" si="2"/>
        <v>-3.5078322768961985</v>
      </c>
    </row>
    <row r="24" spans="1:18" ht="15" thickBot="1" x14ac:dyDescent="0.35">
      <c r="A24" s="60">
        <v>15</v>
      </c>
      <c r="B24" s="61" t="s">
        <v>5</v>
      </c>
      <c r="C24" s="61">
        <v>58.25</v>
      </c>
      <c r="D24" s="62">
        <v>2.6</v>
      </c>
      <c r="E24" s="63">
        <v>-36.799999999999997</v>
      </c>
      <c r="F24" s="64">
        <f t="shared" si="0"/>
        <v>36.891733491393431</v>
      </c>
      <c r="P24" s="2">
        <f t="shared" si="4"/>
        <v>3.75</v>
      </c>
      <c r="Q24" s="4">
        <f t="shared" si="1"/>
        <v>-8.2055935733956069</v>
      </c>
      <c r="R24" s="4">
        <f t="shared" si="2"/>
        <v>-5.715613187423437</v>
      </c>
    </row>
    <row r="25" spans="1:18" ht="15" thickBot="1" x14ac:dyDescent="0.35">
      <c r="A25" s="60">
        <v>13</v>
      </c>
      <c r="B25" s="61" t="s">
        <v>5</v>
      </c>
      <c r="C25" s="61">
        <v>42.65</v>
      </c>
      <c r="D25" s="62">
        <v>-26.9</v>
      </c>
      <c r="E25" s="63">
        <v>-27.8</v>
      </c>
      <c r="F25" s="64">
        <f t="shared" si="0"/>
        <v>38.683976010746356</v>
      </c>
      <c r="P25" s="2">
        <f t="shared" si="4"/>
        <v>4</v>
      </c>
      <c r="Q25" s="4">
        <f t="shared" si="1"/>
        <v>-6.5364362086361192</v>
      </c>
      <c r="R25" s="4">
        <f t="shared" si="2"/>
        <v>-7.5680249530792825</v>
      </c>
    </row>
    <row r="26" spans="1:18" ht="15" thickBot="1" x14ac:dyDescent="0.35">
      <c r="A26" s="60">
        <v>23</v>
      </c>
      <c r="B26" s="61" t="s">
        <v>5</v>
      </c>
      <c r="C26" s="61">
        <v>20.37</v>
      </c>
      <c r="D26" s="62">
        <v>-4.0999999999999996</v>
      </c>
      <c r="E26" s="63">
        <v>38.700000000000003</v>
      </c>
      <c r="F26" s="64">
        <f t="shared" si="0"/>
        <v>38.916577444580092</v>
      </c>
      <c r="P26" s="2">
        <f t="shared" si="4"/>
        <v>4.25</v>
      </c>
      <c r="Q26" s="4">
        <f t="shared" si="1"/>
        <v>-4.4608748991379281</v>
      </c>
      <c r="R26" s="4">
        <f t="shared" si="2"/>
        <v>-8.949893582285835</v>
      </c>
    </row>
    <row r="27" spans="1:18" ht="15" thickBot="1" x14ac:dyDescent="0.35">
      <c r="A27" s="60">
        <v>11</v>
      </c>
      <c r="B27" s="61" t="s">
        <v>5</v>
      </c>
      <c r="C27" s="61">
        <v>48.38</v>
      </c>
      <c r="D27" s="62">
        <v>-39.5</v>
      </c>
      <c r="E27" s="63">
        <v>-2.8</v>
      </c>
      <c r="F27" s="64">
        <f t="shared" si="0"/>
        <v>39.599116151752682</v>
      </c>
      <c r="P27" s="2">
        <f t="shared" ref="P27:P32" si="5">P26+$O$9</f>
        <v>4.5</v>
      </c>
      <c r="Q27" s="4">
        <f t="shared" si="1"/>
        <v>-2.1079579943077968</v>
      </c>
      <c r="R27" s="4">
        <f t="shared" si="2"/>
        <v>-9.7753011766509701</v>
      </c>
    </row>
    <row r="28" spans="1:18" ht="15" thickBot="1" x14ac:dyDescent="0.35">
      <c r="A28" s="60">
        <v>17</v>
      </c>
      <c r="B28" s="61" t="s">
        <v>5</v>
      </c>
      <c r="C28" s="61">
        <v>35.97</v>
      </c>
      <c r="D28" s="62">
        <v>26.4</v>
      </c>
      <c r="E28" s="63">
        <v>-31.5</v>
      </c>
      <c r="F28" s="64">
        <f t="shared" si="0"/>
        <v>41.1</v>
      </c>
      <c r="P28" s="2">
        <f t="shared" si="5"/>
        <v>4.75</v>
      </c>
      <c r="Q28" s="4">
        <f t="shared" si="1"/>
        <v>0.37602152887976553</v>
      </c>
      <c r="R28" s="4">
        <f t="shared" si="2"/>
        <v>-9.9929278897537799</v>
      </c>
    </row>
    <row r="29" spans="1:18" ht="15" thickBot="1" x14ac:dyDescent="0.35">
      <c r="A29" s="60">
        <v>12</v>
      </c>
      <c r="B29" s="61" t="s">
        <v>5</v>
      </c>
      <c r="C29" s="61">
        <v>52.84</v>
      </c>
      <c r="D29" s="62">
        <v>-37.700000000000003</v>
      </c>
      <c r="E29" s="63">
        <v>-20</v>
      </c>
      <c r="F29" s="64">
        <f t="shared" si="0"/>
        <v>42.676574370490428</v>
      </c>
      <c r="P29" s="2">
        <f t="shared" si="5"/>
        <v>5</v>
      </c>
      <c r="Q29" s="4">
        <f t="shared" si="1"/>
        <v>2.8366218546322624</v>
      </c>
      <c r="R29" s="4">
        <f t="shared" si="2"/>
        <v>-9.5892427466313848</v>
      </c>
    </row>
    <row r="30" spans="1:18" ht="15" thickBot="1" x14ac:dyDescent="0.35">
      <c r="A30" s="60">
        <v>14</v>
      </c>
      <c r="B30" s="61" t="s">
        <v>5</v>
      </c>
      <c r="C30" s="61">
        <v>54.43</v>
      </c>
      <c r="D30" s="62">
        <v>-19.7</v>
      </c>
      <c r="E30" s="63">
        <v>-42.1</v>
      </c>
      <c r="F30" s="64">
        <f t="shared" si="0"/>
        <v>46.481178986768398</v>
      </c>
      <c r="P30" s="2">
        <f t="shared" si="5"/>
        <v>5.25</v>
      </c>
      <c r="Q30" s="4">
        <f t="shared" si="1"/>
        <v>5.120854772418407</v>
      </c>
      <c r="R30" s="4">
        <f t="shared" si="2"/>
        <v>-8.5893449342659203</v>
      </c>
    </row>
    <row r="31" spans="1:18" ht="15" thickBot="1" x14ac:dyDescent="0.35">
      <c r="A31" s="60">
        <v>20</v>
      </c>
      <c r="B31" s="61" t="s">
        <v>5</v>
      </c>
      <c r="C31" s="61">
        <v>74.17</v>
      </c>
      <c r="D31" s="62">
        <v>47</v>
      </c>
      <c r="E31" s="63">
        <v>-17.100000000000001</v>
      </c>
      <c r="F31" s="64">
        <f t="shared" si="0"/>
        <v>50.014098012460444</v>
      </c>
      <c r="P31" s="2">
        <f t="shared" si="5"/>
        <v>5.5</v>
      </c>
      <c r="Q31" s="4">
        <f t="shared" si="1"/>
        <v>7.0866977429125999</v>
      </c>
      <c r="R31" s="4">
        <f t="shared" si="2"/>
        <v>-7.0554032557039195</v>
      </c>
    </row>
    <row r="32" spans="1:18" ht="15" thickBot="1" x14ac:dyDescent="0.35">
      <c r="A32" s="60">
        <v>16</v>
      </c>
      <c r="B32" s="61" t="s">
        <v>5</v>
      </c>
      <c r="C32" s="61">
        <v>47.43</v>
      </c>
      <c r="D32" s="62">
        <v>7.5</v>
      </c>
      <c r="E32" s="63">
        <v>-53.5</v>
      </c>
      <c r="F32" s="64">
        <f t="shared" si="0"/>
        <v>54.023143188822324</v>
      </c>
      <c r="P32" s="2">
        <f t="shared" si="5"/>
        <v>5.75</v>
      </c>
      <c r="Q32" s="4">
        <f t="shared" si="1"/>
        <v>8.6119241716152075</v>
      </c>
      <c r="R32" s="4">
        <f t="shared" si="2"/>
        <v>-5.082790774992584</v>
      </c>
    </row>
    <row r="33" spans="1:18" ht="15" thickBot="1" x14ac:dyDescent="0.35">
      <c r="A33" s="60">
        <v>19</v>
      </c>
      <c r="B33" s="61" t="s">
        <v>5</v>
      </c>
      <c r="C33" s="61">
        <v>25.78</v>
      </c>
      <c r="D33" s="62">
        <v>39.700000000000003</v>
      </c>
      <c r="E33" s="63">
        <v>-41.1</v>
      </c>
      <c r="F33" s="64">
        <f t="shared" si="0"/>
        <v>57.142803571403462</v>
      </c>
      <c r="P33" s="2">
        <f t="shared" ref="P33:P48" si="6">P32+$O$9</f>
        <v>6</v>
      </c>
      <c r="Q33" s="4">
        <f t="shared" si="1"/>
        <v>9.6017028665036595</v>
      </c>
      <c r="R33" s="4">
        <f t="shared" si="2"/>
        <v>-2.7941549819892586</v>
      </c>
    </row>
    <row r="34" spans="1:18" ht="15" thickBot="1" x14ac:dyDescent="0.35">
      <c r="P34" s="2">
        <f t="shared" si="6"/>
        <v>6.25</v>
      </c>
      <c r="Q34" s="4">
        <f t="shared" si="1"/>
        <v>9.9944941822449938</v>
      </c>
      <c r="R34" s="4">
        <f t="shared" si="2"/>
        <v>-0.33179216547556817</v>
      </c>
    </row>
    <row r="35" spans="1:18" x14ac:dyDescent="0.3">
      <c r="D35" s="99"/>
      <c r="E35" s="100"/>
      <c r="F35" s="100"/>
      <c r="G35" s="100"/>
      <c r="H35" s="100"/>
      <c r="I35" s="100"/>
      <c r="J35" s="100"/>
      <c r="K35" s="100"/>
      <c r="L35" s="100"/>
      <c r="M35" s="100"/>
      <c r="N35" s="101"/>
      <c r="P35" s="2">
        <f t="shared" si="6"/>
        <v>6.5</v>
      </c>
      <c r="Q35" s="4">
        <f t="shared" si="1"/>
        <v>9.7658762572802349</v>
      </c>
      <c r="R35" s="4">
        <f t="shared" si="2"/>
        <v>2.1511998808781554</v>
      </c>
    </row>
    <row r="36" spans="1:18" x14ac:dyDescent="0.3">
      <c r="D36" s="102"/>
      <c r="E36" s="103"/>
      <c r="F36" s="103"/>
      <c r="G36" s="103"/>
      <c r="H36" s="103"/>
      <c r="I36" s="103"/>
      <c r="J36" s="103"/>
      <c r="K36" s="103"/>
      <c r="L36" s="103"/>
      <c r="M36" s="103"/>
      <c r="N36" s="104"/>
      <c r="P36" s="2">
        <f t="shared" si="6"/>
        <v>6.75</v>
      </c>
      <c r="Q36" s="4">
        <f t="shared" si="1"/>
        <v>8.9300634468907667</v>
      </c>
      <c r="R36" s="4">
        <f t="shared" si="2"/>
        <v>4.5004407378061764</v>
      </c>
    </row>
    <row r="37" spans="1:18" x14ac:dyDescent="0.3">
      <c r="D37" s="102"/>
      <c r="E37" s="103"/>
      <c r="F37" s="103"/>
      <c r="G37" s="103"/>
      <c r="H37" s="103"/>
      <c r="I37" s="103"/>
      <c r="J37" s="103"/>
      <c r="K37" s="103"/>
      <c r="L37" s="103"/>
      <c r="M37" s="103"/>
      <c r="N37" s="104"/>
      <c r="P37" s="2">
        <f t="shared" si="6"/>
        <v>7</v>
      </c>
      <c r="Q37" s="4">
        <f t="shared" si="1"/>
        <v>7.5390225434330462</v>
      </c>
      <c r="R37" s="4">
        <f t="shared" si="2"/>
        <v>6.5698659871878906</v>
      </c>
    </row>
    <row r="38" spans="1:18" x14ac:dyDescent="0.3">
      <c r="D38" s="102"/>
      <c r="E38" s="103"/>
      <c r="F38" s="103"/>
      <c r="G38" s="103"/>
      <c r="H38" s="103"/>
      <c r="I38" s="103"/>
      <c r="J38" s="103"/>
      <c r="K38" s="103"/>
      <c r="L38" s="103"/>
      <c r="M38" s="103"/>
      <c r="N38" s="104"/>
      <c r="P38" s="2">
        <f t="shared" si="6"/>
        <v>7.25</v>
      </c>
      <c r="Q38" s="4">
        <f t="shared" si="1"/>
        <v>5.6792417328869487</v>
      </c>
      <c r="R38" s="4">
        <f t="shared" si="2"/>
        <v>8.2308087901150557</v>
      </c>
    </row>
    <row r="39" spans="1:18" x14ac:dyDescent="0.3">
      <c r="D39" s="102"/>
      <c r="E39" s="103"/>
      <c r="F39" s="103"/>
      <c r="G39" s="103"/>
      <c r="H39" s="103"/>
      <c r="I39" s="103"/>
      <c r="J39" s="103"/>
      <c r="K39" s="103"/>
      <c r="L39" s="103"/>
      <c r="M39" s="103"/>
      <c r="N39" s="104"/>
      <c r="P39" s="2">
        <f t="shared" si="6"/>
        <v>7.5</v>
      </c>
      <c r="Q39" s="4">
        <f t="shared" si="1"/>
        <v>3.4663531783502584</v>
      </c>
      <c r="R39" s="4">
        <f t="shared" si="2"/>
        <v>9.379999767747389</v>
      </c>
    </row>
    <row r="40" spans="1:18" x14ac:dyDescent="0.3">
      <c r="D40" s="102"/>
      <c r="E40" s="103"/>
      <c r="F40" s="103"/>
      <c r="G40" s="103"/>
      <c r="H40" s="103"/>
      <c r="I40" s="103"/>
      <c r="J40" s="103"/>
      <c r="K40" s="103"/>
      <c r="L40" s="103"/>
      <c r="M40" s="103"/>
      <c r="N40" s="104"/>
      <c r="P40" s="2">
        <f t="shared" si="6"/>
        <v>7.75</v>
      </c>
      <c r="Q40" s="4">
        <f t="shared" si="1"/>
        <v>1.0379435721925296</v>
      </c>
      <c r="R40" s="4">
        <f t="shared" si="2"/>
        <v>9.9459877911117616</v>
      </c>
    </row>
    <row r="41" spans="1:18" x14ac:dyDescent="0.3">
      <c r="D41" s="102"/>
      <c r="E41" s="103"/>
      <c r="F41" s="103"/>
      <c r="G41" s="103"/>
      <c r="H41" s="103"/>
      <c r="I41" s="103"/>
      <c r="J41" s="103"/>
      <c r="K41" s="103"/>
      <c r="L41" s="103"/>
      <c r="M41" s="103"/>
      <c r="N41" s="104"/>
      <c r="P41" s="2">
        <f t="shared" si="6"/>
        <v>8</v>
      </c>
      <c r="Q41" s="4">
        <f t="shared" si="1"/>
        <v>-1.4550003380861354</v>
      </c>
      <c r="R41" s="4">
        <f t="shared" si="2"/>
        <v>9.8935824662338181</v>
      </c>
    </row>
    <row r="42" spans="1:18" x14ac:dyDescent="0.3">
      <c r="D42" s="102"/>
      <c r="E42" s="103"/>
      <c r="F42" s="103"/>
      <c r="G42" s="103"/>
      <c r="H42" s="103"/>
      <c r="I42" s="103"/>
      <c r="J42" s="103"/>
      <c r="K42" s="103"/>
      <c r="L42" s="103"/>
      <c r="M42" s="103"/>
      <c r="N42" s="104"/>
      <c r="P42" s="2">
        <f t="shared" si="6"/>
        <v>8.25</v>
      </c>
      <c r="Q42" s="4">
        <f t="shared" si="1"/>
        <v>-3.8574793745222182</v>
      </c>
      <c r="R42" s="4">
        <f t="shared" si="2"/>
        <v>9.2260421023934018</v>
      </c>
    </row>
    <row r="43" spans="1:18" ht="15" thickBot="1" x14ac:dyDescent="0.35">
      <c r="D43" s="105"/>
      <c r="E43" s="106"/>
      <c r="F43" s="106"/>
      <c r="G43" s="106"/>
      <c r="H43" s="106"/>
      <c r="I43" s="106"/>
      <c r="J43" s="106"/>
      <c r="K43" s="106"/>
      <c r="L43" s="106"/>
      <c r="M43" s="106"/>
      <c r="N43" s="107"/>
      <c r="P43" s="2">
        <f t="shared" si="6"/>
        <v>8.5</v>
      </c>
      <c r="Q43" s="4">
        <f t="shared" si="1"/>
        <v>-6.0201190268482367</v>
      </c>
      <c r="R43" s="4">
        <f t="shared" si="2"/>
        <v>7.9848711262349026</v>
      </c>
    </row>
    <row r="44" spans="1:18" x14ac:dyDescent="0.3">
      <c r="P44" s="2">
        <f t="shared" si="6"/>
        <v>8.75</v>
      </c>
      <c r="Q44" s="4">
        <f t="shared" si="1"/>
        <v>-7.8084568360574913</v>
      </c>
      <c r="R44" s="4">
        <f t="shared" si="2"/>
        <v>6.2472395375419243</v>
      </c>
    </row>
    <row r="45" spans="1:18" ht="14.4" customHeight="1" x14ac:dyDescent="0.3">
      <c r="A45" s="128" t="s">
        <v>56</v>
      </c>
      <c r="B45" s="128"/>
      <c r="C45" s="128"/>
      <c r="D45" s="128"/>
      <c r="P45" s="2">
        <f t="shared" si="6"/>
        <v>9</v>
      </c>
      <c r="Q45" s="4">
        <f t="shared" si="1"/>
        <v>-9.1113026188467696</v>
      </c>
      <c r="R45" s="4">
        <f t="shared" si="2"/>
        <v>4.1211848524175663</v>
      </c>
    </row>
    <row r="46" spans="1:18" ht="14.4" customHeight="1" x14ac:dyDescent="0.3">
      <c r="A46" s="128"/>
      <c r="B46" s="128"/>
      <c r="C46" s="128"/>
      <c r="D46" s="128"/>
      <c r="F46" s="83" t="s">
        <v>52</v>
      </c>
      <c r="G46" s="83" t="s">
        <v>53</v>
      </c>
      <c r="H46" s="83" t="s">
        <v>54</v>
      </c>
      <c r="I46" s="83" t="s">
        <v>55</v>
      </c>
      <c r="P46" s="2">
        <f t="shared" si="6"/>
        <v>9.25</v>
      </c>
      <c r="Q46" s="4">
        <f t="shared" si="1"/>
        <v>-9.8476517346732368</v>
      </c>
      <c r="R46" s="4">
        <f t="shared" si="2"/>
        <v>1.7388948538043356</v>
      </c>
    </row>
    <row r="47" spans="1:18" x14ac:dyDescent="0.3">
      <c r="A47" s="128"/>
      <c r="B47" s="128"/>
      <c r="C47" s="128"/>
      <c r="D47" s="128"/>
      <c r="E47" t="s">
        <v>50</v>
      </c>
      <c r="F47" s="82">
        <f>SUM(J52:J54)</f>
        <v>0.37747156219528866</v>
      </c>
      <c r="G47" s="4">
        <f>SUM(J52:J60)</f>
        <v>1.0095079557612667</v>
      </c>
      <c r="H47" s="4">
        <f>SUM(J52:J66)</f>
        <v>1.4335412433169876</v>
      </c>
      <c r="I47" s="4">
        <f>SUM(J52:J76)</f>
        <v>2.3267372131582729</v>
      </c>
      <c r="P47" s="2">
        <f t="shared" si="6"/>
        <v>9.5</v>
      </c>
      <c r="Q47" s="4">
        <f t="shared" si="1"/>
        <v>-9.9717215619637845</v>
      </c>
      <c r="R47" s="4">
        <f t="shared" si="2"/>
        <v>-0.75151120461809295</v>
      </c>
    </row>
    <row r="48" spans="1:18" x14ac:dyDescent="0.3">
      <c r="E48" t="s">
        <v>51</v>
      </c>
      <c r="F48" s="86">
        <f>F47*10000/F50</f>
        <v>12.015293</v>
      </c>
      <c r="G48" s="86">
        <f t="shared" ref="G48:I48" si="7">G47*10000/G50</f>
        <v>8.0334090625000005</v>
      </c>
      <c r="H48" s="86">
        <f t="shared" si="7"/>
        <v>5.0701150000000013</v>
      </c>
      <c r="I48" s="86">
        <f t="shared" si="7"/>
        <v>4.6288966093750004</v>
      </c>
      <c r="P48" s="2">
        <f t="shared" si="6"/>
        <v>9.75</v>
      </c>
      <c r="Q48" s="4">
        <f t="shared" si="1"/>
        <v>-9.4757980397799315</v>
      </c>
      <c r="R48" s="4">
        <f t="shared" si="2"/>
        <v>-3.1951919362227366</v>
      </c>
    </row>
    <row r="49" spans="1:10" x14ac:dyDescent="0.3">
      <c r="E49" t="s">
        <v>49</v>
      </c>
      <c r="F49" s="84">
        <v>10</v>
      </c>
      <c r="G49" s="3">
        <v>20</v>
      </c>
      <c r="H49" s="18">
        <v>30</v>
      </c>
      <c r="I49" s="85">
        <v>40</v>
      </c>
    </row>
    <row r="50" spans="1:10" x14ac:dyDescent="0.3">
      <c r="A50" s="1"/>
      <c r="B50" s="1"/>
      <c r="C50" s="1" t="s">
        <v>38</v>
      </c>
      <c r="E50" t="s">
        <v>48</v>
      </c>
      <c r="F50" s="66">
        <f>PI()*F49^2</f>
        <v>314.15926535897933</v>
      </c>
      <c r="G50" s="66">
        <f t="shared" ref="G50:H50" si="8">PI()*G49^2</f>
        <v>1256.6370614359173</v>
      </c>
      <c r="H50" s="66">
        <f t="shared" si="8"/>
        <v>2827.4333882308138</v>
      </c>
      <c r="I50" s="66">
        <f>PI()*I49^2</f>
        <v>5026.5482457436692</v>
      </c>
    </row>
    <row r="51" spans="1:10" ht="28.8" x14ac:dyDescent="0.3">
      <c r="A51" s="68" t="s">
        <v>39</v>
      </c>
      <c r="B51" s="68" t="s">
        <v>40</v>
      </c>
      <c r="C51" s="68" t="s">
        <v>37</v>
      </c>
      <c r="D51" s="68" t="s">
        <v>3</v>
      </c>
      <c r="E51" s="68" t="s">
        <v>4</v>
      </c>
      <c r="F51" s="76" t="s">
        <v>43</v>
      </c>
      <c r="G51" s="76" t="s">
        <v>43</v>
      </c>
      <c r="H51" s="77" t="s">
        <v>43</v>
      </c>
      <c r="I51" s="77" t="s">
        <v>43</v>
      </c>
      <c r="J51" s="81" t="s">
        <v>10</v>
      </c>
    </row>
    <row r="52" spans="1:10" ht="15" thickBot="1" x14ac:dyDescent="0.35">
      <c r="A52" s="69">
        <v>29</v>
      </c>
      <c r="B52" s="70" t="s">
        <v>6</v>
      </c>
      <c r="C52" s="70">
        <v>48.06</v>
      </c>
      <c r="D52" s="71">
        <v>-1.6</v>
      </c>
      <c r="E52" s="72">
        <v>-0.1</v>
      </c>
      <c r="F52" s="75">
        <f t="shared" ref="F52:F82" si="9">SQRT(D52^2+E52^2)</f>
        <v>1.6031219541881399</v>
      </c>
      <c r="G52" s="74">
        <f>SQRT(D52^2+E52^2)</f>
        <v>1.6031219541881399</v>
      </c>
      <c r="H52" s="79">
        <v>1.6031219541881399</v>
      </c>
      <c r="I52" s="80">
        <v>1.6031219541881399</v>
      </c>
      <c r="J52" s="87">
        <f>PI()/40000*C52^2</f>
        <v>0.18140840893222784</v>
      </c>
    </row>
    <row r="53" spans="1:10" ht="15" thickBot="1" x14ac:dyDescent="0.35">
      <c r="A53" s="69">
        <v>4</v>
      </c>
      <c r="B53" s="70" t="s">
        <v>5</v>
      </c>
      <c r="C53" s="70">
        <v>22.6</v>
      </c>
      <c r="D53" s="71">
        <v>-6</v>
      </c>
      <c r="E53" s="72">
        <v>1.7</v>
      </c>
      <c r="F53" s="75">
        <f t="shared" si="9"/>
        <v>6.2361847310675458</v>
      </c>
      <c r="G53" s="74">
        <f t="shared" ref="G53:G82" si="10">SQRT(D53^2+E53^2)</f>
        <v>6.2361847310675458</v>
      </c>
      <c r="H53" s="79">
        <v>6.2361847310675458</v>
      </c>
      <c r="I53" s="80">
        <v>6.2361847310675458</v>
      </c>
      <c r="J53" s="87">
        <f t="shared" ref="J53:J82" si="11">PI()/40000*C53^2</f>
        <v>4.0114996593688071E-2</v>
      </c>
    </row>
    <row r="54" spans="1:10" ht="15" thickBot="1" x14ac:dyDescent="0.35">
      <c r="A54" s="69">
        <v>5</v>
      </c>
      <c r="B54" s="70" t="s">
        <v>5</v>
      </c>
      <c r="C54" s="70">
        <v>44.56</v>
      </c>
      <c r="D54" s="71">
        <v>-2.1</v>
      </c>
      <c r="E54" s="72">
        <v>-9.1999999999999993</v>
      </c>
      <c r="F54" s="75">
        <f t="shared" si="9"/>
        <v>9.4366307546708637</v>
      </c>
      <c r="G54" s="74">
        <f t="shared" si="10"/>
        <v>9.4366307546708637</v>
      </c>
      <c r="H54" s="79">
        <v>9.4366307546708637</v>
      </c>
      <c r="I54" s="80">
        <v>9.4366307546708637</v>
      </c>
      <c r="J54" s="87">
        <f t="shared" si="11"/>
        <v>0.15594815666937276</v>
      </c>
    </row>
    <row r="55" spans="1:10" ht="15" thickBot="1" x14ac:dyDescent="0.35">
      <c r="A55" s="69">
        <v>28</v>
      </c>
      <c r="B55" s="70" t="s">
        <v>6</v>
      </c>
      <c r="C55" s="70">
        <v>13.69</v>
      </c>
      <c r="D55" s="71">
        <v>4</v>
      </c>
      <c r="E55" s="72">
        <v>-13.8</v>
      </c>
      <c r="F55" s="73">
        <f t="shared" si="9"/>
        <v>14.368020044529448</v>
      </c>
      <c r="G55" s="74">
        <f t="shared" si="10"/>
        <v>14.368020044529448</v>
      </c>
      <c r="H55" s="79">
        <v>14.368020044529448</v>
      </c>
      <c r="I55" s="80">
        <v>14.368020044529448</v>
      </c>
      <c r="J55" s="87">
        <f t="shared" si="11"/>
        <v>1.4719626073111251E-2</v>
      </c>
    </row>
    <row r="56" spans="1:10" ht="15" thickBot="1" x14ac:dyDescent="0.35">
      <c r="A56" s="69">
        <v>24</v>
      </c>
      <c r="B56" s="70" t="s">
        <v>6</v>
      </c>
      <c r="C56" s="70">
        <v>25.46</v>
      </c>
      <c r="D56" s="71">
        <v>5.7</v>
      </c>
      <c r="E56" s="72">
        <v>13.4</v>
      </c>
      <c r="F56" s="73">
        <f t="shared" si="9"/>
        <v>14.56193668438371</v>
      </c>
      <c r="G56" s="74">
        <f t="shared" si="10"/>
        <v>14.56193668438371</v>
      </c>
      <c r="H56" s="79">
        <v>14.56193668438371</v>
      </c>
      <c r="I56" s="80">
        <v>14.56193668438371</v>
      </c>
      <c r="J56" s="87">
        <f t="shared" si="11"/>
        <v>5.0910420013292143E-2</v>
      </c>
    </row>
    <row r="57" spans="1:10" ht="15" thickBot="1" x14ac:dyDescent="0.35">
      <c r="A57" s="69">
        <v>3</v>
      </c>
      <c r="B57" s="70" t="s">
        <v>5</v>
      </c>
      <c r="C57" s="70">
        <v>34.06</v>
      </c>
      <c r="D57" s="71">
        <v>-13.9</v>
      </c>
      <c r="E57" s="72">
        <v>7.1</v>
      </c>
      <c r="F57" s="73">
        <f t="shared" si="9"/>
        <v>15.608331108738051</v>
      </c>
      <c r="G57" s="74">
        <f t="shared" si="10"/>
        <v>15.608331108738051</v>
      </c>
      <c r="H57" s="79">
        <v>15.608331108738051</v>
      </c>
      <c r="I57" s="80">
        <v>15.608331108738051</v>
      </c>
      <c r="J57" s="87">
        <f t="shared" si="11"/>
        <v>9.1112752882750017E-2</v>
      </c>
    </row>
    <row r="58" spans="1:10" ht="15" thickBot="1" x14ac:dyDescent="0.35">
      <c r="A58" s="69">
        <v>30</v>
      </c>
      <c r="B58" s="70" t="s">
        <v>6</v>
      </c>
      <c r="C58" s="70">
        <v>18.46</v>
      </c>
      <c r="D58" s="71">
        <v>-9.8000000000000007</v>
      </c>
      <c r="E58" s="72">
        <v>15.7</v>
      </c>
      <c r="F58" s="73">
        <f t="shared" si="9"/>
        <v>18.507566020414462</v>
      </c>
      <c r="G58" s="74">
        <f t="shared" si="10"/>
        <v>18.507566020414462</v>
      </c>
      <c r="H58" s="79">
        <v>18.507566020414462</v>
      </c>
      <c r="I58" s="80">
        <v>18.507566020414462</v>
      </c>
      <c r="J58" s="87">
        <f t="shared" si="11"/>
        <v>2.6764138877800991E-2</v>
      </c>
    </row>
    <row r="59" spans="1:10" ht="15" thickBot="1" x14ac:dyDescent="0.35">
      <c r="A59" s="69">
        <v>8</v>
      </c>
      <c r="B59" s="70" t="s">
        <v>5</v>
      </c>
      <c r="C59" s="70">
        <v>60.8</v>
      </c>
      <c r="D59" s="71">
        <v>18.5</v>
      </c>
      <c r="E59" s="72">
        <v>-6</v>
      </c>
      <c r="F59" s="73">
        <f t="shared" si="9"/>
        <v>19.448650338776723</v>
      </c>
      <c r="G59" s="74">
        <f t="shared" si="10"/>
        <v>19.448650338776723</v>
      </c>
      <c r="H59" s="79">
        <v>19.448650338776723</v>
      </c>
      <c r="I59" s="80">
        <v>19.448650338776723</v>
      </c>
      <c r="J59" s="87">
        <f t="shared" si="11"/>
        <v>0.29033342667415429</v>
      </c>
    </row>
    <row r="60" spans="1:10" ht="15" thickBot="1" x14ac:dyDescent="0.35">
      <c r="A60" s="69">
        <v>6</v>
      </c>
      <c r="B60" s="70" t="s">
        <v>5</v>
      </c>
      <c r="C60" s="70">
        <v>44.88</v>
      </c>
      <c r="D60" s="71">
        <v>-2.4</v>
      </c>
      <c r="E60" s="72">
        <v>-19.399999999999999</v>
      </c>
      <c r="F60" s="73">
        <f t="shared" si="9"/>
        <v>19.547889911701468</v>
      </c>
      <c r="G60" s="74">
        <f t="shared" si="10"/>
        <v>19.547889911701468</v>
      </c>
      <c r="H60" s="79">
        <v>19.547889911701468</v>
      </c>
      <c r="I60" s="80">
        <v>19.547889911701468</v>
      </c>
      <c r="J60" s="87">
        <f t="shared" si="11"/>
        <v>0.15819602904486935</v>
      </c>
    </row>
    <row r="61" spans="1:10" ht="15" thickBot="1" x14ac:dyDescent="0.35">
      <c r="A61" s="69">
        <v>2</v>
      </c>
      <c r="B61" s="70" t="s">
        <v>5</v>
      </c>
      <c r="C61" s="70">
        <v>42.02</v>
      </c>
      <c r="D61" s="71">
        <v>-1.1000000000000001</v>
      </c>
      <c r="E61" s="72">
        <v>20.5</v>
      </c>
      <c r="F61" s="73">
        <f t="shared" si="9"/>
        <v>20.529490982486632</v>
      </c>
      <c r="G61" s="73">
        <f t="shared" si="10"/>
        <v>20.529490982486632</v>
      </c>
      <c r="H61" s="79">
        <v>20.529490982486632</v>
      </c>
      <c r="I61" s="80">
        <v>20.529490982486632</v>
      </c>
      <c r="J61" s="87">
        <f t="shared" si="11"/>
        <v>0.13867621433068719</v>
      </c>
    </row>
    <row r="62" spans="1:10" ht="15" thickBot="1" x14ac:dyDescent="0.35">
      <c r="A62" s="69">
        <v>7</v>
      </c>
      <c r="B62" s="70" t="s">
        <v>5</v>
      </c>
      <c r="C62" s="70">
        <v>31.19</v>
      </c>
      <c r="D62" s="71">
        <v>6.3</v>
      </c>
      <c r="E62" s="72">
        <v>-21.9</v>
      </c>
      <c r="F62" s="73">
        <f t="shared" si="9"/>
        <v>22.78815481779953</v>
      </c>
      <c r="G62" s="73">
        <f t="shared" si="10"/>
        <v>22.78815481779953</v>
      </c>
      <c r="H62" s="79">
        <v>22.78815481779953</v>
      </c>
      <c r="I62" s="80">
        <v>22.78815481779953</v>
      </c>
      <c r="J62" s="87">
        <f t="shared" si="11"/>
        <v>7.6404797826346849E-2</v>
      </c>
    </row>
    <row r="63" spans="1:10" ht="15" thickBot="1" x14ac:dyDescent="0.35">
      <c r="A63" s="69">
        <v>9</v>
      </c>
      <c r="B63" s="70" t="s">
        <v>5</v>
      </c>
      <c r="C63" s="70">
        <v>27.69</v>
      </c>
      <c r="D63" s="71">
        <v>-16.3</v>
      </c>
      <c r="E63" s="72">
        <v>-16.3</v>
      </c>
      <c r="F63" s="73">
        <f t="shared" si="9"/>
        <v>23.05168106668145</v>
      </c>
      <c r="G63" s="73">
        <f t="shared" si="10"/>
        <v>23.05168106668145</v>
      </c>
      <c r="H63" s="79">
        <v>23.05168106668145</v>
      </c>
      <c r="I63" s="80">
        <v>23.05168106668145</v>
      </c>
      <c r="J63" s="87">
        <f t="shared" si="11"/>
        <v>6.0219312475052231E-2</v>
      </c>
    </row>
    <row r="64" spans="1:10" ht="15" thickBot="1" x14ac:dyDescent="0.35">
      <c r="A64" s="69">
        <v>21</v>
      </c>
      <c r="B64" s="70" t="s">
        <v>5</v>
      </c>
      <c r="C64" s="70">
        <v>22.28</v>
      </c>
      <c r="D64" s="71">
        <v>19.399999999999999</v>
      </c>
      <c r="E64" s="72">
        <v>-19.399999999999999</v>
      </c>
      <c r="F64" s="73">
        <f t="shared" si="9"/>
        <v>27.435743110038043</v>
      </c>
      <c r="G64" s="73">
        <f t="shared" si="10"/>
        <v>27.435743110038043</v>
      </c>
      <c r="H64" s="79">
        <v>27.435743110038043</v>
      </c>
      <c r="I64" s="80">
        <v>27.435743110038043</v>
      </c>
      <c r="J64" s="87">
        <f t="shared" si="11"/>
        <v>3.8987039167343189E-2</v>
      </c>
    </row>
    <row r="65" spans="1:10" ht="15" thickBot="1" x14ac:dyDescent="0.35">
      <c r="A65" s="69">
        <v>10</v>
      </c>
      <c r="B65" s="70" t="s">
        <v>5</v>
      </c>
      <c r="C65" s="70">
        <v>27.37</v>
      </c>
      <c r="D65" s="71">
        <v>-18.899999999999999</v>
      </c>
      <c r="E65" s="72">
        <v>-21</v>
      </c>
      <c r="F65" s="73">
        <f t="shared" si="9"/>
        <v>28.252610498854789</v>
      </c>
      <c r="G65" s="73">
        <f t="shared" si="10"/>
        <v>28.252610498854789</v>
      </c>
      <c r="H65" s="79">
        <v>28.252610498854789</v>
      </c>
      <c r="I65" s="80">
        <v>28.252610498854789</v>
      </c>
      <c r="J65" s="87">
        <f t="shared" si="11"/>
        <v>5.8835503742999E-2</v>
      </c>
    </row>
    <row r="66" spans="1:10" ht="15" thickBot="1" x14ac:dyDescent="0.35">
      <c r="A66" s="69">
        <v>1</v>
      </c>
      <c r="B66" s="70" t="s">
        <v>5</v>
      </c>
      <c r="C66" s="70">
        <v>25.46</v>
      </c>
      <c r="D66" s="71">
        <v>2.5</v>
      </c>
      <c r="E66" s="72">
        <v>28.2</v>
      </c>
      <c r="F66" s="73">
        <f t="shared" si="9"/>
        <v>28.310598722033415</v>
      </c>
      <c r="G66" s="73">
        <f t="shared" si="10"/>
        <v>28.310598722033415</v>
      </c>
      <c r="H66" s="79">
        <v>28.310598722033415</v>
      </c>
      <c r="I66" s="80">
        <v>28.310598722033415</v>
      </c>
      <c r="J66" s="87">
        <f t="shared" si="11"/>
        <v>5.0910420013292143E-2</v>
      </c>
    </row>
    <row r="67" spans="1:10" ht="15" thickBot="1" x14ac:dyDescent="0.35">
      <c r="A67" s="69">
        <v>25</v>
      </c>
      <c r="B67" s="70" t="s">
        <v>6</v>
      </c>
      <c r="C67" s="70">
        <v>30.24</v>
      </c>
      <c r="D67" s="71">
        <v>30.7</v>
      </c>
      <c r="E67" s="72">
        <v>-2.7</v>
      </c>
      <c r="F67" s="73">
        <f t="shared" si="9"/>
        <v>30.818500936937216</v>
      </c>
      <c r="G67" s="73">
        <f t="shared" si="10"/>
        <v>30.818500936937216</v>
      </c>
      <c r="H67" s="78">
        <v>30.818500936937216</v>
      </c>
      <c r="I67" s="80">
        <v>30.818500936937216</v>
      </c>
      <c r="J67" s="87">
        <f t="shared" si="11"/>
        <v>7.1821331954483841E-2</v>
      </c>
    </row>
    <row r="68" spans="1:10" ht="15" thickBot="1" x14ac:dyDescent="0.35">
      <c r="A68" s="69">
        <v>31</v>
      </c>
      <c r="B68" s="70" t="s">
        <v>6</v>
      </c>
      <c r="C68" s="70">
        <v>21.96</v>
      </c>
      <c r="D68" s="71">
        <v>-9.8000000000000007</v>
      </c>
      <c r="E68" s="72">
        <v>30.1</v>
      </c>
      <c r="F68" s="73">
        <f t="shared" si="9"/>
        <v>31.65517335286604</v>
      </c>
      <c r="G68" s="73">
        <f t="shared" si="10"/>
        <v>31.65517335286604</v>
      </c>
      <c r="H68" s="78">
        <v>31.65517335286604</v>
      </c>
      <c r="I68" s="80">
        <v>31.65517335286604</v>
      </c>
      <c r="J68" s="87">
        <f t="shared" si="11"/>
        <v>3.7875166695384696E-2</v>
      </c>
    </row>
    <row r="69" spans="1:10" ht="15" thickBot="1" x14ac:dyDescent="0.35">
      <c r="A69" s="69">
        <v>27</v>
      </c>
      <c r="B69" s="70" t="s">
        <v>6</v>
      </c>
      <c r="C69" s="70">
        <v>20.37</v>
      </c>
      <c r="D69" s="71">
        <v>10.3</v>
      </c>
      <c r="E69" s="72">
        <v>-31.6</v>
      </c>
      <c r="F69" s="73">
        <f t="shared" si="9"/>
        <v>33.236275362922363</v>
      </c>
      <c r="G69" s="73">
        <f t="shared" si="10"/>
        <v>33.236275362922363</v>
      </c>
      <c r="H69" s="78">
        <v>33.236275362922363</v>
      </c>
      <c r="I69" s="80">
        <v>33.236275362922363</v>
      </c>
      <c r="J69" s="87">
        <f t="shared" si="11"/>
        <v>3.258906791858307E-2</v>
      </c>
    </row>
    <row r="70" spans="1:10" ht="15" thickBot="1" x14ac:dyDescent="0.35">
      <c r="A70" s="69">
        <v>26</v>
      </c>
      <c r="B70" s="70" t="s">
        <v>6</v>
      </c>
      <c r="C70" s="70">
        <v>17.190000000000001</v>
      </c>
      <c r="D70" s="71">
        <v>30</v>
      </c>
      <c r="E70" s="72">
        <v>-14.6</v>
      </c>
      <c r="F70" s="73">
        <f t="shared" si="9"/>
        <v>33.36405251164792</v>
      </c>
      <c r="G70" s="73">
        <f t="shared" si="10"/>
        <v>33.36405251164792</v>
      </c>
      <c r="H70" s="78">
        <v>33.36405251164792</v>
      </c>
      <c r="I70" s="80">
        <v>33.36405251164792</v>
      </c>
      <c r="J70" s="87">
        <f t="shared" si="11"/>
        <v>2.3208209423110877E-2</v>
      </c>
    </row>
    <row r="71" spans="1:10" ht="15" thickBot="1" x14ac:dyDescent="0.35">
      <c r="A71" s="69">
        <v>18</v>
      </c>
      <c r="B71" s="70" t="s">
        <v>5</v>
      </c>
      <c r="C71" s="70">
        <v>31.83</v>
      </c>
      <c r="D71" s="71">
        <v>26.8</v>
      </c>
      <c r="E71" s="72">
        <v>-20.2</v>
      </c>
      <c r="F71" s="73">
        <f t="shared" si="9"/>
        <v>33.560095351473599</v>
      </c>
      <c r="G71" s="73">
        <f t="shared" si="10"/>
        <v>33.560095351473599</v>
      </c>
      <c r="H71" s="78">
        <v>33.560095351473599</v>
      </c>
      <c r="I71" s="80">
        <v>33.560095351473599</v>
      </c>
      <c r="J71" s="87">
        <f t="shared" si="11"/>
        <v>7.9572528530814493E-2</v>
      </c>
    </row>
    <row r="72" spans="1:10" ht="15" thickBot="1" x14ac:dyDescent="0.35">
      <c r="A72" s="69">
        <v>22</v>
      </c>
      <c r="B72" s="70" t="s">
        <v>5</v>
      </c>
      <c r="C72" s="70">
        <v>16.87</v>
      </c>
      <c r="D72" s="71">
        <v>-35.5</v>
      </c>
      <c r="E72" s="72">
        <v>0</v>
      </c>
      <c r="F72" s="73">
        <f t="shared" si="9"/>
        <v>35.5</v>
      </c>
      <c r="G72" s="73">
        <f t="shared" si="10"/>
        <v>35.5</v>
      </c>
      <c r="H72" s="78">
        <v>35.5</v>
      </c>
      <c r="I72" s="80">
        <v>35.5</v>
      </c>
      <c r="J72" s="87">
        <f t="shared" si="11"/>
        <v>2.2352188256860729E-2</v>
      </c>
    </row>
    <row r="73" spans="1:10" ht="15" thickBot="1" x14ac:dyDescent="0.35">
      <c r="A73" s="69">
        <v>15</v>
      </c>
      <c r="B73" s="70" t="s">
        <v>5</v>
      </c>
      <c r="C73" s="70">
        <v>58.25</v>
      </c>
      <c r="D73" s="71">
        <v>2.6</v>
      </c>
      <c r="E73" s="72">
        <v>-36.799999999999997</v>
      </c>
      <c r="F73" s="73">
        <f t="shared" si="9"/>
        <v>36.891733491393431</v>
      </c>
      <c r="G73" s="73">
        <f t="shared" si="10"/>
        <v>36.891733491393431</v>
      </c>
      <c r="H73" s="78">
        <v>36.891733491393431</v>
      </c>
      <c r="I73" s="80">
        <v>36.891733491393431</v>
      </c>
      <c r="J73" s="87">
        <f t="shared" si="11"/>
        <v>0.26649050557927545</v>
      </c>
    </row>
    <row r="74" spans="1:10" ht="15" thickBot="1" x14ac:dyDescent="0.35">
      <c r="A74" s="69">
        <v>13</v>
      </c>
      <c r="B74" s="70" t="s">
        <v>5</v>
      </c>
      <c r="C74" s="70">
        <v>42.65</v>
      </c>
      <c r="D74" s="71">
        <v>-26.9</v>
      </c>
      <c r="E74" s="72">
        <v>-27.8</v>
      </c>
      <c r="F74" s="73">
        <f t="shared" si="9"/>
        <v>38.683976010746356</v>
      </c>
      <c r="G74" s="73">
        <f t="shared" si="10"/>
        <v>38.683976010746356</v>
      </c>
      <c r="H74" s="78">
        <v>38.683976010746356</v>
      </c>
      <c r="I74" s="80">
        <v>38.683976010746356</v>
      </c>
      <c r="J74" s="87">
        <f t="shared" si="11"/>
        <v>0.14286569306786348</v>
      </c>
    </row>
    <row r="75" spans="1:10" ht="15" thickBot="1" x14ac:dyDescent="0.35">
      <c r="A75" s="69">
        <v>23</v>
      </c>
      <c r="B75" s="70" t="s">
        <v>5</v>
      </c>
      <c r="C75" s="70">
        <v>20.37</v>
      </c>
      <c r="D75" s="71">
        <v>-4.0999999999999996</v>
      </c>
      <c r="E75" s="72">
        <v>38.700000000000003</v>
      </c>
      <c r="F75" s="73">
        <f t="shared" si="9"/>
        <v>38.916577444580092</v>
      </c>
      <c r="G75" s="73">
        <f t="shared" si="10"/>
        <v>38.916577444580092</v>
      </c>
      <c r="H75" s="78">
        <v>38.916577444580092</v>
      </c>
      <c r="I75" s="80">
        <v>38.916577444580092</v>
      </c>
      <c r="J75" s="87">
        <f t="shared" si="11"/>
        <v>3.258906791858307E-2</v>
      </c>
    </row>
    <row r="76" spans="1:10" ht="15" thickBot="1" x14ac:dyDescent="0.35">
      <c r="A76" s="69">
        <v>11</v>
      </c>
      <c r="B76" s="70" t="s">
        <v>5</v>
      </c>
      <c r="C76" s="70">
        <v>48.38</v>
      </c>
      <c r="D76" s="71">
        <v>-39.5</v>
      </c>
      <c r="E76" s="72">
        <v>-2.8</v>
      </c>
      <c r="F76" s="73">
        <f t="shared" si="9"/>
        <v>39.599116151752682</v>
      </c>
      <c r="G76" s="73">
        <f t="shared" si="10"/>
        <v>39.599116151752682</v>
      </c>
      <c r="H76" s="78">
        <v>39.599116151752682</v>
      </c>
      <c r="I76" s="80">
        <v>39.599116151752682</v>
      </c>
      <c r="J76" s="87">
        <f t="shared" si="11"/>
        <v>0.18383221049632545</v>
      </c>
    </row>
    <row r="77" spans="1:10" ht="15" thickBot="1" x14ac:dyDescent="0.35">
      <c r="A77" s="69">
        <v>17</v>
      </c>
      <c r="B77" s="70" t="s">
        <v>5</v>
      </c>
      <c r="C77" s="70">
        <v>35.97</v>
      </c>
      <c r="D77" s="71">
        <v>26.4</v>
      </c>
      <c r="E77" s="72">
        <v>-31.5</v>
      </c>
      <c r="F77" s="73">
        <f t="shared" si="9"/>
        <v>41.1</v>
      </c>
      <c r="G77" s="73">
        <f t="shared" si="10"/>
        <v>41.1</v>
      </c>
      <c r="H77" s="78">
        <v>41.1</v>
      </c>
      <c r="I77" s="66">
        <v>41.1</v>
      </c>
      <c r="J77" s="87">
        <f t="shared" si="11"/>
        <v>0.10161802665885014</v>
      </c>
    </row>
    <row r="78" spans="1:10" ht="15" thickBot="1" x14ac:dyDescent="0.35">
      <c r="A78" s="69">
        <v>12</v>
      </c>
      <c r="B78" s="70" t="s">
        <v>5</v>
      </c>
      <c r="C78" s="70">
        <v>52.84</v>
      </c>
      <c r="D78" s="71">
        <v>-37.700000000000003</v>
      </c>
      <c r="E78" s="72">
        <v>-20</v>
      </c>
      <c r="F78" s="73">
        <f t="shared" si="9"/>
        <v>42.676574370490428</v>
      </c>
      <c r="G78" s="73">
        <f t="shared" si="10"/>
        <v>42.676574370490428</v>
      </c>
      <c r="H78" s="78">
        <v>42.676574370490428</v>
      </c>
      <c r="I78" s="66">
        <v>42.676574370490428</v>
      </c>
      <c r="J78" s="87">
        <f t="shared" si="11"/>
        <v>0.21928831943251947</v>
      </c>
    </row>
    <row r="79" spans="1:10" ht="15" thickBot="1" x14ac:dyDescent="0.35">
      <c r="A79" s="69">
        <v>14</v>
      </c>
      <c r="B79" s="70" t="s">
        <v>5</v>
      </c>
      <c r="C79" s="70">
        <v>54.43</v>
      </c>
      <c r="D79" s="71">
        <v>-19.7</v>
      </c>
      <c r="E79" s="72">
        <v>-42.1</v>
      </c>
      <c r="F79" s="73">
        <f t="shared" si="9"/>
        <v>46.481178986768398</v>
      </c>
      <c r="G79" s="73">
        <f t="shared" si="10"/>
        <v>46.481178986768398</v>
      </c>
      <c r="H79" s="78">
        <v>46.481178986768398</v>
      </c>
      <c r="I79" s="66">
        <v>46.481178986768398</v>
      </c>
      <c r="J79" s="87">
        <f t="shared" si="11"/>
        <v>0.23268401552955487</v>
      </c>
    </row>
    <row r="80" spans="1:10" ht="15" thickBot="1" x14ac:dyDescent="0.35">
      <c r="A80" s="69">
        <v>20</v>
      </c>
      <c r="B80" s="70" t="s">
        <v>5</v>
      </c>
      <c r="C80" s="70">
        <v>74.17</v>
      </c>
      <c r="D80" s="71">
        <v>47</v>
      </c>
      <c r="E80" s="72">
        <v>-17.100000000000001</v>
      </c>
      <c r="F80" s="73">
        <f t="shared" si="9"/>
        <v>50.014098012460444</v>
      </c>
      <c r="G80" s="73">
        <f t="shared" si="10"/>
        <v>50.014098012460444</v>
      </c>
      <c r="H80" s="78">
        <v>50.014098012460444</v>
      </c>
      <c r="I80" s="66">
        <v>50.014098012460444</v>
      </c>
      <c r="J80" s="87">
        <f t="shared" si="11"/>
        <v>0.43206236585624286</v>
      </c>
    </row>
    <row r="81" spans="1:10" ht="15" thickBot="1" x14ac:dyDescent="0.35">
      <c r="A81" s="69">
        <v>16</v>
      </c>
      <c r="B81" s="70" t="s">
        <v>5</v>
      </c>
      <c r="C81" s="70">
        <v>47.43</v>
      </c>
      <c r="D81" s="71">
        <v>7.5</v>
      </c>
      <c r="E81" s="72">
        <v>-53.5</v>
      </c>
      <c r="F81" s="73">
        <f t="shared" si="9"/>
        <v>54.023143188822324</v>
      </c>
      <c r="G81" s="73">
        <f t="shared" si="10"/>
        <v>54.023143188822324</v>
      </c>
      <c r="H81" s="78">
        <v>54.023143188822324</v>
      </c>
      <c r="I81" s="66">
        <v>54.023143188822324</v>
      </c>
      <c r="J81" s="87">
        <f t="shared" si="11"/>
        <v>0.17668355568299002</v>
      </c>
    </row>
    <row r="82" spans="1:10" ht="15" thickBot="1" x14ac:dyDescent="0.35">
      <c r="A82" s="69">
        <v>19</v>
      </c>
      <c r="B82" s="70" t="s">
        <v>5</v>
      </c>
      <c r="C82" s="70">
        <v>25.78</v>
      </c>
      <c r="D82" s="71">
        <v>39.700000000000003</v>
      </c>
      <c r="E82" s="72">
        <v>-41.1</v>
      </c>
      <c r="F82" s="73">
        <f t="shared" si="9"/>
        <v>57.142803571403462</v>
      </c>
      <c r="G82" s="73">
        <f t="shared" si="10"/>
        <v>57.142803571403462</v>
      </c>
      <c r="H82" s="78">
        <v>57.142803571403462</v>
      </c>
      <c r="I82" s="66">
        <v>57.142803571403462</v>
      </c>
      <c r="J82" s="87">
        <f t="shared" si="11"/>
        <v>5.2198221673851672E-2</v>
      </c>
    </row>
  </sheetData>
  <sortState ref="A52:F82">
    <sortCondition ref="F52:F82"/>
  </sortState>
  <mergeCells count="1">
    <mergeCell ref="A45:D4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workbookViewId="0">
      <selection activeCell="G1" sqref="G1:L1"/>
    </sheetView>
  </sheetViews>
  <sheetFormatPr defaultRowHeight="14.4" x14ac:dyDescent="0.3"/>
  <cols>
    <col min="5" max="5" width="9.77734375" bestFit="1" customWidth="1"/>
    <col min="6" max="6" width="1" style="134" customWidth="1"/>
    <col min="13" max="13" width="1" style="134" customWidth="1"/>
    <col min="14" max="14" width="8.6640625" customWidth="1"/>
    <col min="24" max="24" width="1.21875" customWidth="1"/>
  </cols>
  <sheetData>
    <row r="1" spans="1:24" ht="18" x14ac:dyDescent="0.35">
      <c r="G1" s="133" t="s">
        <v>67</v>
      </c>
      <c r="H1" s="133"/>
      <c r="I1" s="133"/>
      <c r="J1" s="133"/>
      <c r="K1" s="133"/>
      <c r="L1" s="133"/>
      <c r="N1" s="133" t="s">
        <v>68</v>
      </c>
      <c r="O1" s="133"/>
      <c r="P1" s="133"/>
      <c r="Q1" s="133"/>
      <c r="R1" s="133"/>
      <c r="S1" s="133"/>
      <c r="T1" s="133"/>
      <c r="U1" s="133"/>
      <c r="V1" s="133"/>
      <c r="W1" s="133"/>
    </row>
    <row r="2" spans="1:24" x14ac:dyDescent="0.3">
      <c r="N2" s="136" t="s">
        <v>69</v>
      </c>
      <c r="S2" s="136" t="s">
        <v>77</v>
      </c>
    </row>
    <row r="5" spans="1:24" x14ac:dyDescent="0.3">
      <c r="S5" s="5" t="s">
        <v>66</v>
      </c>
      <c r="T5" s="146">
        <f>INDEX($G$19:$G$49,T$8+1)</f>
        <v>15.608331108738051</v>
      </c>
      <c r="U5" s="146">
        <f t="shared" ref="U5:W5" si="0">INDEX($G$19:$G$49,U$8+1)</f>
        <v>22.78815481779953</v>
      </c>
      <c r="V5" s="146">
        <f t="shared" si="0"/>
        <v>30.818500936937216</v>
      </c>
      <c r="W5" s="147">
        <f t="shared" si="0"/>
        <v>35.5</v>
      </c>
    </row>
    <row r="6" spans="1:24" x14ac:dyDescent="0.3">
      <c r="H6" t="s">
        <v>49</v>
      </c>
      <c r="I6" s="84">
        <v>10</v>
      </c>
      <c r="J6" s="3">
        <v>20</v>
      </c>
      <c r="K6" s="18">
        <v>30</v>
      </c>
      <c r="L6" s="85">
        <v>40</v>
      </c>
      <c r="N6" s="5" t="s">
        <v>65</v>
      </c>
      <c r="O6" s="139">
        <f>INDEX($G$19:$G$49,O$8)</f>
        <v>14.56193668438371</v>
      </c>
      <c r="P6" s="140">
        <f t="shared" ref="P6:R6" si="1">INDEX($G$19:$G$49,P$8)</f>
        <v>20.529490982486632</v>
      </c>
      <c r="Q6" s="141">
        <f t="shared" si="1"/>
        <v>28.310598722033415</v>
      </c>
      <c r="R6" s="144">
        <f t="shared" si="1"/>
        <v>33.560095351473599</v>
      </c>
      <c r="S6" s="5" t="s">
        <v>65</v>
      </c>
      <c r="T6" s="139">
        <f>INDEX($G$19:$G$49,T$8)</f>
        <v>14.56193668438371</v>
      </c>
      <c r="U6" s="140">
        <f t="shared" ref="U6:W6" si="2">INDEX($G$19:$G$49,U$8)</f>
        <v>20.529490982486632</v>
      </c>
      <c r="V6" s="141">
        <f t="shared" si="2"/>
        <v>28.310598722033415</v>
      </c>
      <c r="W6" s="144">
        <f t="shared" si="2"/>
        <v>33.560095351473599</v>
      </c>
    </row>
    <row r="7" spans="1:24" x14ac:dyDescent="0.3">
      <c r="G7" s="5" t="s">
        <v>71</v>
      </c>
      <c r="H7" t="s">
        <v>48</v>
      </c>
      <c r="I7" s="98">
        <f>PI()*I6^2</f>
        <v>314.15926535897933</v>
      </c>
      <c r="J7" s="98">
        <f t="shared" ref="J7:K7" si="3">PI()*J6^2</f>
        <v>1256.6370614359173</v>
      </c>
      <c r="K7" s="98">
        <f t="shared" si="3"/>
        <v>2827.4333882308138</v>
      </c>
      <c r="L7" s="98">
        <f>PI()*L6^2</f>
        <v>5026.5482457436692</v>
      </c>
      <c r="N7" s="5" t="s">
        <v>70</v>
      </c>
      <c r="O7" s="98">
        <f>PI()*O6^2</f>
        <v>666.17472219371575</v>
      </c>
      <c r="P7" s="98">
        <f t="shared" ref="P7:R7" si="4">PI()*P6^2</f>
        <v>1324.0556397819539</v>
      </c>
      <c r="Q7" s="98">
        <f t="shared" si="4"/>
        <v>2517.9550959256835</v>
      </c>
      <c r="R7" s="98">
        <f t="shared" si="4"/>
        <v>3538.3129738851121</v>
      </c>
      <c r="S7" s="5" t="s">
        <v>70</v>
      </c>
      <c r="T7" s="98">
        <f>PI()*(AVERAGE(T5:T6)^2)</f>
        <v>714.90479735139979</v>
      </c>
      <c r="U7" s="98">
        <f t="shared" ref="U7:W7" si="5">PI()*(AVERAGE(U5:U6)^2)</f>
        <v>1473.7355947182343</v>
      </c>
      <c r="V7" s="98">
        <f t="shared" si="5"/>
        <v>2745.9486637353148</v>
      </c>
      <c r="W7" s="98">
        <f t="shared" si="5"/>
        <v>3745.7969238197443</v>
      </c>
    </row>
    <row r="8" spans="1:24" x14ac:dyDescent="0.3">
      <c r="H8" t="s">
        <v>79</v>
      </c>
      <c r="I8" s="2">
        <f>COUNT(I19:I49)</f>
        <v>3</v>
      </c>
      <c r="J8" s="2">
        <f t="shared" ref="J8:L8" si="6">COUNT(J19:J49)</f>
        <v>9</v>
      </c>
      <c r="K8" s="2">
        <f t="shared" si="6"/>
        <v>15</v>
      </c>
      <c r="L8" s="2">
        <f t="shared" si="6"/>
        <v>25</v>
      </c>
      <c r="N8" t="s">
        <v>79</v>
      </c>
      <c r="O8" s="84">
        <v>5</v>
      </c>
      <c r="P8" s="3">
        <v>10</v>
      </c>
      <c r="Q8" s="18">
        <v>15</v>
      </c>
      <c r="R8" s="85">
        <v>20</v>
      </c>
      <c r="S8" t="s">
        <v>79</v>
      </c>
      <c r="T8" s="84">
        <v>5</v>
      </c>
      <c r="U8" s="3">
        <v>10</v>
      </c>
      <c r="V8" s="18">
        <v>15</v>
      </c>
      <c r="W8" s="85">
        <v>20</v>
      </c>
    </row>
    <row r="9" spans="1:24" x14ac:dyDescent="0.3">
      <c r="N9" s="150"/>
      <c r="O9" s="150"/>
      <c r="P9" s="150"/>
      <c r="Q9" s="150"/>
      <c r="R9" s="150"/>
      <c r="T9" s="150"/>
      <c r="U9" s="150"/>
      <c r="V9" s="150"/>
      <c r="W9" s="150"/>
    </row>
    <row r="10" spans="1:24" x14ac:dyDescent="0.3">
      <c r="N10" s="150"/>
      <c r="O10" s="150"/>
      <c r="P10" s="150"/>
      <c r="Q10" s="150"/>
      <c r="R10" s="150"/>
      <c r="T10" s="150"/>
      <c r="U10" s="150"/>
      <c r="V10" s="150"/>
      <c r="W10" s="150"/>
    </row>
    <row r="11" spans="1:24" x14ac:dyDescent="0.3">
      <c r="A11" s="129" t="s">
        <v>61</v>
      </c>
      <c r="B11" s="130"/>
      <c r="C11" s="130"/>
      <c r="D11" s="130"/>
      <c r="I11" s="83" t="s">
        <v>52</v>
      </c>
      <c r="J11" s="83" t="s">
        <v>53</v>
      </c>
      <c r="K11" s="83" t="s">
        <v>54</v>
      </c>
      <c r="L11" s="83" t="s">
        <v>55</v>
      </c>
      <c r="O11" s="83" t="s">
        <v>63</v>
      </c>
      <c r="P11" s="83" t="s">
        <v>52</v>
      </c>
      <c r="Q11" s="83" t="s">
        <v>64</v>
      </c>
      <c r="R11" s="83" t="s">
        <v>53</v>
      </c>
      <c r="T11" s="83" t="s">
        <v>63</v>
      </c>
      <c r="U11" s="83" t="s">
        <v>52</v>
      </c>
      <c r="V11" s="83" t="s">
        <v>64</v>
      </c>
      <c r="W11" s="83" t="s">
        <v>53</v>
      </c>
    </row>
    <row r="12" spans="1:24" ht="16.2" x14ac:dyDescent="0.3">
      <c r="A12" s="130"/>
      <c r="B12" s="130"/>
      <c r="C12" s="130"/>
      <c r="D12" s="130"/>
      <c r="G12" s="137" t="s">
        <v>60</v>
      </c>
      <c r="H12" s="138"/>
      <c r="I12" s="82">
        <f>SUM(I19:I49)</f>
        <v>0.37747156219528866</v>
      </c>
      <c r="J12" s="82">
        <f t="shared" ref="J12:L12" si="7">SUM(J19:J49)</f>
        <v>1.0095079557612667</v>
      </c>
      <c r="K12" s="82">
        <f t="shared" si="7"/>
        <v>1.4335412433169876</v>
      </c>
      <c r="L12" s="82">
        <f t="shared" si="7"/>
        <v>2.3267372131582729</v>
      </c>
      <c r="N12" s="145" t="s">
        <v>60</v>
      </c>
      <c r="O12" s="4">
        <f>SUM(O19:O49)</f>
        <v>0.44310160828169204</v>
      </c>
      <c r="P12" s="4">
        <f t="shared" ref="P12:R12" si="8">SUM(P19:P49)</f>
        <v>1.1481841700919539</v>
      </c>
      <c r="Q12" s="4">
        <f t="shared" si="8"/>
        <v>1.4335412433169876</v>
      </c>
      <c r="R12" s="4">
        <f t="shared" si="8"/>
        <v>1.6786075478393647</v>
      </c>
      <c r="S12" s="145" t="s">
        <v>60</v>
      </c>
      <c r="T12" s="4">
        <f>SUM(O19:O49)</f>
        <v>0.44310160828169204</v>
      </c>
      <c r="U12" s="4">
        <f t="shared" ref="U12:W12" si="9">SUM(P19:P49)</f>
        <v>1.1481841700919539</v>
      </c>
      <c r="V12" s="4">
        <f t="shared" si="9"/>
        <v>1.4335412433169876</v>
      </c>
      <c r="W12" s="4">
        <f t="shared" si="9"/>
        <v>1.6786075478393647</v>
      </c>
    </row>
    <row r="13" spans="1:24" ht="16.2" x14ac:dyDescent="0.3">
      <c r="G13" s="137" t="s">
        <v>59</v>
      </c>
      <c r="H13" s="138"/>
      <c r="I13" s="86">
        <f>I12*10000/I7</f>
        <v>12.015293</v>
      </c>
      <c r="J13" s="86">
        <f>J12*10000/J7</f>
        <v>8.0334090625000005</v>
      </c>
      <c r="K13" s="86">
        <f>K12*10000/K7</f>
        <v>5.0701150000000013</v>
      </c>
      <c r="L13" s="86">
        <f>L12*10000/L7</f>
        <v>4.6288966093750004</v>
      </c>
      <c r="N13" s="5" t="s">
        <v>75</v>
      </c>
      <c r="O13" s="86">
        <f>O12*10000/O7</f>
        <v>6.6514323272812996</v>
      </c>
      <c r="P13" s="86">
        <f t="shared" ref="P13:R13" si="10">P12*10000/P7</f>
        <v>8.6717214563659688</v>
      </c>
      <c r="Q13" s="86">
        <f t="shared" si="10"/>
        <v>5.6932756491035459</v>
      </c>
      <c r="R13" s="86">
        <f t="shared" si="10"/>
        <v>4.7440900797315066</v>
      </c>
      <c r="S13" s="5" t="s">
        <v>76</v>
      </c>
      <c r="T13" s="86">
        <f>T12*10000/T7</f>
        <v>6.1980505645410107</v>
      </c>
      <c r="U13" s="86">
        <f t="shared" ref="U13" si="11">U12*10000/U7</f>
        <v>7.7909780710119652</v>
      </c>
      <c r="V13" s="86">
        <f t="shared" ref="V13" si="12">V12*10000/V7</f>
        <v>5.2205682584281856</v>
      </c>
      <c r="W13" s="86">
        <f t="shared" ref="W13" si="13">W12*10000/W7</f>
        <v>4.4813095370039946</v>
      </c>
    </row>
    <row r="14" spans="1:24" x14ac:dyDescent="0.3">
      <c r="N14" s="148" t="s">
        <v>76</v>
      </c>
      <c r="O14" s="149">
        <f>O13*(O8-1)/O8</f>
        <v>5.3211458618250393</v>
      </c>
      <c r="P14" s="149">
        <f t="shared" ref="P14:R14" si="14">P13*(P8-1)/P8</f>
        <v>7.8045493107293726</v>
      </c>
      <c r="Q14" s="149">
        <f t="shared" si="14"/>
        <v>5.3137239391633093</v>
      </c>
      <c r="R14" s="149">
        <f t="shared" si="14"/>
        <v>4.5068855757449313</v>
      </c>
    </row>
    <row r="15" spans="1:24" ht="4.2" customHeight="1" x14ac:dyDescent="0.3">
      <c r="G15" s="134"/>
      <c r="H15" s="134"/>
      <c r="I15" s="134"/>
      <c r="J15" s="134"/>
      <c r="K15" s="134"/>
      <c r="L15" s="134"/>
      <c r="N15" s="154"/>
      <c r="O15" s="155"/>
      <c r="P15" s="155"/>
      <c r="Q15" s="155"/>
      <c r="R15" s="155"/>
      <c r="S15" s="134"/>
      <c r="T15" s="134"/>
      <c r="U15" s="134"/>
      <c r="V15" s="134"/>
      <c r="W15" s="134"/>
      <c r="X15" s="134"/>
    </row>
    <row r="16" spans="1:24" x14ac:dyDescent="0.3">
      <c r="A16" s="1"/>
      <c r="B16" s="1"/>
      <c r="I16" s="131" t="s">
        <v>58</v>
      </c>
      <c r="J16" s="131"/>
      <c r="K16" s="131"/>
      <c r="L16" s="131"/>
      <c r="O16" s="131" t="s">
        <v>78</v>
      </c>
      <c r="P16" s="131"/>
      <c r="Q16" s="131"/>
      <c r="R16" s="131"/>
    </row>
    <row r="17" spans="1:18" s="9" customFormat="1" x14ac:dyDescent="0.3">
      <c r="A17" s="89"/>
      <c r="B17" s="89"/>
      <c r="C17" s="1" t="s">
        <v>38</v>
      </c>
      <c r="F17" s="135"/>
      <c r="I17" s="131"/>
      <c r="J17" s="131"/>
      <c r="K17" s="131"/>
      <c r="L17" s="131"/>
      <c r="M17" s="135"/>
      <c r="O17" s="131"/>
      <c r="P17" s="131"/>
      <c r="Q17" s="131"/>
      <c r="R17" s="131"/>
    </row>
    <row r="18" spans="1:18" ht="28.8" x14ac:dyDescent="0.3">
      <c r="A18" s="108" t="s">
        <v>39</v>
      </c>
      <c r="B18" s="108" t="s">
        <v>40</v>
      </c>
      <c r="C18" s="108" t="s">
        <v>37</v>
      </c>
      <c r="D18" s="108" t="s">
        <v>3</v>
      </c>
      <c r="E18" s="108" t="s">
        <v>4</v>
      </c>
      <c r="F18" s="151"/>
      <c r="G18" s="76" t="s">
        <v>43</v>
      </c>
      <c r="H18" s="81" t="s">
        <v>10</v>
      </c>
      <c r="I18" s="97" t="s">
        <v>44</v>
      </c>
      <c r="J18" s="97" t="s">
        <v>45</v>
      </c>
      <c r="K18" s="97" t="s">
        <v>46</v>
      </c>
      <c r="L18" s="97" t="s">
        <v>47</v>
      </c>
      <c r="N18" s="97" t="s">
        <v>72</v>
      </c>
      <c r="O18" s="97" t="s">
        <v>73</v>
      </c>
      <c r="P18" s="97" t="s">
        <v>44</v>
      </c>
      <c r="Q18" s="97" t="s">
        <v>74</v>
      </c>
      <c r="R18" s="97" t="s">
        <v>45</v>
      </c>
    </row>
    <row r="19" spans="1:18" x14ac:dyDescent="0.3">
      <c r="A19" s="95">
        <v>29</v>
      </c>
      <c r="B19" s="95" t="s">
        <v>6</v>
      </c>
      <c r="C19" s="95">
        <v>48.06</v>
      </c>
      <c r="D19" s="96">
        <v>-1.6</v>
      </c>
      <c r="E19" s="96">
        <v>-0.1</v>
      </c>
      <c r="F19" s="152"/>
      <c r="G19" s="73">
        <f t="shared" ref="G19:G49" si="15">SQRT(D19^2+E19^2)</f>
        <v>1.6031219541881399</v>
      </c>
      <c r="H19" s="90">
        <f t="shared" ref="H19:H49" si="16">PI()/40000*C19^2</f>
        <v>0.18140840893222784</v>
      </c>
      <c r="I19" s="67">
        <f>IF($G19&lt;=I$6,$H19,"")</f>
        <v>0.18140840893222784</v>
      </c>
      <c r="J19" s="67">
        <f t="shared" ref="J19:L34" si="17">IF($G19&lt;=J$6,$H19,"")</f>
        <v>0.18140840893222784</v>
      </c>
      <c r="K19" s="67">
        <f t="shared" si="17"/>
        <v>0.18140840893222784</v>
      </c>
      <c r="L19" s="67">
        <f t="shared" si="17"/>
        <v>0.18140840893222784</v>
      </c>
      <c r="N19" s="2">
        <v>1</v>
      </c>
      <c r="O19" s="66">
        <f>IF($N19&lt;=O$8,$H19,"")</f>
        <v>0.18140840893222784</v>
      </c>
      <c r="P19" s="66">
        <f t="shared" ref="P19:R19" si="18">IF($N19&lt;=P$8,$H19,"")</f>
        <v>0.18140840893222784</v>
      </c>
      <c r="Q19" s="66">
        <f t="shared" si="18"/>
        <v>0.18140840893222784</v>
      </c>
      <c r="R19" s="66">
        <f t="shared" si="18"/>
        <v>0.18140840893222784</v>
      </c>
    </row>
    <row r="20" spans="1:18" ht="15" thickBot="1" x14ac:dyDescent="0.35">
      <c r="A20" s="69">
        <v>4</v>
      </c>
      <c r="B20" s="70" t="s">
        <v>5</v>
      </c>
      <c r="C20" s="70">
        <v>22.6</v>
      </c>
      <c r="D20" s="71">
        <v>-6</v>
      </c>
      <c r="E20" s="72">
        <v>1.7</v>
      </c>
      <c r="F20" s="153"/>
      <c r="G20" s="93">
        <f t="shared" si="15"/>
        <v>6.2361847310675458</v>
      </c>
      <c r="H20" s="94">
        <f t="shared" si="16"/>
        <v>4.0114996593688071E-2</v>
      </c>
      <c r="I20" s="67">
        <f t="shared" ref="I20:L49" si="19">IF($G20&lt;=I$6,$H20,"")</f>
        <v>4.0114996593688071E-2</v>
      </c>
      <c r="J20" s="67">
        <f t="shared" si="17"/>
        <v>4.0114996593688071E-2</v>
      </c>
      <c r="K20" s="67">
        <f t="shared" si="17"/>
        <v>4.0114996593688071E-2</v>
      </c>
      <c r="L20" s="67">
        <f t="shared" si="17"/>
        <v>4.0114996593688071E-2</v>
      </c>
      <c r="N20" s="2">
        <v>2</v>
      </c>
      <c r="O20" s="66">
        <f t="shared" ref="O20:R49" si="20">IF($N20&lt;=O$8,$H20,"")</f>
        <v>4.0114996593688071E-2</v>
      </c>
      <c r="P20" s="66">
        <f t="shared" si="20"/>
        <v>4.0114996593688071E-2</v>
      </c>
      <c r="Q20" s="66">
        <f t="shared" si="20"/>
        <v>4.0114996593688071E-2</v>
      </c>
      <c r="R20" s="66">
        <f t="shared" si="20"/>
        <v>4.0114996593688071E-2</v>
      </c>
    </row>
    <row r="21" spans="1:18" ht="15" thickBot="1" x14ac:dyDescent="0.35">
      <c r="A21" s="69">
        <v>5</v>
      </c>
      <c r="B21" s="70" t="s">
        <v>5</v>
      </c>
      <c r="C21" s="70">
        <v>44.56</v>
      </c>
      <c r="D21" s="71">
        <v>-2.1</v>
      </c>
      <c r="E21" s="72">
        <v>-9.1999999999999993</v>
      </c>
      <c r="F21" s="153"/>
      <c r="G21" s="73">
        <f t="shared" si="15"/>
        <v>9.4366307546708637</v>
      </c>
      <c r="H21" s="90">
        <f t="shared" si="16"/>
        <v>0.15594815666937276</v>
      </c>
      <c r="I21" s="67">
        <f t="shared" si="19"/>
        <v>0.15594815666937276</v>
      </c>
      <c r="J21" s="67">
        <f t="shared" si="17"/>
        <v>0.15594815666937276</v>
      </c>
      <c r="K21" s="67">
        <f t="shared" si="17"/>
        <v>0.15594815666937276</v>
      </c>
      <c r="L21" s="67">
        <f t="shared" si="17"/>
        <v>0.15594815666937276</v>
      </c>
      <c r="N21" s="2">
        <v>3</v>
      </c>
      <c r="O21" s="66">
        <f t="shared" si="20"/>
        <v>0.15594815666937276</v>
      </c>
      <c r="P21" s="66">
        <f t="shared" si="20"/>
        <v>0.15594815666937276</v>
      </c>
      <c r="Q21" s="66">
        <f t="shared" si="20"/>
        <v>0.15594815666937276</v>
      </c>
      <c r="R21" s="66">
        <f t="shared" si="20"/>
        <v>0.15594815666937276</v>
      </c>
    </row>
    <row r="22" spans="1:18" ht="15" thickBot="1" x14ac:dyDescent="0.35">
      <c r="A22" s="69">
        <v>28</v>
      </c>
      <c r="B22" s="70" t="s">
        <v>6</v>
      </c>
      <c r="C22" s="70">
        <v>13.69</v>
      </c>
      <c r="D22" s="71">
        <v>4</v>
      </c>
      <c r="E22" s="72">
        <v>-13.8</v>
      </c>
      <c r="F22" s="153"/>
      <c r="G22" s="73">
        <f t="shared" si="15"/>
        <v>14.368020044529448</v>
      </c>
      <c r="H22" s="90">
        <f t="shared" si="16"/>
        <v>1.4719626073111251E-2</v>
      </c>
      <c r="I22" s="67" t="str">
        <f t="shared" si="19"/>
        <v/>
      </c>
      <c r="J22" s="67">
        <f t="shared" si="17"/>
        <v>1.4719626073111251E-2</v>
      </c>
      <c r="K22" s="67">
        <f t="shared" si="17"/>
        <v>1.4719626073111251E-2</v>
      </c>
      <c r="L22" s="67">
        <f t="shared" si="17"/>
        <v>1.4719626073111251E-2</v>
      </c>
      <c r="N22" s="2">
        <v>4</v>
      </c>
      <c r="O22" s="66">
        <f t="shared" si="20"/>
        <v>1.4719626073111251E-2</v>
      </c>
      <c r="P22" s="66">
        <f t="shared" si="20"/>
        <v>1.4719626073111251E-2</v>
      </c>
      <c r="Q22" s="66">
        <f t="shared" si="20"/>
        <v>1.4719626073111251E-2</v>
      </c>
      <c r="R22" s="66">
        <f t="shared" si="20"/>
        <v>1.4719626073111251E-2</v>
      </c>
    </row>
    <row r="23" spans="1:18" ht="15" thickBot="1" x14ac:dyDescent="0.35">
      <c r="A23" s="69">
        <v>24</v>
      </c>
      <c r="B23" s="70" t="s">
        <v>6</v>
      </c>
      <c r="C23" s="70">
        <v>25.46</v>
      </c>
      <c r="D23" s="71">
        <v>5.7</v>
      </c>
      <c r="E23" s="72">
        <v>13.4</v>
      </c>
      <c r="F23" s="153"/>
      <c r="G23" s="75">
        <f t="shared" si="15"/>
        <v>14.56193668438371</v>
      </c>
      <c r="H23" s="90">
        <f t="shared" si="16"/>
        <v>5.0910420013292143E-2</v>
      </c>
      <c r="I23" s="67" t="str">
        <f t="shared" si="19"/>
        <v/>
      </c>
      <c r="J23" s="67">
        <f t="shared" si="17"/>
        <v>5.0910420013292143E-2</v>
      </c>
      <c r="K23" s="67">
        <f t="shared" si="17"/>
        <v>5.0910420013292143E-2</v>
      </c>
      <c r="L23" s="67">
        <f t="shared" si="17"/>
        <v>5.0910420013292143E-2</v>
      </c>
      <c r="N23" s="2">
        <v>5</v>
      </c>
      <c r="O23" s="66">
        <f t="shared" si="20"/>
        <v>5.0910420013292143E-2</v>
      </c>
      <c r="P23" s="66">
        <f t="shared" si="20"/>
        <v>5.0910420013292143E-2</v>
      </c>
      <c r="Q23" s="66">
        <f t="shared" si="20"/>
        <v>5.0910420013292143E-2</v>
      </c>
      <c r="R23" s="66">
        <f t="shared" si="20"/>
        <v>5.0910420013292143E-2</v>
      </c>
    </row>
    <row r="24" spans="1:18" ht="15" thickBot="1" x14ac:dyDescent="0.35">
      <c r="A24" s="69">
        <v>3</v>
      </c>
      <c r="B24" s="70" t="s">
        <v>5</v>
      </c>
      <c r="C24" s="70">
        <v>34.06</v>
      </c>
      <c r="D24" s="71">
        <v>-13.9</v>
      </c>
      <c r="E24" s="72">
        <v>7.1</v>
      </c>
      <c r="F24" s="153"/>
      <c r="G24" s="73">
        <f t="shared" si="15"/>
        <v>15.608331108738051</v>
      </c>
      <c r="H24" s="90">
        <f t="shared" si="16"/>
        <v>9.1112752882750017E-2</v>
      </c>
      <c r="I24" s="67" t="str">
        <f t="shared" si="19"/>
        <v/>
      </c>
      <c r="J24" s="67">
        <f t="shared" si="17"/>
        <v>9.1112752882750017E-2</v>
      </c>
      <c r="K24" s="67">
        <f t="shared" si="17"/>
        <v>9.1112752882750017E-2</v>
      </c>
      <c r="L24" s="67">
        <f t="shared" si="17"/>
        <v>9.1112752882750017E-2</v>
      </c>
      <c r="N24" s="2">
        <v>6</v>
      </c>
      <c r="O24" s="66" t="str">
        <f t="shared" si="20"/>
        <v/>
      </c>
      <c r="P24" s="66">
        <f t="shared" si="20"/>
        <v>9.1112752882750017E-2</v>
      </c>
      <c r="Q24" s="66">
        <f t="shared" si="20"/>
        <v>9.1112752882750017E-2</v>
      </c>
      <c r="R24" s="66">
        <f t="shared" si="20"/>
        <v>9.1112752882750017E-2</v>
      </c>
    </row>
    <row r="25" spans="1:18" ht="15" thickBot="1" x14ac:dyDescent="0.35">
      <c r="A25" s="69">
        <v>30</v>
      </c>
      <c r="B25" s="70" t="s">
        <v>6</v>
      </c>
      <c r="C25" s="70">
        <v>18.46</v>
      </c>
      <c r="D25" s="71">
        <v>-9.8000000000000007</v>
      </c>
      <c r="E25" s="72">
        <v>15.7</v>
      </c>
      <c r="F25" s="153"/>
      <c r="G25" s="73">
        <f t="shared" si="15"/>
        <v>18.507566020414462</v>
      </c>
      <c r="H25" s="90">
        <f t="shared" si="16"/>
        <v>2.6764138877800991E-2</v>
      </c>
      <c r="I25" s="67" t="str">
        <f t="shared" si="19"/>
        <v/>
      </c>
      <c r="J25" s="67">
        <f t="shared" si="17"/>
        <v>2.6764138877800991E-2</v>
      </c>
      <c r="K25" s="67">
        <f t="shared" si="17"/>
        <v>2.6764138877800991E-2</v>
      </c>
      <c r="L25" s="67">
        <f t="shared" si="17"/>
        <v>2.6764138877800991E-2</v>
      </c>
      <c r="N25" s="2">
        <v>7</v>
      </c>
      <c r="O25" s="66" t="str">
        <f t="shared" si="20"/>
        <v/>
      </c>
      <c r="P25" s="66">
        <f t="shared" si="20"/>
        <v>2.6764138877800991E-2</v>
      </c>
      <c r="Q25" s="66">
        <f t="shared" si="20"/>
        <v>2.6764138877800991E-2</v>
      </c>
      <c r="R25" s="66">
        <f t="shared" si="20"/>
        <v>2.6764138877800991E-2</v>
      </c>
    </row>
    <row r="26" spans="1:18" ht="15" thickBot="1" x14ac:dyDescent="0.35">
      <c r="A26" s="69">
        <v>8</v>
      </c>
      <c r="B26" s="70" t="s">
        <v>5</v>
      </c>
      <c r="C26" s="70">
        <v>60.8</v>
      </c>
      <c r="D26" s="71">
        <v>18.5</v>
      </c>
      <c r="E26" s="72">
        <v>-6</v>
      </c>
      <c r="F26" s="153"/>
      <c r="G26" s="73">
        <f t="shared" si="15"/>
        <v>19.448650338776723</v>
      </c>
      <c r="H26" s="90">
        <f t="shared" si="16"/>
        <v>0.29033342667415429</v>
      </c>
      <c r="I26" s="67" t="str">
        <f t="shared" si="19"/>
        <v/>
      </c>
      <c r="J26" s="67">
        <f t="shared" si="17"/>
        <v>0.29033342667415429</v>
      </c>
      <c r="K26" s="67">
        <f t="shared" si="17"/>
        <v>0.29033342667415429</v>
      </c>
      <c r="L26" s="67">
        <f t="shared" si="17"/>
        <v>0.29033342667415429</v>
      </c>
      <c r="N26" s="2">
        <v>8</v>
      </c>
      <c r="O26" s="66" t="str">
        <f t="shared" si="20"/>
        <v/>
      </c>
      <c r="P26" s="66">
        <f t="shared" si="20"/>
        <v>0.29033342667415429</v>
      </c>
      <c r="Q26" s="66">
        <f t="shared" si="20"/>
        <v>0.29033342667415429</v>
      </c>
      <c r="R26" s="66">
        <f t="shared" si="20"/>
        <v>0.29033342667415429</v>
      </c>
    </row>
    <row r="27" spans="1:18" ht="15" thickBot="1" x14ac:dyDescent="0.35">
      <c r="A27" s="69">
        <v>6</v>
      </c>
      <c r="B27" s="70" t="s">
        <v>5</v>
      </c>
      <c r="C27" s="70">
        <v>44.88</v>
      </c>
      <c r="D27" s="71">
        <v>-2.4</v>
      </c>
      <c r="E27" s="72">
        <v>-19.399999999999999</v>
      </c>
      <c r="F27" s="153"/>
      <c r="G27" s="73">
        <f t="shared" si="15"/>
        <v>19.547889911701468</v>
      </c>
      <c r="H27" s="90">
        <f t="shared" si="16"/>
        <v>0.15819602904486935</v>
      </c>
      <c r="I27" s="67" t="str">
        <f t="shared" si="19"/>
        <v/>
      </c>
      <c r="J27" s="67">
        <f t="shared" si="17"/>
        <v>0.15819602904486935</v>
      </c>
      <c r="K27" s="67">
        <f t="shared" si="17"/>
        <v>0.15819602904486935</v>
      </c>
      <c r="L27" s="67">
        <f t="shared" si="17"/>
        <v>0.15819602904486935</v>
      </c>
      <c r="N27" s="2">
        <v>9</v>
      </c>
      <c r="O27" s="66" t="str">
        <f t="shared" si="20"/>
        <v/>
      </c>
      <c r="P27" s="66">
        <f t="shared" si="20"/>
        <v>0.15819602904486935</v>
      </c>
      <c r="Q27" s="66">
        <f t="shared" si="20"/>
        <v>0.15819602904486935</v>
      </c>
      <c r="R27" s="66">
        <f t="shared" si="20"/>
        <v>0.15819602904486935</v>
      </c>
    </row>
    <row r="28" spans="1:18" ht="15" thickBot="1" x14ac:dyDescent="0.35">
      <c r="A28" s="69">
        <v>2</v>
      </c>
      <c r="B28" s="70" t="s">
        <v>5</v>
      </c>
      <c r="C28" s="70">
        <v>42.02</v>
      </c>
      <c r="D28" s="71">
        <v>-1.1000000000000001</v>
      </c>
      <c r="E28" s="72">
        <v>20.5</v>
      </c>
      <c r="F28" s="153"/>
      <c r="G28" s="74">
        <f t="shared" si="15"/>
        <v>20.529490982486632</v>
      </c>
      <c r="H28" s="90">
        <f t="shared" si="16"/>
        <v>0.13867621433068719</v>
      </c>
      <c r="I28" s="67" t="str">
        <f t="shared" si="19"/>
        <v/>
      </c>
      <c r="J28" s="67" t="str">
        <f t="shared" si="17"/>
        <v/>
      </c>
      <c r="K28" s="67">
        <f t="shared" si="17"/>
        <v>0.13867621433068719</v>
      </c>
      <c r="L28" s="67">
        <f t="shared" si="17"/>
        <v>0.13867621433068719</v>
      </c>
      <c r="N28" s="2">
        <v>10</v>
      </c>
      <c r="O28" s="66" t="str">
        <f t="shared" si="20"/>
        <v/>
      </c>
      <c r="P28" s="66">
        <f t="shared" si="20"/>
        <v>0.13867621433068719</v>
      </c>
      <c r="Q28" s="66">
        <f t="shared" si="20"/>
        <v>0.13867621433068719</v>
      </c>
      <c r="R28" s="66">
        <f t="shared" si="20"/>
        <v>0.13867621433068719</v>
      </c>
    </row>
    <row r="29" spans="1:18" ht="15" thickBot="1" x14ac:dyDescent="0.35">
      <c r="A29" s="69">
        <v>7</v>
      </c>
      <c r="B29" s="70" t="s">
        <v>5</v>
      </c>
      <c r="C29" s="70">
        <v>31.19</v>
      </c>
      <c r="D29" s="71">
        <v>6.3</v>
      </c>
      <c r="E29" s="72">
        <v>-21.9</v>
      </c>
      <c r="F29" s="153"/>
      <c r="G29" s="73">
        <f t="shared" si="15"/>
        <v>22.78815481779953</v>
      </c>
      <c r="H29" s="90">
        <f t="shared" si="16"/>
        <v>7.6404797826346849E-2</v>
      </c>
      <c r="I29" s="67" t="str">
        <f t="shared" si="19"/>
        <v/>
      </c>
      <c r="J29" s="67" t="str">
        <f t="shared" si="17"/>
        <v/>
      </c>
      <c r="K29" s="67">
        <f t="shared" si="17"/>
        <v>7.6404797826346849E-2</v>
      </c>
      <c r="L29" s="67">
        <f t="shared" si="17"/>
        <v>7.6404797826346849E-2</v>
      </c>
      <c r="N29" s="2">
        <v>11</v>
      </c>
      <c r="O29" s="66" t="str">
        <f t="shared" si="20"/>
        <v/>
      </c>
      <c r="P29" s="66" t="str">
        <f t="shared" si="20"/>
        <v/>
      </c>
      <c r="Q29" s="66">
        <f t="shared" si="20"/>
        <v>7.6404797826346849E-2</v>
      </c>
      <c r="R29" s="66">
        <f t="shared" si="20"/>
        <v>7.6404797826346849E-2</v>
      </c>
    </row>
    <row r="30" spans="1:18" ht="15" thickBot="1" x14ac:dyDescent="0.35">
      <c r="A30" s="69">
        <v>9</v>
      </c>
      <c r="B30" s="70" t="s">
        <v>5</v>
      </c>
      <c r="C30" s="70">
        <v>27.69</v>
      </c>
      <c r="D30" s="71">
        <v>-16.3</v>
      </c>
      <c r="E30" s="72">
        <v>-16.3</v>
      </c>
      <c r="F30" s="153"/>
      <c r="G30" s="73">
        <f t="shared" si="15"/>
        <v>23.05168106668145</v>
      </c>
      <c r="H30" s="90">
        <f t="shared" si="16"/>
        <v>6.0219312475052231E-2</v>
      </c>
      <c r="I30" s="67" t="str">
        <f t="shared" si="19"/>
        <v/>
      </c>
      <c r="J30" s="67" t="str">
        <f t="shared" si="17"/>
        <v/>
      </c>
      <c r="K30" s="67">
        <f t="shared" si="17"/>
        <v>6.0219312475052231E-2</v>
      </c>
      <c r="L30" s="67">
        <f t="shared" si="17"/>
        <v>6.0219312475052231E-2</v>
      </c>
      <c r="N30" s="2">
        <v>12</v>
      </c>
      <c r="O30" s="66" t="str">
        <f t="shared" si="20"/>
        <v/>
      </c>
      <c r="P30" s="66" t="str">
        <f t="shared" si="20"/>
        <v/>
      </c>
      <c r="Q30" s="66">
        <f t="shared" si="20"/>
        <v>6.0219312475052231E-2</v>
      </c>
      <c r="R30" s="66">
        <f t="shared" si="20"/>
        <v>6.0219312475052231E-2</v>
      </c>
    </row>
    <row r="31" spans="1:18" ht="15" thickBot="1" x14ac:dyDescent="0.35">
      <c r="A31" s="69">
        <v>21</v>
      </c>
      <c r="B31" s="70" t="s">
        <v>5</v>
      </c>
      <c r="C31" s="70">
        <v>22.28</v>
      </c>
      <c r="D31" s="71">
        <v>19.399999999999999</v>
      </c>
      <c r="E31" s="72">
        <v>-19.399999999999999</v>
      </c>
      <c r="F31" s="153"/>
      <c r="G31" s="73">
        <f t="shared" si="15"/>
        <v>27.435743110038043</v>
      </c>
      <c r="H31" s="90">
        <f t="shared" si="16"/>
        <v>3.8987039167343189E-2</v>
      </c>
      <c r="I31" s="67" t="str">
        <f t="shared" si="19"/>
        <v/>
      </c>
      <c r="J31" s="67" t="str">
        <f t="shared" si="17"/>
        <v/>
      </c>
      <c r="K31" s="67">
        <f t="shared" si="17"/>
        <v>3.8987039167343189E-2</v>
      </c>
      <c r="L31" s="67">
        <f t="shared" si="17"/>
        <v>3.8987039167343189E-2</v>
      </c>
      <c r="N31" s="2">
        <v>13</v>
      </c>
      <c r="O31" s="66" t="str">
        <f t="shared" si="20"/>
        <v/>
      </c>
      <c r="P31" s="66" t="str">
        <f t="shared" si="20"/>
        <v/>
      </c>
      <c r="Q31" s="66">
        <f t="shared" si="20"/>
        <v>3.8987039167343189E-2</v>
      </c>
      <c r="R31" s="66">
        <f t="shared" si="20"/>
        <v>3.8987039167343189E-2</v>
      </c>
    </row>
    <row r="32" spans="1:18" ht="15" thickBot="1" x14ac:dyDescent="0.35">
      <c r="A32" s="69">
        <v>10</v>
      </c>
      <c r="B32" s="70" t="s">
        <v>5</v>
      </c>
      <c r="C32" s="70">
        <v>27.37</v>
      </c>
      <c r="D32" s="71">
        <v>-18.899999999999999</v>
      </c>
      <c r="E32" s="72">
        <v>-21</v>
      </c>
      <c r="F32" s="153"/>
      <c r="G32" s="73">
        <f t="shared" si="15"/>
        <v>28.252610498854789</v>
      </c>
      <c r="H32" s="90">
        <f t="shared" si="16"/>
        <v>5.8835503742999E-2</v>
      </c>
      <c r="I32" s="67" t="str">
        <f t="shared" si="19"/>
        <v/>
      </c>
      <c r="J32" s="67" t="str">
        <f t="shared" si="17"/>
        <v/>
      </c>
      <c r="K32" s="67">
        <f t="shared" si="17"/>
        <v>5.8835503742999E-2</v>
      </c>
      <c r="L32" s="67">
        <f t="shared" si="17"/>
        <v>5.8835503742999E-2</v>
      </c>
      <c r="N32" s="2">
        <v>14</v>
      </c>
      <c r="O32" s="66" t="str">
        <f t="shared" si="20"/>
        <v/>
      </c>
      <c r="P32" s="66" t="str">
        <f t="shared" si="20"/>
        <v/>
      </c>
      <c r="Q32" s="66">
        <f t="shared" si="20"/>
        <v>5.8835503742999E-2</v>
      </c>
      <c r="R32" s="66">
        <f t="shared" si="20"/>
        <v>5.8835503742999E-2</v>
      </c>
    </row>
    <row r="33" spans="1:18" ht="15" thickBot="1" x14ac:dyDescent="0.35">
      <c r="A33" s="69">
        <v>1</v>
      </c>
      <c r="B33" s="70" t="s">
        <v>5</v>
      </c>
      <c r="C33" s="70">
        <v>25.46</v>
      </c>
      <c r="D33" s="71">
        <v>2.5</v>
      </c>
      <c r="E33" s="72">
        <v>28.2</v>
      </c>
      <c r="F33" s="153"/>
      <c r="G33" s="142">
        <f t="shared" si="15"/>
        <v>28.310598722033415</v>
      </c>
      <c r="H33" s="90">
        <f t="shared" si="16"/>
        <v>5.0910420013292143E-2</v>
      </c>
      <c r="I33" s="67" t="str">
        <f t="shared" si="19"/>
        <v/>
      </c>
      <c r="J33" s="67" t="str">
        <f t="shared" si="17"/>
        <v/>
      </c>
      <c r="K33" s="67">
        <f t="shared" si="17"/>
        <v>5.0910420013292143E-2</v>
      </c>
      <c r="L33" s="67">
        <f t="shared" si="17"/>
        <v>5.0910420013292143E-2</v>
      </c>
      <c r="N33" s="2">
        <v>15</v>
      </c>
      <c r="O33" s="66" t="str">
        <f t="shared" si="20"/>
        <v/>
      </c>
      <c r="P33" s="66" t="str">
        <f t="shared" si="20"/>
        <v/>
      </c>
      <c r="Q33" s="66">
        <f t="shared" si="20"/>
        <v>5.0910420013292143E-2</v>
      </c>
      <c r="R33" s="66">
        <f t="shared" si="20"/>
        <v>5.0910420013292143E-2</v>
      </c>
    </row>
    <row r="34" spans="1:18" ht="15" thickBot="1" x14ac:dyDescent="0.35">
      <c r="A34" s="69">
        <v>25</v>
      </c>
      <c r="B34" s="70" t="s">
        <v>6</v>
      </c>
      <c r="C34" s="70">
        <v>30.24</v>
      </c>
      <c r="D34" s="71">
        <v>30.7</v>
      </c>
      <c r="E34" s="72">
        <v>-2.7</v>
      </c>
      <c r="F34" s="153"/>
      <c r="G34" s="73">
        <f t="shared" si="15"/>
        <v>30.818500936937216</v>
      </c>
      <c r="H34" s="90">
        <f t="shared" si="16"/>
        <v>7.1821331954483841E-2</v>
      </c>
      <c r="I34" s="67" t="str">
        <f t="shared" si="19"/>
        <v/>
      </c>
      <c r="J34" s="67" t="str">
        <f t="shared" si="17"/>
        <v/>
      </c>
      <c r="K34" s="67" t="str">
        <f t="shared" si="17"/>
        <v/>
      </c>
      <c r="L34" s="67">
        <f t="shared" si="17"/>
        <v>7.1821331954483841E-2</v>
      </c>
      <c r="N34" s="2">
        <v>16</v>
      </c>
      <c r="O34" s="66" t="str">
        <f t="shared" si="20"/>
        <v/>
      </c>
      <c r="P34" s="66" t="str">
        <f t="shared" si="20"/>
        <v/>
      </c>
      <c r="Q34" s="66" t="str">
        <f t="shared" si="20"/>
        <v/>
      </c>
      <c r="R34" s="66">
        <f t="shared" si="20"/>
        <v>7.1821331954483841E-2</v>
      </c>
    </row>
    <row r="35" spans="1:18" ht="15" thickBot="1" x14ac:dyDescent="0.35">
      <c r="A35" s="69">
        <v>31</v>
      </c>
      <c r="B35" s="70" t="s">
        <v>6</v>
      </c>
      <c r="C35" s="70">
        <v>21.96</v>
      </c>
      <c r="D35" s="71">
        <v>-9.8000000000000007</v>
      </c>
      <c r="E35" s="72">
        <v>30.1</v>
      </c>
      <c r="F35" s="153"/>
      <c r="G35" s="73">
        <f t="shared" si="15"/>
        <v>31.65517335286604</v>
      </c>
      <c r="H35" s="90">
        <f t="shared" si="16"/>
        <v>3.7875166695384696E-2</v>
      </c>
      <c r="I35" s="67" t="str">
        <f t="shared" si="19"/>
        <v/>
      </c>
      <c r="J35" s="67" t="str">
        <f t="shared" si="19"/>
        <v/>
      </c>
      <c r="K35" s="67" t="str">
        <f t="shared" si="19"/>
        <v/>
      </c>
      <c r="L35" s="67">
        <f t="shared" si="19"/>
        <v>3.7875166695384696E-2</v>
      </c>
      <c r="N35" s="2">
        <v>17</v>
      </c>
      <c r="O35" s="66" t="str">
        <f t="shared" si="20"/>
        <v/>
      </c>
      <c r="P35" s="66" t="str">
        <f t="shared" si="20"/>
        <v/>
      </c>
      <c r="Q35" s="66" t="str">
        <f t="shared" si="20"/>
        <v/>
      </c>
      <c r="R35" s="66">
        <f t="shared" si="20"/>
        <v>3.7875166695384696E-2</v>
      </c>
    </row>
    <row r="36" spans="1:18" ht="15" thickBot="1" x14ac:dyDescent="0.35">
      <c r="A36" s="69">
        <v>27</v>
      </c>
      <c r="B36" s="70" t="s">
        <v>6</v>
      </c>
      <c r="C36" s="70">
        <v>20.37</v>
      </c>
      <c r="D36" s="71">
        <v>10.3</v>
      </c>
      <c r="E36" s="72">
        <v>-31.6</v>
      </c>
      <c r="F36" s="153"/>
      <c r="G36" s="73">
        <f t="shared" si="15"/>
        <v>33.236275362922363</v>
      </c>
      <c r="H36" s="90">
        <f t="shared" si="16"/>
        <v>3.258906791858307E-2</v>
      </c>
      <c r="I36" s="67" t="str">
        <f t="shared" si="19"/>
        <v/>
      </c>
      <c r="J36" s="67" t="str">
        <f t="shared" si="19"/>
        <v/>
      </c>
      <c r="K36" s="67" t="str">
        <f t="shared" si="19"/>
        <v/>
      </c>
      <c r="L36" s="67">
        <f t="shared" si="19"/>
        <v>3.258906791858307E-2</v>
      </c>
      <c r="N36" s="2">
        <v>18</v>
      </c>
      <c r="O36" s="66" t="str">
        <f t="shared" si="20"/>
        <v/>
      </c>
      <c r="P36" s="66" t="str">
        <f t="shared" si="20"/>
        <v/>
      </c>
      <c r="Q36" s="66" t="str">
        <f t="shared" si="20"/>
        <v/>
      </c>
      <c r="R36" s="66">
        <f t="shared" si="20"/>
        <v>3.258906791858307E-2</v>
      </c>
    </row>
    <row r="37" spans="1:18" ht="15" thickBot="1" x14ac:dyDescent="0.35">
      <c r="A37" s="69">
        <v>26</v>
      </c>
      <c r="B37" s="70" t="s">
        <v>6</v>
      </c>
      <c r="C37" s="70">
        <v>17.190000000000001</v>
      </c>
      <c r="D37" s="71">
        <v>30</v>
      </c>
      <c r="E37" s="72">
        <v>-14.6</v>
      </c>
      <c r="F37" s="153"/>
      <c r="G37" s="143">
        <f t="shared" si="15"/>
        <v>33.36405251164792</v>
      </c>
      <c r="H37" s="90">
        <f t="shared" si="16"/>
        <v>2.3208209423110877E-2</v>
      </c>
      <c r="I37" s="67" t="str">
        <f t="shared" si="19"/>
        <v/>
      </c>
      <c r="J37" s="67" t="str">
        <f t="shared" si="19"/>
        <v/>
      </c>
      <c r="K37" s="67" t="str">
        <f t="shared" si="19"/>
        <v/>
      </c>
      <c r="L37" s="67">
        <f t="shared" si="19"/>
        <v>2.3208209423110877E-2</v>
      </c>
      <c r="N37" s="2">
        <v>19</v>
      </c>
      <c r="O37" s="66" t="str">
        <f t="shared" si="20"/>
        <v/>
      </c>
      <c r="P37" s="66" t="str">
        <f t="shared" si="20"/>
        <v/>
      </c>
      <c r="Q37" s="66" t="str">
        <f t="shared" si="20"/>
        <v/>
      </c>
      <c r="R37" s="66">
        <f t="shared" si="20"/>
        <v>2.3208209423110877E-2</v>
      </c>
    </row>
    <row r="38" spans="1:18" ht="15" thickBot="1" x14ac:dyDescent="0.35">
      <c r="A38" s="69">
        <v>18</v>
      </c>
      <c r="B38" s="70" t="s">
        <v>5</v>
      </c>
      <c r="C38" s="70">
        <v>31.83</v>
      </c>
      <c r="D38" s="71">
        <v>26.8</v>
      </c>
      <c r="E38" s="72">
        <v>-20.2</v>
      </c>
      <c r="F38" s="153"/>
      <c r="G38" s="73">
        <f t="shared" si="15"/>
        <v>33.560095351473599</v>
      </c>
      <c r="H38" s="90">
        <f t="shared" si="16"/>
        <v>7.9572528530814493E-2</v>
      </c>
      <c r="I38" s="67" t="str">
        <f t="shared" si="19"/>
        <v/>
      </c>
      <c r="J38" s="67" t="str">
        <f t="shared" si="19"/>
        <v/>
      </c>
      <c r="K38" s="67" t="str">
        <f t="shared" si="19"/>
        <v/>
      </c>
      <c r="L38" s="67">
        <f t="shared" si="19"/>
        <v>7.9572528530814493E-2</v>
      </c>
      <c r="N38" s="2">
        <v>20</v>
      </c>
      <c r="O38" s="66" t="str">
        <f t="shared" si="20"/>
        <v/>
      </c>
      <c r="P38" s="66" t="str">
        <f t="shared" si="20"/>
        <v/>
      </c>
      <c r="Q38" s="66" t="str">
        <f t="shared" si="20"/>
        <v/>
      </c>
      <c r="R38" s="66">
        <f t="shared" si="20"/>
        <v>7.9572528530814493E-2</v>
      </c>
    </row>
    <row r="39" spans="1:18" ht="15" thickBot="1" x14ac:dyDescent="0.35">
      <c r="A39" s="69">
        <v>22</v>
      </c>
      <c r="B39" s="70" t="s">
        <v>5</v>
      </c>
      <c r="C39" s="70">
        <v>16.87</v>
      </c>
      <c r="D39" s="71">
        <v>-35.5</v>
      </c>
      <c r="E39" s="72">
        <v>0</v>
      </c>
      <c r="F39" s="153"/>
      <c r="G39" s="73">
        <f t="shared" si="15"/>
        <v>35.5</v>
      </c>
      <c r="H39" s="90">
        <f t="shared" si="16"/>
        <v>2.2352188256860729E-2</v>
      </c>
      <c r="I39" s="67" t="str">
        <f t="shared" si="19"/>
        <v/>
      </c>
      <c r="J39" s="67" t="str">
        <f t="shared" si="19"/>
        <v/>
      </c>
      <c r="K39" s="67" t="str">
        <f t="shared" si="19"/>
        <v/>
      </c>
      <c r="L39" s="67">
        <f t="shared" si="19"/>
        <v>2.2352188256860729E-2</v>
      </c>
      <c r="N39" s="2">
        <v>21</v>
      </c>
      <c r="O39" s="66" t="str">
        <f t="shared" si="20"/>
        <v/>
      </c>
      <c r="P39" s="66" t="str">
        <f t="shared" si="20"/>
        <v/>
      </c>
      <c r="Q39" s="66" t="str">
        <f t="shared" si="20"/>
        <v/>
      </c>
      <c r="R39" s="66" t="str">
        <f t="shared" si="20"/>
        <v/>
      </c>
    </row>
    <row r="40" spans="1:18" ht="15" thickBot="1" x14ac:dyDescent="0.35">
      <c r="A40" s="69">
        <v>15</v>
      </c>
      <c r="B40" s="70" t="s">
        <v>5</v>
      </c>
      <c r="C40" s="70">
        <v>58.25</v>
      </c>
      <c r="D40" s="71">
        <v>2.6</v>
      </c>
      <c r="E40" s="72">
        <v>-36.799999999999997</v>
      </c>
      <c r="F40" s="153"/>
      <c r="G40" s="73">
        <f t="shared" si="15"/>
        <v>36.891733491393431</v>
      </c>
      <c r="H40" s="90">
        <f t="shared" si="16"/>
        <v>0.26649050557927545</v>
      </c>
      <c r="I40" s="67" t="str">
        <f t="shared" si="19"/>
        <v/>
      </c>
      <c r="J40" s="67" t="str">
        <f t="shared" si="19"/>
        <v/>
      </c>
      <c r="K40" s="67" t="str">
        <f t="shared" si="19"/>
        <v/>
      </c>
      <c r="L40" s="67">
        <f t="shared" si="19"/>
        <v>0.26649050557927545</v>
      </c>
      <c r="N40" s="2">
        <v>22</v>
      </c>
      <c r="O40" s="66" t="str">
        <f t="shared" si="20"/>
        <v/>
      </c>
      <c r="P40" s="66" t="str">
        <f t="shared" si="20"/>
        <v/>
      </c>
      <c r="Q40" s="66" t="str">
        <f t="shared" si="20"/>
        <v/>
      </c>
      <c r="R40" s="66" t="str">
        <f t="shared" si="20"/>
        <v/>
      </c>
    </row>
    <row r="41" spans="1:18" ht="15" thickBot="1" x14ac:dyDescent="0.35">
      <c r="A41" s="69">
        <v>13</v>
      </c>
      <c r="B41" s="70" t="s">
        <v>5</v>
      </c>
      <c r="C41" s="70">
        <v>42.65</v>
      </c>
      <c r="D41" s="71">
        <v>-26.9</v>
      </c>
      <c r="E41" s="72">
        <v>-27.8</v>
      </c>
      <c r="F41" s="153"/>
      <c r="G41" s="73">
        <f t="shared" si="15"/>
        <v>38.683976010746356</v>
      </c>
      <c r="H41" s="90">
        <f t="shared" si="16"/>
        <v>0.14286569306786348</v>
      </c>
      <c r="I41" s="67" t="str">
        <f t="shared" si="19"/>
        <v/>
      </c>
      <c r="J41" s="67" t="str">
        <f t="shared" si="19"/>
        <v/>
      </c>
      <c r="K41" s="67" t="str">
        <f t="shared" si="19"/>
        <v/>
      </c>
      <c r="L41" s="67">
        <f t="shared" si="19"/>
        <v>0.14286569306786348</v>
      </c>
      <c r="N41" s="2">
        <v>23</v>
      </c>
      <c r="O41" s="66" t="str">
        <f t="shared" si="20"/>
        <v/>
      </c>
      <c r="P41" s="66" t="str">
        <f t="shared" si="20"/>
        <v/>
      </c>
      <c r="Q41" s="66" t="str">
        <f t="shared" si="20"/>
        <v/>
      </c>
      <c r="R41" s="66" t="str">
        <f t="shared" si="20"/>
        <v/>
      </c>
    </row>
    <row r="42" spans="1:18" ht="15" thickBot="1" x14ac:dyDescent="0.35">
      <c r="A42" s="69">
        <v>23</v>
      </c>
      <c r="B42" s="70" t="s">
        <v>5</v>
      </c>
      <c r="C42" s="70">
        <v>20.37</v>
      </c>
      <c r="D42" s="71">
        <v>-4.0999999999999996</v>
      </c>
      <c r="E42" s="72">
        <v>38.700000000000003</v>
      </c>
      <c r="F42" s="153"/>
      <c r="G42" s="73">
        <f t="shared" si="15"/>
        <v>38.916577444580092</v>
      </c>
      <c r="H42" s="90">
        <f t="shared" si="16"/>
        <v>3.258906791858307E-2</v>
      </c>
      <c r="I42" s="67" t="str">
        <f t="shared" si="19"/>
        <v/>
      </c>
      <c r="J42" s="67" t="str">
        <f t="shared" si="19"/>
        <v/>
      </c>
      <c r="K42" s="67" t="str">
        <f t="shared" si="19"/>
        <v/>
      </c>
      <c r="L42" s="67">
        <f t="shared" si="19"/>
        <v>3.258906791858307E-2</v>
      </c>
      <c r="N42" s="2">
        <v>24</v>
      </c>
      <c r="O42" s="66" t="str">
        <f t="shared" si="20"/>
        <v/>
      </c>
      <c r="P42" s="66" t="str">
        <f t="shared" si="20"/>
        <v/>
      </c>
      <c r="Q42" s="66" t="str">
        <f t="shared" si="20"/>
        <v/>
      </c>
      <c r="R42" s="66" t="str">
        <f t="shared" si="20"/>
        <v/>
      </c>
    </row>
    <row r="43" spans="1:18" ht="15" thickBot="1" x14ac:dyDescent="0.35">
      <c r="A43" s="69">
        <v>11</v>
      </c>
      <c r="B43" s="70" t="s">
        <v>5</v>
      </c>
      <c r="C43" s="70">
        <v>48.38</v>
      </c>
      <c r="D43" s="71">
        <v>-39.5</v>
      </c>
      <c r="E43" s="72">
        <v>-2.8</v>
      </c>
      <c r="F43" s="153"/>
      <c r="G43" s="73">
        <f t="shared" si="15"/>
        <v>39.599116151752682</v>
      </c>
      <c r="H43" s="90">
        <f t="shared" si="16"/>
        <v>0.18383221049632545</v>
      </c>
      <c r="I43" s="67" t="str">
        <f t="shared" si="19"/>
        <v/>
      </c>
      <c r="J43" s="67" t="str">
        <f t="shared" si="19"/>
        <v/>
      </c>
      <c r="K43" s="67" t="str">
        <f t="shared" si="19"/>
        <v/>
      </c>
      <c r="L43" s="67">
        <f t="shared" si="19"/>
        <v>0.18383221049632545</v>
      </c>
      <c r="N43" s="2">
        <v>25</v>
      </c>
      <c r="O43" s="66" t="str">
        <f t="shared" si="20"/>
        <v/>
      </c>
      <c r="P43" s="66" t="str">
        <f t="shared" si="20"/>
        <v/>
      </c>
      <c r="Q43" s="66" t="str">
        <f t="shared" si="20"/>
        <v/>
      </c>
      <c r="R43" s="66" t="str">
        <f t="shared" si="20"/>
        <v/>
      </c>
    </row>
    <row r="44" spans="1:18" ht="15" thickBot="1" x14ac:dyDescent="0.35">
      <c r="A44" s="69">
        <v>17</v>
      </c>
      <c r="B44" s="70" t="s">
        <v>5</v>
      </c>
      <c r="C44" s="70">
        <v>35.97</v>
      </c>
      <c r="D44" s="71">
        <v>26.4</v>
      </c>
      <c r="E44" s="72">
        <v>-31.5</v>
      </c>
      <c r="F44" s="153"/>
      <c r="G44" s="73">
        <f t="shared" si="15"/>
        <v>41.1</v>
      </c>
      <c r="H44" s="90">
        <f t="shared" si="16"/>
        <v>0.10161802665885014</v>
      </c>
      <c r="I44" s="67" t="str">
        <f t="shared" si="19"/>
        <v/>
      </c>
      <c r="J44" s="67" t="str">
        <f t="shared" si="19"/>
        <v/>
      </c>
      <c r="K44" s="67" t="str">
        <f t="shared" si="19"/>
        <v/>
      </c>
      <c r="L44" s="67" t="str">
        <f t="shared" si="19"/>
        <v/>
      </c>
      <c r="N44" s="2">
        <v>26</v>
      </c>
      <c r="O44" s="66" t="str">
        <f t="shared" si="20"/>
        <v/>
      </c>
      <c r="P44" s="66" t="str">
        <f t="shared" si="20"/>
        <v/>
      </c>
      <c r="Q44" s="66" t="str">
        <f t="shared" si="20"/>
        <v/>
      </c>
      <c r="R44" s="66" t="str">
        <f t="shared" si="20"/>
        <v/>
      </c>
    </row>
    <row r="45" spans="1:18" ht="15" thickBot="1" x14ac:dyDescent="0.35">
      <c r="A45" s="69">
        <v>12</v>
      </c>
      <c r="B45" s="70" t="s">
        <v>5</v>
      </c>
      <c r="C45" s="70">
        <v>52.84</v>
      </c>
      <c r="D45" s="71">
        <v>-37.700000000000003</v>
      </c>
      <c r="E45" s="72">
        <v>-20</v>
      </c>
      <c r="F45" s="153"/>
      <c r="G45" s="73">
        <f t="shared" si="15"/>
        <v>42.676574370490428</v>
      </c>
      <c r="H45" s="90">
        <f t="shared" si="16"/>
        <v>0.21928831943251947</v>
      </c>
      <c r="I45" s="67" t="str">
        <f t="shared" si="19"/>
        <v/>
      </c>
      <c r="J45" s="67" t="str">
        <f t="shared" si="19"/>
        <v/>
      </c>
      <c r="K45" s="67" t="str">
        <f t="shared" si="19"/>
        <v/>
      </c>
      <c r="L45" s="67" t="str">
        <f t="shared" si="19"/>
        <v/>
      </c>
      <c r="N45" s="2">
        <v>27</v>
      </c>
      <c r="O45" s="66" t="str">
        <f t="shared" si="20"/>
        <v/>
      </c>
      <c r="P45" s="66" t="str">
        <f t="shared" si="20"/>
        <v/>
      </c>
      <c r="Q45" s="66" t="str">
        <f t="shared" si="20"/>
        <v/>
      </c>
      <c r="R45" s="66" t="str">
        <f t="shared" si="20"/>
        <v/>
      </c>
    </row>
    <row r="46" spans="1:18" ht="15" thickBot="1" x14ac:dyDescent="0.35">
      <c r="A46" s="69">
        <v>14</v>
      </c>
      <c r="B46" s="70" t="s">
        <v>5</v>
      </c>
      <c r="C46" s="70">
        <v>54.43</v>
      </c>
      <c r="D46" s="71">
        <v>-19.7</v>
      </c>
      <c r="E46" s="72">
        <v>-42.1</v>
      </c>
      <c r="F46" s="153"/>
      <c r="G46" s="73">
        <f t="shared" si="15"/>
        <v>46.481178986768398</v>
      </c>
      <c r="H46" s="90">
        <f t="shared" si="16"/>
        <v>0.23268401552955487</v>
      </c>
      <c r="I46" s="67" t="str">
        <f t="shared" si="19"/>
        <v/>
      </c>
      <c r="J46" s="67" t="str">
        <f t="shared" si="19"/>
        <v/>
      </c>
      <c r="K46" s="67" t="str">
        <f t="shared" si="19"/>
        <v/>
      </c>
      <c r="L46" s="67" t="str">
        <f t="shared" si="19"/>
        <v/>
      </c>
      <c r="N46" s="2">
        <v>28</v>
      </c>
      <c r="O46" s="66" t="str">
        <f t="shared" si="20"/>
        <v/>
      </c>
      <c r="P46" s="66" t="str">
        <f t="shared" si="20"/>
        <v/>
      </c>
      <c r="Q46" s="66" t="str">
        <f t="shared" si="20"/>
        <v/>
      </c>
      <c r="R46" s="66" t="str">
        <f t="shared" si="20"/>
        <v/>
      </c>
    </row>
    <row r="47" spans="1:18" ht="15" thickBot="1" x14ac:dyDescent="0.35">
      <c r="A47" s="69">
        <v>20</v>
      </c>
      <c r="B47" s="70" t="s">
        <v>5</v>
      </c>
      <c r="C47" s="70">
        <v>74.17</v>
      </c>
      <c r="D47" s="71">
        <v>47</v>
      </c>
      <c r="E47" s="72">
        <v>-17.100000000000001</v>
      </c>
      <c r="F47" s="153"/>
      <c r="G47" s="73">
        <f t="shared" si="15"/>
        <v>50.014098012460444</v>
      </c>
      <c r="H47" s="90">
        <f t="shared" si="16"/>
        <v>0.43206236585624286</v>
      </c>
      <c r="I47" s="67" t="str">
        <f t="shared" si="19"/>
        <v/>
      </c>
      <c r="J47" s="67" t="str">
        <f t="shared" si="19"/>
        <v/>
      </c>
      <c r="K47" s="67" t="str">
        <f t="shared" si="19"/>
        <v/>
      </c>
      <c r="L47" s="67" t="str">
        <f t="shared" si="19"/>
        <v/>
      </c>
      <c r="N47" s="2">
        <v>29</v>
      </c>
      <c r="O47" s="66" t="str">
        <f t="shared" si="20"/>
        <v/>
      </c>
      <c r="P47" s="66" t="str">
        <f t="shared" si="20"/>
        <v/>
      </c>
      <c r="Q47" s="66" t="str">
        <f t="shared" si="20"/>
        <v/>
      </c>
      <c r="R47" s="66" t="str">
        <f t="shared" si="20"/>
        <v/>
      </c>
    </row>
    <row r="48" spans="1:18" ht="15" thickBot="1" x14ac:dyDescent="0.35">
      <c r="A48" s="69">
        <v>16</v>
      </c>
      <c r="B48" s="70" t="s">
        <v>5</v>
      </c>
      <c r="C48" s="70">
        <v>47.43</v>
      </c>
      <c r="D48" s="71">
        <v>7.5</v>
      </c>
      <c r="E48" s="72">
        <v>-53.5</v>
      </c>
      <c r="F48" s="153"/>
      <c r="G48" s="73">
        <f t="shared" si="15"/>
        <v>54.023143188822324</v>
      </c>
      <c r="H48" s="90">
        <f t="shared" si="16"/>
        <v>0.17668355568299002</v>
      </c>
      <c r="I48" s="67" t="str">
        <f t="shared" si="19"/>
        <v/>
      </c>
      <c r="J48" s="67" t="str">
        <f t="shared" si="19"/>
        <v/>
      </c>
      <c r="K48" s="67" t="str">
        <f t="shared" si="19"/>
        <v/>
      </c>
      <c r="L48" s="67" t="str">
        <f t="shared" si="19"/>
        <v/>
      </c>
      <c r="N48" s="2">
        <v>30</v>
      </c>
      <c r="O48" s="66" t="str">
        <f t="shared" si="20"/>
        <v/>
      </c>
      <c r="P48" s="66" t="str">
        <f t="shared" si="20"/>
        <v/>
      </c>
      <c r="Q48" s="66" t="str">
        <f t="shared" si="20"/>
        <v/>
      </c>
      <c r="R48" s="66" t="str">
        <f t="shared" si="20"/>
        <v/>
      </c>
    </row>
    <row r="49" spans="1:18" ht="15" thickBot="1" x14ac:dyDescent="0.35">
      <c r="A49" s="69">
        <v>19</v>
      </c>
      <c r="B49" s="70" t="s">
        <v>5</v>
      </c>
      <c r="C49" s="70">
        <v>25.78</v>
      </c>
      <c r="D49" s="71">
        <v>39.700000000000003</v>
      </c>
      <c r="E49" s="72">
        <v>-41.1</v>
      </c>
      <c r="F49" s="153"/>
      <c r="G49" s="73">
        <f t="shared" si="15"/>
        <v>57.142803571403462</v>
      </c>
      <c r="H49" s="90">
        <f t="shared" si="16"/>
        <v>5.2198221673851672E-2</v>
      </c>
      <c r="I49" s="67" t="str">
        <f t="shared" si="19"/>
        <v/>
      </c>
      <c r="J49" s="67" t="str">
        <f t="shared" si="19"/>
        <v/>
      </c>
      <c r="K49" s="67" t="str">
        <f t="shared" si="19"/>
        <v/>
      </c>
      <c r="L49" s="67" t="str">
        <f t="shared" si="19"/>
        <v/>
      </c>
      <c r="N49" s="2">
        <v>31</v>
      </c>
      <c r="O49" s="66" t="str">
        <f t="shared" si="20"/>
        <v/>
      </c>
      <c r="P49" s="66" t="str">
        <f t="shared" si="20"/>
        <v/>
      </c>
      <c r="Q49" s="66" t="str">
        <f t="shared" si="20"/>
        <v/>
      </c>
      <c r="R49" s="66" t="str">
        <f t="shared" si="20"/>
        <v/>
      </c>
    </row>
    <row r="50" spans="1:18" x14ac:dyDescent="0.3">
      <c r="I50" s="88"/>
      <c r="J50" s="88"/>
    </row>
  </sheetData>
  <mergeCells count="7">
    <mergeCell ref="G1:L1"/>
    <mergeCell ref="N1:W1"/>
    <mergeCell ref="O16:R17"/>
    <mergeCell ref="A11:D12"/>
    <mergeCell ref="I16:L17"/>
    <mergeCell ref="G12:H12"/>
    <mergeCell ref="G13:H1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abSelected="1" zoomScale="75" zoomScaleNormal="75" workbookViewId="0">
      <selection activeCell="R3" sqref="R3"/>
    </sheetView>
  </sheetViews>
  <sheetFormatPr defaultRowHeight="14.4" x14ac:dyDescent="0.3"/>
  <cols>
    <col min="5" max="5" width="9.77734375" bestFit="1" customWidth="1"/>
    <col min="10" max="10" width="0.5546875" style="134" customWidth="1"/>
    <col min="11" max="11" width="9.77734375" bestFit="1" customWidth="1"/>
    <col min="12" max="15" width="16.44140625" customWidth="1"/>
    <col min="16" max="20" width="12.109375" customWidth="1"/>
  </cols>
  <sheetData>
    <row r="1" spans="1:23" ht="18" x14ac:dyDescent="0.35">
      <c r="A1" s="133" t="s">
        <v>67</v>
      </c>
      <c r="B1" s="133"/>
      <c r="C1" s="133"/>
      <c r="D1" s="133"/>
      <c r="E1" s="133"/>
      <c r="F1" s="133"/>
      <c r="G1" s="133"/>
      <c r="H1" s="133"/>
      <c r="I1" s="133"/>
      <c r="J1" s="176"/>
      <c r="K1" s="133" t="s">
        <v>84</v>
      </c>
      <c r="L1" s="133"/>
      <c r="M1" s="133"/>
      <c r="N1" s="133"/>
      <c r="O1" s="133"/>
      <c r="P1" s="133"/>
      <c r="Q1" s="133"/>
      <c r="R1" s="134"/>
      <c r="S1" s="134"/>
      <c r="T1" s="134"/>
      <c r="U1" s="134"/>
      <c r="V1" s="134"/>
      <c r="W1" s="134"/>
    </row>
    <row r="3" spans="1:23" x14ac:dyDescent="0.3">
      <c r="A3" s="128" t="s">
        <v>57</v>
      </c>
      <c r="B3" s="132"/>
      <c r="C3" s="132"/>
      <c r="D3" s="132"/>
      <c r="F3" s="83" t="s">
        <v>52</v>
      </c>
      <c r="G3" s="83" t="s">
        <v>53</v>
      </c>
      <c r="H3" s="83" t="s">
        <v>54</v>
      </c>
      <c r="I3" s="83" t="s">
        <v>55</v>
      </c>
      <c r="L3" s="83" t="s">
        <v>63</v>
      </c>
      <c r="M3" s="83" t="s">
        <v>52</v>
      </c>
      <c r="N3" s="83" t="s">
        <v>64</v>
      </c>
      <c r="O3" s="83" t="s">
        <v>53</v>
      </c>
      <c r="R3" s="160" t="s">
        <v>80</v>
      </c>
    </row>
    <row r="4" spans="1:23" ht="14.4" customHeight="1" x14ac:dyDescent="0.3">
      <c r="A4" s="132"/>
      <c r="B4" s="132"/>
      <c r="C4" s="132"/>
      <c r="D4" s="132"/>
      <c r="E4" t="s">
        <v>50</v>
      </c>
      <c r="F4" s="82">
        <f>SUMIF($F20:$F50,"&lt;="&amp;F6,$G20:$G50)</f>
        <v>0.37747156219528866</v>
      </c>
      <c r="G4" s="82">
        <f t="shared" ref="G4:H4" si="0">SUMIF($F20:$F50,"&lt;="&amp;G6,$G20:$G50)</f>
        <v>1.0095079557612667</v>
      </c>
      <c r="H4" s="82">
        <f t="shared" si="0"/>
        <v>1.4335412433169876</v>
      </c>
      <c r="I4" s="82">
        <f>SUMIF($F20:$F50,"&lt;="&amp;I6,$G20:$G50)</f>
        <v>2.3267372131582729</v>
      </c>
      <c r="K4" t="s">
        <v>62</v>
      </c>
      <c r="L4" s="84">
        <v>5</v>
      </c>
      <c r="M4" s="3">
        <v>10</v>
      </c>
      <c r="N4" s="18">
        <v>15</v>
      </c>
      <c r="O4" s="85">
        <v>20</v>
      </c>
      <c r="P4" s="166" t="s">
        <v>88</v>
      </c>
      <c r="Q4" s="177"/>
      <c r="R4" s="177"/>
      <c r="S4" s="177"/>
      <c r="T4" s="128" t="s">
        <v>87</v>
      </c>
      <c r="U4" s="132"/>
      <c r="V4" s="132"/>
      <c r="W4" s="132"/>
    </row>
    <row r="5" spans="1:23" ht="14.4" customHeight="1" x14ac:dyDescent="0.3">
      <c r="E5" t="s">
        <v>51</v>
      </c>
      <c r="F5" s="86">
        <f>F4*10000/F7</f>
        <v>12.015293</v>
      </c>
      <c r="G5" s="86">
        <f t="shared" ref="G5:I5" si="1">G4*10000/G7</f>
        <v>8.0334090625000005</v>
      </c>
      <c r="H5" s="86">
        <f t="shared" si="1"/>
        <v>5.0701150000000013</v>
      </c>
      <c r="I5" s="86">
        <f t="shared" si="1"/>
        <v>4.6288966093750004</v>
      </c>
      <c r="K5" t="s">
        <v>50</v>
      </c>
      <c r="L5" s="67">
        <f ca="1">SUM($G20:OFFSET($G20,L$4-1,0))</f>
        <v>0.44310160828169204</v>
      </c>
      <c r="M5" s="67">
        <f ca="1">SUM($G20:OFFSET($G20,M$4-1,0))</f>
        <v>1.1481841700919539</v>
      </c>
      <c r="N5" s="67">
        <f ca="1">SUM($G20:OFFSET($G20,N$4-1,0))</f>
        <v>1.4335412433169876</v>
      </c>
      <c r="O5" s="67">
        <f ca="1">SUM($G20:OFFSET($G20,O$4-1,0))</f>
        <v>1.6786075478393647</v>
      </c>
      <c r="P5" s="166"/>
      <c r="Q5" s="177"/>
      <c r="R5" s="177"/>
      <c r="S5" s="177"/>
      <c r="T5" s="132"/>
      <c r="U5" s="132"/>
      <c r="V5" s="132"/>
      <c r="W5" s="132"/>
    </row>
    <row r="6" spans="1:23" x14ac:dyDescent="0.3">
      <c r="E6" t="s">
        <v>49</v>
      </c>
      <c r="F6" s="84">
        <v>10</v>
      </c>
      <c r="G6" s="3">
        <v>20</v>
      </c>
      <c r="H6" s="18">
        <v>30</v>
      </c>
      <c r="I6" s="85">
        <v>40</v>
      </c>
      <c r="K6" s="173" t="s">
        <v>85</v>
      </c>
    </row>
    <row r="7" spans="1:23" x14ac:dyDescent="0.3">
      <c r="A7" s="1"/>
      <c r="B7" s="1"/>
      <c r="C7" s="1" t="s">
        <v>38</v>
      </c>
      <c r="E7" t="s">
        <v>48</v>
      </c>
      <c r="F7" s="66">
        <f>PI()*F6^2</f>
        <v>314.15926535897933</v>
      </c>
      <c r="G7" s="66">
        <f t="shared" ref="G7:H7" si="2">PI()*G6^2</f>
        <v>1256.6370614359173</v>
      </c>
      <c r="H7" s="66">
        <f t="shared" si="2"/>
        <v>2827.4333882308138</v>
      </c>
      <c r="I7" s="66">
        <f>PI()*I6^2</f>
        <v>5026.5482457436692</v>
      </c>
      <c r="K7" s="5" t="s">
        <v>83</v>
      </c>
      <c r="L7" s="4">
        <f>INDEX($F$20:$F$50,L4)</f>
        <v>14.56193668438371</v>
      </c>
      <c r="M7" s="4">
        <f>INDEX($F$20:$F$50,M4)</f>
        <v>20.529490982486632</v>
      </c>
      <c r="N7" s="4">
        <f>INDEX($F$20:$F$50,N4)</f>
        <v>28.310598722033415</v>
      </c>
      <c r="O7" s="4">
        <f>INDEX($F$20:$F$50,O4)</f>
        <v>33.560095351473599</v>
      </c>
      <c r="P7" s="166" t="s">
        <v>82</v>
      </c>
      <c r="Q7" s="167"/>
      <c r="R7" s="167"/>
      <c r="S7" s="167"/>
      <c r="T7" s="167"/>
    </row>
    <row r="8" spans="1:23" s="9" customFormat="1" x14ac:dyDescent="0.3">
      <c r="A8" s="89"/>
      <c r="B8" s="89"/>
      <c r="C8" s="89"/>
      <c r="J8" s="135"/>
      <c r="K8" s="9" t="s">
        <v>48</v>
      </c>
      <c r="L8" s="86">
        <f>PI()*L7^2</f>
        <v>666.17472219371575</v>
      </c>
      <c r="M8" s="86">
        <f t="shared" ref="M8:N8" si="3">PI()*M7^2</f>
        <v>1324.0556397819539</v>
      </c>
      <c r="N8" s="86">
        <f t="shared" si="3"/>
        <v>2517.9550959256835</v>
      </c>
      <c r="O8" s="86">
        <f>PI()*O7^2</f>
        <v>3538.3129738851121</v>
      </c>
      <c r="P8" s="166"/>
      <c r="Q8" s="167"/>
      <c r="R8" s="167"/>
      <c r="S8" s="167"/>
      <c r="T8" s="167"/>
    </row>
    <row r="9" spans="1:23" s="9" customFormat="1" x14ac:dyDescent="0.3">
      <c r="A9" s="89"/>
      <c r="B9" s="89"/>
      <c r="C9" s="89"/>
      <c r="J9" s="135"/>
      <c r="K9" t="s">
        <v>75</v>
      </c>
      <c r="L9" s="86">
        <f ca="1">L5*10000/L8</f>
        <v>6.6514323272812996</v>
      </c>
      <c r="M9" s="86">
        <f ca="1">M5*10000/M8</f>
        <v>8.6717214563659688</v>
      </c>
      <c r="N9" s="86">
        <f ca="1">N5*10000/N8</f>
        <v>5.6932756491035459</v>
      </c>
      <c r="O9" s="86">
        <f ca="1">O5*10000/O8</f>
        <v>4.7440900797315066</v>
      </c>
      <c r="P9" s="103"/>
      <c r="Q9" s="103"/>
      <c r="R9" s="103"/>
      <c r="S9" s="103"/>
      <c r="T9" s="103"/>
    </row>
    <row r="10" spans="1:23" s="9" customFormat="1" x14ac:dyDescent="0.3">
      <c r="A10" s="89"/>
      <c r="B10" s="89"/>
      <c r="C10" s="89"/>
      <c r="J10" s="134"/>
      <c r="K10" s="169" t="s">
        <v>76</v>
      </c>
      <c r="L10" s="170">
        <f ca="1">L9*(L4-1)/L4</f>
        <v>5.3211458618250393</v>
      </c>
      <c r="M10" s="170">
        <f t="shared" ref="M10:O10" ca="1" si="4">M9*(M4-1)/M4</f>
        <v>7.8045493107293726</v>
      </c>
      <c r="N10" s="170">
        <f t="shared" ca="1" si="4"/>
        <v>5.3137239391633093</v>
      </c>
      <c r="O10" s="170">
        <f t="shared" ca="1" si="4"/>
        <v>4.5068855757449313</v>
      </c>
      <c r="P10" s="103"/>
      <c r="Q10" s="103"/>
      <c r="R10" s="103"/>
      <c r="S10" s="103"/>
      <c r="T10" s="103"/>
    </row>
    <row r="11" spans="1:23" s="9" customFormat="1" x14ac:dyDescent="0.3">
      <c r="A11" s="89"/>
      <c r="B11" s="89"/>
      <c r="C11" s="89"/>
      <c r="J11" s="135"/>
      <c r="K11" s="173" t="s">
        <v>86</v>
      </c>
    </row>
    <row r="12" spans="1:23" s="9" customFormat="1" x14ac:dyDescent="0.3">
      <c r="A12" s="89"/>
      <c r="B12" s="89"/>
      <c r="C12" s="89"/>
      <c r="J12" s="135"/>
      <c r="K12" t="s">
        <v>65</v>
      </c>
      <c r="L12" s="4">
        <f>INDEX($F$20:$F$50,L4)</f>
        <v>14.56193668438371</v>
      </c>
      <c r="M12" s="4">
        <f t="shared" ref="M12:O12" si="5">INDEX($F$20:$F$50,M4)</f>
        <v>20.529490982486632</v>
      </c>
      <c r="N12" s="4">
        <f t="shared" si="5"/>
        <v>28.310598722033415</v>
      </c>
      <c r="O12" s="4">
        <f t="shared" si="5"/>
        <v>33.560095351473599</v>
      </c>
      <c r="P12" s="158" t="s">
        <v>81</v>
      </c>
      <c r="Q12" s="159"/>
      <c r="R12" s="159"/>
      <c r="S12" s="159"/>
      <c r="T12" s="159"/>
      <c r="U12" s="156"/>
    </row>
    <row r="13" spans="1:23" s="9" customFormat="1" x14ac:dyDescent="0.3">
      <c r="A13" s="89"/>
      <c r="B13" s="89"/>
      <c r="C13" s="89"/>
      <c r="J13" s="135"/>
      <c r="K13" s="9" t="s">
        <v>66</v>
      </c>
      <c r="L13" s="4">
        <f>INDEX($F$20:$F$50,L4+1)</f>
        <v>15.608331108738051</v>
      </c>
      <c r="M13" s="4">
        <f t="shared" ref="M13:O13" si="6">INDEX($F$20:$F$50,M4+1)</f>
        <v>22.78815481779953</v>
      </c>
      <c r="N13" s="4">
        <f t="shared" si="6"/>
        <v>30.818500936937216</v>
      </c>
      <c r="O13" s="4">
        <f t="shared" si="6"/>
        <v>35.5</v>
      </c>
      <c r="P13" s="158"/>
      <c r="Q13" s="159"/>
      <c r="R13" s="159"/>
      <c r="S13" s="159"/>
      <c r="T13" s="159"/>
      <c r="U13" s="156"/>
    </row>
    <row r="14" spans="1:23" s="9" customFormat="1" x14ac:dyDescent="0.3">
      <c r="A14" s="89"/>
      <c r="B14" s="89"/>
      <c r="C14" s="89"/>
      <c r="J14" s="135"/>
      <c r="K14" s="110" t="s">
        <v>49</v>
      </c>
      <c r="L14" s="157">
        <f>AVERAGE(L12:L13)</f>
        <v>15.08513389656088</v>
      </c>
      <c r="M14" s="157">
        <f>AVERAGE(M12:M13)</f>
        <v>21.658822900143079</v>
      </c>
      <c r="N14" s="157">
        <f>AVERAGE(N12:N13)</f>
        <v>29.564549829485316</v>
      </c>
      <c r="O14" s="157">
        <f>AVERAGE(O12:O13)</f>
        <v>34.530047675736796</v>
      </c>
      <c r="P14" s="103"/>
      <c r="Q14" s="103"/>
      <c r="R14" s="171"/>
      <c r="S14" s="171"/>
      <c r="T14" s="171"/>
      <c r="U14" s="156"/>
    </row>
    <row r="15" spans="1:23" s="9" customFormat="1" x14ac:dyDescent="0.3">
      <c r="A15" s="89"/>
      <c r="B15" s="89"/>
      <c r="C15" s="89"/>
      <c r="J15" s="135"/>
      <c r="K15" s="89" t="s">
        <v>48</v>
      </c>
      <c r="L15" s="86">
        <f>PI()*L14^2</f>
        <v>714.90479735139979</v>
      </c>
      <c r="M15" s="86">
        <f t="shared" ref="M15:N15" si="7">PI()*M14^2</f>
        <v>1473.7355947182343</v>
      </c>
      <c r="N15" s="86">
        <f t="shared" si="7"/>
        <v>2745.9486637353148</v>
      </c>
      <c r="O15" s="86">
        <f>PI()*O14^2</f>
        <v>3745.7969238197443</v>
      </c>
      <c r="P15" s="103"/>
      <c r="Q15" s="103"/>
      <c r="R15" s="171"/>
      <c r="S15" s="171"/>
      <c r="T15" s="171"/>
      <c r="U15" s="156"/>
    </row>
    <row r="16" spans="1:23" s="9" customFormat="1" x14ac:dyDescent="0.3">
      <c r="A16" s="89"/>
      <c r="B16" s="89"/>
      <c r="C16" s="89"/>
      <c r="J16" s="135"/>
      <c r="K16" t="s">
        <v>51</v>
      </c>
      <c r="L16" s="86">
        <f ca="1">L5*10000/L15</f>
        <v>6.1980505645410107</v>
      </c>
      <c r="M16" s="86">
        <f t="shared" ref="M16:N16" ca="1" si="8">M5*10000/M15</f>
        <v>7.7909780710119652</v>
      </c>
      <c r="N16" s="86">
        <f t="shared" ca="1" si="8"/>
        <v>5.2205682584281856</v>
      </c>
      <c r="O16" s="86">
        <f ca="1">O5*10000/O15</f>
        <v>4.4813095370039946</v>
      </c>
      <c r="P16" s="103"/>
      <c r="Q16" s="103"/>
      <c r="R16" s="171"/>
      <c r="S16" s="171"/>
      <c r="T16" s="171"/>
      <c r="U16" s="156"/>
    </row>
    <row r="17" spans="1:21" s="135" customFormat="1" ht="6" customHeight="1" x14ac:dyDescent="0.3">
      <c r="A17" s="174"/>
      <c r="B17" s="174"/>
      <c r="C17" s="174"/>
      <c r="R17" s="175"/>
      <c r="S17" s="175"/>
      <c r="T17" s="175"/>
      <c r="U17" s="175"/>
    </row>
    <row r="18" spans="1:21" s="9" customFormat="1" x14ac:dyDescent="0.3">
      <c r="A18" s="89"/>
      <c r="B18" s="89"/>
      <c r="C18" s="89"/>
      <c r="J18" s="135"/>
      <c r="L18" s="156"/>
      <c r="M18" s="156"/>
      <c r="N18" s="156"/>
      <c r="O18" s="156"/>
      <c r="R18" s="156"/>
      <c r="S18" s="156"/>
      <c r="T18" s="156"/>
      <c r="U18" s="156"/>
    </row>
    <row r="19" spans="1:21" ht="28.8" x14ac:dyDescent="0.3">
      <c r="A19" s="68" t="s">
        <v>39</v>
      </c>
      <c r="B19" s="68" t="s">
        <v>40</v>
      </c>
      <c r="C19" s="68" t="s">
        <v>37</v>
      </c>
      <c r="D19" s="68" t="s">
        <v>3</v>
      </c>
      <c r="E19" s="68" t="s">
        <v>4</v>
      </c>
      <c r="F19" s="163" t="s">
        <v>43</v>
      </c>
      <c r="G19" s="162" t="s">
        <v>10</v>
      </c>
      <c r="H19" s="91"/>
      <c r="I19" s="111"/>
    </row>
    <row r="20" spans="1:21" x14ac:dyDescent="0.3">
      <c r="A20" s="95">
        <v>29</v>
      </c>
      <c r="B20" s="95" t="s">
        <v>6</v>
      </c>
      <c r="C20" s="95">
        <v>48.06</v>
      </c>
      <c r="D20" s="96">
        <v>-1.6</v>
      </c>
      <c r="E20" s="96">
        <v>-0.1</v>
      </c>
      <c r="F20" s="164">
        <f t="shared" ref="F20:F50" si="9">SQRT(D20^2+E20^2)</f>
        <v>1.6031219541881399</v>
      </c>
      <c r="G20" s="161">
        <f t="shared" ref="G20:G50" si="10">PI()/40000*C20^2</f>
        <v>0.18140840893222784</v>
      </c>
      <c r="H20" s="109"/>
      <c r="I20" s="112"/>
      <c r="J20" s="172"/>
    </row>
    <row r="21" spans="1:21" ht="15" thickBot="1" x14ac:dyDescent="0.35">
      <c r="A21" s="69">
        <v>4</v>
      </c>
      <c r="B21" s="70" t="s">
        <v>5</v>
      </c>
      <c r="C21" s="70">
        <v>22.6</v>
      </c>
      <c r="D21" s="71">
        <v>-6</v>
      </c>
      <c r="E21" s="72">
        <v>1.7</v>
      </c>
      <c r="F21" s="165">
        <f t="shared" si="9"/>
        <v>6.2361847310675458</v>
      </c>
      <c r="G21" s="161">
        <f t="shared" si="10"/>
        <v>4.0114996593688071E-2</v>
      </c>
      <c r="H21" s="109"/>
      <c r="I21" s="92"/>
      <c r="K21" s="29"/>
      <c r="L21" s="29"/>
      <c r="M21" s="29"/>
      <c r="N21" s="29"/>
      <c r="O21" s="29"/>
      <c r="P21" s="29"/>
    </row>
    <row r="22" spans="1:21" ht="15" thickBot="1" x14ac:dyDescent="0.35">
      <c r="A22" s="69">
        <v>5</v>
      </c>
      <c r="B22" s="70" t="s">
        <v>5</v>
      </c>
      <c r="C22" s="70">
        <v>44.56</v>
      </c>
      <c r="D22" s="71">
        <v>-2.1</v>
      </c>
      <c r="E22" s="72">
        <v>-9.1999999999999993</v>
      </c>
      <c r="F22" s="164">
        <f t="shared" si="9"/>
        <v>9.4366307546708637</v>
      </c>
      <c r="G22" s="161">
        <f t="shared" si="10"/>
        <v>0.15594815666937276</v>
      </c>
      <c r="H22" s="109"/>
      <c r="I22" s="92"/>
      <c r="K22" s="29"/>
      <c r="L22" s="36"/>
      <c r="M22" s="36"/>
      <c r="N22" s="36"/>
      <c r="O22" s="36"/>
      <c r="P22" s="29"/>
    </row>
    <row r="23" spans="1:21" ht="15" thickBot="1" x14ac:dyDescent="0.35">
      <c r="A23" s="69">
        <v>28</v>
      </c>
      <c r="B23" s="70" t="s">
        <v>6</v>
      </c>
      <c r="C23" s="70">
        <v>13.69</v>
      </c>
      <c r="D23" s="71">
        <v>4</v>
      </c>
      <c r="E23" s="72">
        <v>-13.8</v>
      </c>
      <c r="F23" s="164">
        <f t="shared" si="9"/>
        <v>14.368020044529448</v>
      </c>
      <c r="G23" s="161">
        <f t="shared" si="10"/>
        <v>1.4719626073111251E-2</v>
      </c>
      <c r="H23" s="109"/>
      <c r="I23" s="92"/>
      <c r="K23" s="29"/>
      <c r="L23" s="29"/>
      <c r="M23" s="29"/>
      <c r="N23" s="29"/>
      <c r="O23" s="29"/>
      <c r="P23" s="29"/>
    </row>
    <row r="24" spans="1:21" ht="15" thickBot="1" x14ac:dyDescent="0.35">
      <c r="A24" s="69">
        <v>24</v>
      </c>
      <c r="B24" s="70" t="s">
        <v>6</v>
      </c>
      <c r="C24" s="70">
        <v>25.46</v>
      </c>
      <c r="D24" s="71">
        <v>5.7</v>
      </c>
      <c r="E24" s="72">
        <v>13.4</v>
      </c>
      <c r="F24" s="164">
        <f t="shared" si="9"/>
        <v>14.56193668438371</v>
      </c>
      <c r="G24" s="161">
        <f t="shared" si="10"/>
        <v>5.0910420013292143E-2</v>
      </c>
      <c r="H24" s="109"/>
      <c r="I24" s="92"/>
      <c r="K24" s="29"/>
      <c r="L24" s="168"/>
      <c r="M24" s="168"/>
      <c r="N24" s="168"/>
      <c r="O24" s="168"/>
      <c r="P24" s="29"/>
    </row>
    <row r="25" spans="1:21" ht="15" thickBot="1" x14ac:dyDescent="0.35">
      <c r="A25" s="69">
        <v>3</v>
      </c>
      <c r="B25" s="70" t="s">
        <v>5</v>
      </c>
      <c r="C25" s="70">
        <v>34.06</v>
      </c>
      <c r="D25" s="71">
        <v>-13.9</v>
      </c>
      <c r="E25" s="72">
        <v>7.1</v>
      </c>
      <c r="F25" s="164">
        <f t="shared" si="9"/>
        <v>15.608331108738051</v>
      </c>
      <c r="G25" s="161">
        <f t="shared" si="10"/>
        <v>9.1112752882750017E-2</v>
      </c>
      <c r="H25" s="109"/>
      <c r="I25" s="92"/>
      <c r="K25" s="29"/>
      <c r="L25" s="29"/>
      <c r="M25" s="29"/>
      <c r="N25" s="29"/>
      <c r="O25" s="29"/>
      <c r="P25" s="29"/>
    </row>
    <row r="26" spans="1:21" ht="15" thickBot="1" x14ac:dyDescent="0.35">
      <c r="A26" s="69">
        <v>30</v>
      </c>
      <c r="B26" s="70" t="s">
        <v>6</v>
      </c>
      <c r="C26" s="70">
        <v>18.46</v>
      </c>
      <c r="D26" s="71">
        <v>-9.8000000000000007</v>
      </c>
      <c r="E26" s="72">
        <v>15.7</v>
      </c>
      <c r="F26" s="164">
        <f t="shared" si="9"/>
        <v>18.507566020414462</v>
      </c>
      <c r="G26" s="161">
        <f t="shared" si="10"/>
        <v>2.6764138877800991E-2</v>
      </c>
      <c r="H26" s="109"/>
      <c r="I26" s="92"/>
      <c r="K26" s="29"/>
      <c r="L26" s="29"/>
      <c r="M26" s="29"/>
      <c r="N26" s="29"/>
      <c r="O26" s="29"/>
      <c r="P26" s="29"/>
    </row>
    <row r="27" spans="1:21" ht="15" thickBot="1" x14ac:dyDescent="0.35">
      <c r="A27" s="69">
        <v>8</v>
      </c>
      <c r="B27" s="70" t="s">
        <v>5</v>
      </c>
      <c r="C27" s="70">
        <v>60.8</v>
      </c>
      <c r="D27" s="71">
        <v>18.5</v>
      </c>
      <c r="E27" s="72">
        <v>-6</v>
      </c>
      <c r="F27" s="164">
        <f t="shared" si="9"/>
        <v>19.448650338776723</v>
      </c>
      <c r="G27" s="161">
        <f t="shared" si="10"/>
        <v>0.29033342667415429</v>
      </c>
      <c r="H27" s="109"/>
      <c r="I27" s="92"/>
    </row>
    <row r="28" spans="1:21" ht="15" thickBot="1" x14ac:dyDescent="0.35">
      <c r="A28" s="69">
        <v>6</v>
      </c>
      <c r="B28" s="70" t="s">
        <v>5</v>
      </c>
      <c r="C28" s="70">
        <v>44.88</v>
      </c>
      <c r="D28" s="71">
        <v>-2.4</v>
      </c>
      <c r="E28" s="72">
        <v>-19.399999999999999</v>
      </c>
      <c r="F28" s="164">
        <f t="shared" si="9"/>
        <v>19.547889911701468</v>
      </c>
      <c r="G28" s="161">
        <f t="shared" si="10"/>
        <v>0.15819602904486935</v>
      </c>
      <c r="H28" s="109"/>
      <c r="I28" s="92"/>
    </row>
    <row r="29" spans="1:21" ht="15" thickBot="1" x14ac:dyDescent="0.35">
      <c r="A29" s="69">
        <v>2</v>
      </c>
      <c r="B29" s="70" t="s">
        <v>5</v>
      </c>
      <c r="C29" s="70">
        <v>42.02</v>
      </c>
      <c r="D29" s="71">
        <v>-1.1000000000000001</v>
      </c>
      <c r="E29" s="72">
        <v>20.5</v>
      </c>
      <c r="F29" s="164">
        <f t="shared" si="9"/>
        <v>20.529490982486632</v>
      </c>
      <c r="G29" s="161">
        <f t="shared" si="10"/>
        <v>0.13867621433068719</v>
      </c>
      <c r="H29" s="109"/>
      <c r="I29" s="92"/>
    </row>
    <row r="30" spans="1:21" ht="15" thickBot="1" x14ac:dyDescent="0.35">
      <c r="A30" s="69">
        <v>7</v>
      </c>
      <c r="B30" s="70" t="s">
        <v>5</v>
      </c>
      <c r="C30" s="70">
        <v>31.19</v>
      </c>
      <c r="D30" s="71">
        <v>6.3</v>
      </c>
      <c r="E30" s="72">
        <v>-21.9</v>
      </c>
      <c r="F30" s="164">
        <f t="shared" si="9"/>
        <v>22.78815481779953</v>
      </c>
      <c r="G30" s="161">
        <f t="shared" si="10"/>
        <v>7.6404797826346849E-2</v>
      </c>
      <c r="H30" s="109"/>
      <c r="I30" s="92"/>
    </row>
    <row r="31" spans="1:21" ht="15" thickBot="1" x14ac:dyDescent="0.35">
      <c r="A31" s="69">
        <v>9</v>
      </c>
      <c r="B31" s="70" t="s">
        <v>5</v>
      </c>
      <c r="C31" s="70">
        <v>27.69</v>
      </c>
      <c r="D31" s="71">
        <v>-16.3</v>
      </c>
      <c r="E31" s="72">
        <v>-16.3</v>
      </c>
      <c r="F31" s="164">
        <f t="shared" si="9"/>
        <v>23.05168106668145</v>
      </c>
      <c r="G31" s="161">
        <f t="shared" si="10"/>
        <v>6.0219312475052231E-2</v>
      </c>
      <c r="H31" s="109"/>
      <c r="I31" s="92"/>
    </row>
    <row r="32" spans="1:21" ht="15" thickBot="1" x14ac:dyDescent="0.35">
      <c r="A32" s="69">
        <v>21</v>
      </c>
      <c r="B32" s="70" t="s">
        <v>5</v>
      </c>
      <c r="C32" s="70">
        <v>22.28</v>
      </c>
      <c r="D32" s="71">
        <v>19.399999999999999</v>
      </c>
      <c r="E32" s="72">
        <v>-19.399999999999999</v>
      </c>
      <c r="F32" s="164">
        <f t="shared" si="9"/>
        <v>27.435743110038043</v>
      </c>
      <c r="G32" s="161">
        <f t="shared" si="10"/>
        <v>3.8987039167343189E-2</v>
      </c>
      <c r="H32" s="109"/>
      <c r="I32" s="92"/>
    </row>
    <row r="33" spans="1:9" ht="15" thickBot="1" x14ac:dyDescent="0.35">
      <c r="A33" s="69">
        <v>10</v>
      </c>
      <c r="B33" s="70" t="s">
        <v>5</v>
      </c>
      <c r="C33" s="70">
        <v>27.37</v>
      </c>
      <c r="D33" s="71">
        <v>-18.899999999999999</v>
      </c>
      <c r="E33" s="72">
        <v>-21</v>
      </c>
      <c r="F33" s="164">
        <f t="shared" si="9"/>
        <v>28.252610498854789</v>
      </c>
      <c r="G33" s="161">
        <f t="shared" si="10"/>
        <v>5.8835503742999E-2</v>
      </c>
      <c r="H33" s="109"/>
      <c r="I33" s="92"/>
    </row>
    <row r="34" spans="1:9" ht="15" thickBot="1" x14ac:dyDescent="0.35">
      <c r="A34" s="69">
        <v>1</v>
      </c>
      <c r="B34" s="70" t="s">
        <v>5</v>
      </c>
      <c r="C34" s="70">
        <v>25.46</v>
      </c>
      <c r="D34" s="71">
        <v>2.5</v>
      </c>
      <c r="E34" s="72">
        <v>28.2</v>
      </c>
      <c r="F34" s="164">
        <f t="shared" si="9"/>
        <v>28.310598722033415</v>
      </c>
      <c r="G34" s="161">
        <f t="shared" si="10"/>
        <v>5.0910420013292143E-2</v>
      </c>
      <c r="H34" s="109"/>
      <c r="I34" s="92"/>
    </row>
    <row r="35" spans="1:9" ht="15" thickBot="1" x14ac:dyDescent="0.35">
      <c r="A35" s="69">
        <v>25</v>
      </c>
      <c r="B35" s="70" t="s">
        <v>6</v>
      </c>
      <c r="C35" s="70">
        <v>30.24</v>
      </c>
      <c r="D35" s="71">
        <v>30.7</v>
      </c>
      <c r="E35" s="72">
        <v>-2.7</v>
      </c>
      <c r="F35" s="164">
        <f t="shared" si="9"/>
        <v>30.818500936937216</v>
      </c>
      <c r="G35" s="161">
        <f t="shared" si="10"/>
        <v>7.1821331954483841E-2</v>
      </c>
      <c r="H35" s="109"/>
      <c r="I35" s="92"/>
    </row>
    <row r="36" spans="1:9" ht="15" thickBot="1" x14ac:dyDescent="0.35">
      <c r="A36" s="69">
        <v>31</v>
      </c>
      <c r="B36" s="70" t="s">
        <v>6</v>
      </c>
      <c r="C36" s="70">
        <v>21.96</v>
      </c>
      <c r="D36" s="71">
        <v>-9.8000000000000007</v>
      </c>
      <c r="E36" s="72">
        <v>30.1</v>
      </c>
      <c r="F36" s="164">
        <f t="shared" si="9"/>
        <v>31.65517335286604</v>
      </c>
      <c r="G36" s="161">
        <f t="shared" si="10"/>
        <v>3.7875166695384696E-2</v>
      </c>
      <c r="H36" s="109"/>
      <c r="I36" s="92"/>
    </row>
    <row r="37" spans="1:9" ht="15" thickBot="1" x14ac:dyDescent="0.35">
      <c r="A37" s="69">
        <v>27</v>
      </c>
      <c r="B37" s="70" t="s">
        <v>6</v>
      </c>
      <c r="C37" s="70">
        <v>20.37</v>
      </c>
      <c r="D37" s="71">
        <v>10.3</v>
      </c>
      <c r="E37" s="72">
        <v>-31.6</v>
      </c>
      <c r="F37" s="164">
        <f t="shared" si="9"/>
        <v>33.236275362922363</v>
      </c>
      <c r="G37" s="161">
        <f t="shared" si="10"/>
        <v>3.258906791858307E-2</v>
      </c>
      <c r="H37" s="109"/>
      <c r="I37" s="92"/>
    </row>
    <row r="38" spans="1:9" ht="15" thickBot="1" x14ac:dyDescent="0.35">
      <c r="A38" s="69">
        <v>26</v>
      </c>
      <c r="B38" s="70" t="s">
        <v>6</v>
      </c>
      <c r="C38" s="70">
        <v>17.190000000000001</v>
      </c>
      <c r="D38" s="71">
        <v>30</v>
      </c>
      <c r="E38" s="72">
        <v>-14.6</v>
      </c>
      <c r="F38" s="164">
        <f t="shared" si="9"/>
        <v>33.36405251164792</v>
      </c>
      <c r="G38" s="161">
        <f t="shared" si="10"/>
        <v>2.3208209423110877E-2</v>
      </c>
      <c r="H38" s="109"/>
      <c r="I38" s="92"/>
    </row>
    <row r="39" spans="1:9" ht="15" thickBot="1" x14ac:dyDescent="0.35">
      <c r="A39" s="69">
        <v>18</v>
      </c>
      <c r="B39" s="70" t="s">
        <v>5</v>
      </c>
      <c r="C39" s="70">
        <v>31.83</v>
      </c>
      <c r="D39" s="71">
        <v>26.8</v>
      </c>
      <c r="E39" s="72">
        <v>-20.2</v>
      </c>
      <c r="F39" s="164">
        <f t="shared" si="9"/>
        <v>33.560095351473599</v>
      </c>
      <c r="G39" s="161">
        <f t="shared" si="10"/>
        <v>7.9572528530814493E-2</v>
      </c>
      <c r="H39" s="109"/>
      <c r="I39" s="92"/>
    </row>
    <row r="40" spans="1:9" ht="15" thickBot="1" x14ac:dyDescent="0.35">
      <c r="A40" s="69">
        <v>22</v>
      </c>
      <c r="B40" s="70" t="s">
        <v>5</v>
      </c>
      <c r="C40" s="70">
        <v>16.87</v>
      </c>
      <c r="D40" s="71">
        <v>-35.5</v>
      </c>
      <c r="E40" s="72">
        <v>0</v>
      </c>
      <c r="F40" s="164">
        <f t="shared" si="9"/>
        <v>35.5</v>
      </c>
      <c r="G40" s="161">
        <f t="shared" si="10"/>
        <v>2.2352188256860729E-2</v>
      </c>
      <c r="H40" s="109"/>
      <c r="I40" s="92"/>
    </row>
    <row r="41" spans="1:9" ht="15" thickBot="1" x14ac:dyDescent="0.35">
      <c r="A41" s="69">
        <v>15</v>
      </c>
      <c r="B41" s="70" t="s">
        <v>5</v>
      </c>
      <c r="C41" s="70">
        <v>58.25</v>
      </c>
      <c r="D41" s="71">
        <v>2.6</v>
      </c>
      <c r="E41" s="72">
        <v>-36.799999999999997</v>
      </c>
      <c r="F41" s="164">
        <f t="shared" si="9"/>
        <v>36.891733491393431</v>
      </c>
      <c r="G41" s="161">
        <f t="shared" si="10"/>
        <v>0.26649050557927545</v>
      </c>
      <c r="H41" s="109"/>
      <c r="I41" s="92"/>
    </row>
    <row r="42" spans="1:9" ht="15" thickBot="1" x14ac:dyDescent="0.35">
      <c r="A42" s="69">
        <v>13</v>
      </c>
      <c r="B42" s="70" t="s">
        <v>5</v>
      </c>
      <c r="C42" s="70">
        <v>42.65</v>
      </c>
      <c r="D42" s="71">
        <v>-26.9</v>
      </c>
      <c r="E42" s="72">
        <v>-27.8</v>
      </c>
      <c r="F42" s="164">
        <f t="shared" si="9"/>
        <v>38.683976010746356</v>
      </c>
      <c r="G42" s="161">
        <f t="shared" si="10"/>
        <v>0.14286569306786348</v>
      </c>
      <c r="H42" s="109"/>
      <c r="I42" s="92"/>
    </row>
    <row r="43" spans="1:9" ht="15" thickBot="1" x14ac:dyDescent="0.35">
      <c r="A43" s="69">
        <v>23</v>
      </c>
      <c r="B43" s="70" t="s">
        <v>5</v>
      </c>
      <c r="C43" s="70">
        <v>20.37</v>
      </c>
      <c r="D43" s="71">
        <v>-4.0999999999999996</v>
      </c>
      <c r="E43" s="72">
        <v>38.700000000000003</v>
      </c>
      <c r="F43" s="164">
        <f t="shared" si="9"/>
        <v>38.916577444580092</v>
      </c>
      <c r="G43" s="161">
        <f t="shared" si="10"/>
        <v>3.258906791858307E-2</v>
      </c>
      <c r="H43" s="109"/>
      <c r="I43" s="92"/>
    </row>
    <row r="44" spans="1:9" ht="15" thickBot="1" x14ac:dyDescent="0.35">
      <c r="A44" s="69">
        <v>11</v>
      </c>
      <c r="B44" s="70" t="s">
        <v>5</v>
      </c>
      <c r="C44" s="70">
        <v>48.38</v>
      </c>
      <c r="D44" s="71">
        <v>-39.5</v>
      </c>
      <c r="E44" s="72">
        <v>-2.8</v>
      </c>
      <c r="F44" s="164">
        <f t="shared" si="9"/>
        <v>39.599116151752682</v>
      </c>
      <c r="G44" s="161">
        <f t="shared" si="10"/>
        <v>0.18383221049632545</v>
      </c>
      <c r="H44" s="109"/>
      <c r="I44" s="92"/>
    </row>
    <row r="45" spans="1:9" ht="15" thickBot="1" x14ac:dyDescent="0.35">
      <c r="A45" s="69">
        <v>17</v>
      </c>
      <c r="B45" s="70" t="s">
        <v>5</v>
      </c>
      <c r="C45" s="70">
        <v>35.97</v>
      </c>
      <c r="D45" s="71">
        <v>26.4</v>
      </c>
      <c r="E45" s="72">
        <v>-31.5</v>
      </c>
      <c r="F45" s="164">
        <f t="shared" si="9"/>
        <v>41.1</v>
      </c>
      <c r="G45" s="161">
        <f t="shared" si="10"/>
        <v>0.10161802665885014</v>
      </c>
      <c r="H45" s="109"/>
      <c r="I45" s="9"/>
    </row>
    <row r="46" spans="1:9" ht="15" thickBot="1" x14ac:dyDescent="0.35">
      <c r="A46" s="69">
        <v>12</v>
      </c>
      <c r="B46" s="70" t="s">
        <v>5</v>
      </c>
      <c r="C46" s="70">
        <v>52.84</v>
      </c>
      <c r="D46" s="71">
        <v>-37.700000000000003</v>
      </c>
      <c r="E46" s="72">
        <v>-20</v>
      </c>
      <c r="F46" s="164">
        <f t="shared" si="9"/>
        <v>42.676574370490428</v>
      </c>
      <c r="G46" s="161">
        <f t="shared" si="10"/>
        <v>0.21928831943251947</v>
      </c>
      <c r="H46" s="109"/>
      <c r="I46" s="9"/>
    </row>
    <row r="47" spans="1:9" ht="15" thickBot="1" x14ac:dyDescent="0.35">
      <c r="A47" s="69">
        <v>14</v>
      </c>
      <c r="B47" s="70" t="s">
        <v>5</v>
      </c>
      <c r="C47" s="70">
        <v>54.43</v>
      </c>
      <c r="D47" s="71">
        <v>-19.7</v>
      </c>
      <c r="E47" s="72">
        <v>-42.1</v>
      </c>
      <c r="F47" s="164">
        <f t="shared" si="9"/>
        <v>46.481178986768398</v>
      </c>
      <c r="G47" s="161">
        <f t="shared" si="10"/>
        <v>0.23268401552955487</v>
      </c>
      <c r="H47" s="109"/>
      <c r="I47" s="9"/>
    </row>
    <row r="48" spans="1:9" ht="15" thickBot="1" x14ac:dyDescent="0.35">
      <c r="A48" s="69">
        <v>20</v>
      </c>
      <c r="B48" s="70" t="s">
        <v>5</v>
      </c>
      <c r="C48" s="70">
        <v>74.17</v>
      </c>
      <c r="D48" s="71">
        <v>47</v>
      </c>
      <c r="E48" s="72">
        <v>-17.100000000000001</v>
      </c>
      <c r="F48" s="164">
        <f t="shared" si="9"/>
        <v>50.014098012460444</v>
      </c>
      <c r="G48" s="161">
        <f t="shared" si="10"/>
        <v>0.43206236585624286</v>
      </c>
      <c r="H48" s="109"/>
      <c r="I48" s="9"/>
    </row>
    <row r="49" spans="1:9" ht="15" thickBot="1" x14ac:dyDescent="0.35">
      <c r="A49" s="69">
        <v>16</v>
      </c>
      <c r="B49" s="70" t="s">
        <v>5</v>
      </c>
      <c r="C49" s="70">
        <v>47.43</v>
      </c>
      <c r="D49" s="71">
        <v>7.5</v>
      </c>
      <c r="E49" s="72">
        <v>-53.5</v>
      </c>
      <c r="F49" s="164">
        <f t="shared" si="9"/>
        <v>54.023143188822324</v>
      </c>
      <c r="G49" s="161">
        <f t="shared" si="10"/>
        <v>0.17668355568299002</v>
      </c>
      <c r="H49" s="109"/>
      <c r="I49" s="9"/>
    </row>
    <row r="50" spans="1:9" ht="15" thickBot="1" x14ac:dyDescent="0.35">
      <c r="A50" s="69">
        <v>19</v>
      </c>
      <c r="B50" s="70" t="s">
        <v>5</v>
      </c>
      <c r="C50" s="70">
        <v>25.78</v>
      </c>
      <c r="D50" s="71">
        <v>39.700000000000003</v>
      </c>
      <c r="E50" s="72">
        <v>-41.1</v>
      </c>
      <c r="F50" s="164">
        <f t="shared" si="9"/>
        <v>57.142803571403462</v>
      </c>
      <c r="G50" s="161">
        <f t="shared" si="10"/>
        <v>5.2198221673851672E-2</v>
      </c>
      <c r="H50" s="109"/>
      <c r="I50" s="9"/>
    </row>
    <row r="51" spans="1:9" x14ac:dyDescent="0.3">
      <c r="H51" s="88"/>
      <c r="I51" s="88"/>
    </row>
  </sheetData>
  <mergeCells count="7">
    <mergeCell ref="A3:D4"/>
    <mergeCell ref="P7:T8"/>
    <mergeCell ref="P12:T13"/>
    <mergeCell ref="P4:S5"/>
    <mergeCell ref="T4:W5"/>
    <mergeCell ref="A1:I1"/>
    <mergeCell ref="K1:Q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Alternativa1</vt:lpstr>
      <vt:lpstr>Alternativa2_aula</vt:lpstr>
      <vt:lpstr>Alternativa3_aula</vt:lpstr>
      <vt:lpstr>Alternativa_aulaDario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</dc:creator>
  <cp:lastModifiedBy>smb</cp:lastModifiedBy>
  <dcterms:created xsi:type="dcterms:W3CDTF">2024-09-17T11:09:26Z</dcterms:created>
  <dcterms:modified xsi:type="dcterms:W3CDTF">2025-10-02T16:23:53Z</dcterms:modified>
</cp:coreProperties>
</file>