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7" i="1" l="1"/>
  <c r="AB38" i="1"/>
  <c r="V39" i="1"/>
  <c r="T39" i="1"/>
  <c r="AA39" i="1"/>
  <c r="AB39" i="1" s="1"/>
  <c r="Y39" i="1"/>
  <c r="X39" i="1"/>
  <c r="Y53" i="1"/>
  <c r="X52" i="1"/>
  <c r="X50" i="1"/>
  <c r="Y49" i="1"/>
  <c r="X49" i="1"/>
  <c r="X46" i="1"/>
  <c r="S39" i="1"/>
  <c r="S53" i="1"/>
  <c r="R52" i="1"/>
  <c r="S49" i="1"/>
  <c r="R50" i="1"/>
  <c r="R49" i="1"/>
  <c r="V19" i="1"/>
  <c r="U19" i="1"/>
  <c r="W37" i="1"/>
  <c r="R46" i="1"/>
  <c r="Z39" i="1"/>
  <c r="Y41" i="1" s="1"/>
  <c r="S41" i="1"/>
  <c r="AA38" i="1"/>
  <c r="AA37" i="1"/>
  <c r="Z38" i="1"/>
  <c r="Z37" i="1"/>
  <c r="X38" i="1"/>
  <c r="Y38" i="1"/>
  <c r="Y37" i="1"/>
  <c r="X37" i="1"/>
  <c r="V37" i="1"/>
  <c r="W38" i="1" l="1"/>
  <c r="W39" i="1"/>
  <c r="V38" i="1"/>
  <c r="T38" i="1"/>
  <c r="T37" i="1"/>
  <c r="S38" i="1"/>
  <c r="U39" i="1"/>
  <c r="U38" i="1"/>
  <c r="U37" i="1"/>
  <c r="S37" i="1"/>
  <c r="C51" i="1" l="1"/>
  <c r="F51" i="1" l="1"/>
  <c r="E51" i="1"/>
  <c r="B52" i="1"/>
  <c r="B51" i="1"/>
  <c r="E52" i="1"/>
  <c r="F52" i="1"/>
  <c r="E53" i="1"/>
  <c r="F53" i="1"/>
  <c r="E54" i="1"/>
  <c r="F54" i="1"/>
  <c r="E55" i="1"/>
  <c r="F55" i="1"/>
  <c r="E56" i="1"/>
  <c r="F56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E35" i="1"/>
  <c r="F35" i="1"/>
  <c r="E36" i="1"/>
  <c r="F36" i="1"/>
  <c r="E37" i="1"/>
  <c r="F37" i="1"/>
  <c r="E38" i="1"/>
  <c r="F38" i="1"/>
  <c r="E39" i="1"/>
  <c r="F39" i="1"/>
  <c r="F34" i="1"/>
  <c r="E34" i="1"/>
  <c r="C35" i="1"/>
  <c r="C36" i="1"/>
  <c r="C37" i="1"/>
  <c r="C38" i="1"/>
  <c r="C39" i="1"/>
  <c r="C40" i="1"/>
  <c r="C41" i="1"/>
  <c r="C42" i="1"/>
  <c r="C43" i="1"/>
  <c r="C44" i="1"/>
  <c r="C34" i="1"/>
  <c r="B35" i="1"/>
  <c r="B36" i="1"/>
  <c r="B37" i="1"/>
  <c r="B38" i="1"/>
  <c r="B39" i="1"/>
  <c r="B40" i="1"/>
  <c r="B41" i="1"/>
  <c r="B42" i="1"/>
  <c r="B43" i="1"/>
  <c r="B44" i="1"/>
  <c r="B45" i="1"/>
  <c r="B34" i="1"/>
  <c r="B19" i="1"/>
  <c r="W31" i="1"/>
  <c r="Z31" i="1"/>
  <c r="Z23" i="1"/>
  <c r="Z22" i="1"/>
  <c r="Z21" i="1"/>
  <c r="Z20" i="1"/>
  <c r="Z19" i="1"/>
  <c r="Z18" i="1"/>
  <c r="W23" i="1"/>
  <c r="W20" i="1"/>
  <c r="W21" i="1"/>
  <c r="W22" i="1"/>
  <c r="W19" i="1"/>
  <c r="W18" i="1"/>
  <c r="O20" i="1"/>
  <c r="O21" i="1" s="1"/>
  <c r="O22" i="1" s="1"/>
  <c r="O23" i="1" s="1"/>
  <c r="O19" i="1"/>
  <c r="O18" i="1"/>
  <c r="M29" i="1"/>
  <c r="B21" i="1"/>
  <c r="B29" i="1"/>
  <c r="B20" i="1"/>
  <c r="B22" i="1" s="1"/>
  <c r="B23" i="1" s="1"/>
  <c r="B24" i="1" s="1"/>
  <c r="B25" i="1" s="1"/>
  <c r="B26" i="1" s="1"/>
  <c r="B27" i="1" s="1"/>
  <c r="B28" i="1" s="1"/>
  <c r="B18" i="1"/>
  <c r="M20" i="1"/>
  <c r="M21" i="1"/>
  <c r="M22" i="1"/>
  <c r="M23" i="1"/>
  <c r="M24" i="1"/>
  <c r="M25" i="1"/>
  <c r="M26" i="1"/>
  <c r="M27" i="1"/>
  <c r="M28" i="1"/>
  <c r="M19" i="1"/>
  <c r="J19" i="1"/>
  <c r="M18" i="1"/>
  <c r="J31" i="1"/>
  <c r="J28" i="1"/>
  <c r="J29" i="1"/>
  <c r="J27" i="1"/>
  <c r="J21" i="1"/>
  <c r="J22" i="1"/>
  <c r="J23" i="1"/>
  <c r="J24" i="1"/>
  <c r="J25" i="1"/>
  <c r="J26" i="1"/>
  <c r="J20" i="1"/>
  <c r="I18" i="1"/>
  <c r="J18" i="1"/>
  <c r="Y22" i="1"/>
  <c r="Y21" i="1"/>
  <c r="Y20" i="1"/>
  <c r="Y19" i="1"/>
  <c r="Y18" i="1"/>
  <c r="V22" i="1"/>
  <c r="V21" i="1"/>
  <c r="V20" i="1"/>
  <c r="V18" i="1"/>
  <c r="L28" i="1"/>
  <c r="L27" i="1"/>
  <c r="L26" i="1"/>
  <c r="L25" i="1"/>
  <c r="L24" i="1"/>
  <c r="L23" i="1"/>
  <c r="L22" i="1"/>
  <c r="L21" i="1"/>
  <c r="L20" i="1"/>
  <c r="L19" i="1"/>
  <c r="L18" i="1"/>
  <c r="I28" i="1"/>
  <c r="I19" i="1"/>
  <c r="I20" i="1"/>
  <c r="I21" i="1"/>
  <c r="I22" i="1"/>
  <c r="I23" i="1"/>
  <c r="I24" i="1"/>
  <c r="I25" i="1"/>
  <c r="I26" i="1"/>
  <c r="I27" i="1"/>
  <c r="X19" i="1"/>
  <c r="U20" i="1"/>
  <c r="X20" i="1"/>
  <c r="U21" i="1"/>
  <c r="X21" i="1"/>
  <c r="U22" i="1"/>
  <c r="X22" i="1"/>
  <c r="X18" i="1"/>
  <c r="U18" i="1"/>
  <c r="K18" i="1"/>
  <c r="K19" i="1"/>
  <c r="K20" i="1"/>
  <c r="K21" i="1"/>
  <c r="K22" i="1"/>
  <c r="K23" i="1"/>
  <c r="K24" i="1"/>
  <c r="K25" i="1"/>
  <c r="K26" i="1"/>
  <c r="K27" i="1"/>
  <c r="K28" i="1"/>
  <c r="H19" i="1"/>
  <c r="H20" i="1"/>
  <c r="H21" i="1"/>
  <c r="H22" i="1"/>
  <c r="H23" i="1"/>
  <c r="H24" i="1"/>
  <c r="H25" i="1"/>
  <c r="H26" i="1"/>
  <c r="H27" i="1"/>
  <c r="H28" i="1"/>
  <c r="H18" i="1"/>
  <c r="Q12" i="1"/>
  <c r="S11" i="1"/>
  <c r="D12" i="1"/>
  <c r="F11" i="1"/>
  <c r="M31" i="1" l="1"/>
</calcChain>
</file>

<file path=xl/sharedStrings.xml><?xml version="1.0" encoding="utf-8"?>
<sst xmlns="http://schemas.openxmlformats.org/spreadsheetml/2006/main" count="140" uniqueCount="81">
  <si>
    <t>Talhão</t>
  </si>
  <si>
    <t>Parcela</t>
  </si>
  <si>
    <t>G</t>
  </si>
  <si>
    <t>Árvore</t>
  </si>
  <si>
    <t>Data</t>
  </si>
  <si>
    <t>Altura (m)</t>
  </si>
  <si>
    <t>Total</t>
  </si>
  <si>
    <t>do cepo</t>
  </si>
  <si>
    <t>em pé</t>
  </si>
  <si>
    <t>no chão</t>
  </si>
  <si>
    <t>Diametros (cm)</t>
  </si>
  <si>
    <t>altura do corte</t>
  </si>
  <si>
    <t>Comp.do toro</t>
  </si>
  <si>
    <t>Diâmetro</t>
  </si>
  <si>
    <t>diâmetro</t>
  </si>
  <si>
    <t>com casca</t>
  </si>
  <si>
    <t>sem casca</t>
  </si>
  <si>
    <t/>
  </si>
  <si>
    <t>B</t>
  </si>
  <si>
    <t>d_med (cm)</t>
  </si>
  <si>
    <t>gi       (m2)</t>
  </si>
  <si>
    <t>V       (m3)</t>
  </si>
  <si>
    <t>Pag 2</t>
  </si>
  <si>
    <t>pag3</t>
  </si>
  <si>
    <t>Figura3</t>
  </si>
  <si>
    <t>cilindro</t>
  </si>
  <si>
    <t>toro1</t>
  </si>
  <si>
    <t>toro2</t>
  </si>
  <si>
    <t>toro3</t>
  </si>
  <si>
    <t>toro4</t>
  </si>
  <si>
    <t>toro5</t>
  </si>
  <si>
    <t>toro6</t>
  </si>
  <si>
    <t>toro7</t>
  </si>
  <si>
    <t>toro8</t>
  </si>
  <si>
    <t>toro9</t>
  </si>
  <si>
    <t>toro10</t>
  </si>
  <si>
    <t>bicada</t>
  </si>
  <si>
    <t>vol arv com casca</t>
  </si>
  <si>
    <t>vol arv sem casca</t>
  </si>
  <si>
    <t>hi</t>
  </si>
  <si>
    <t>di</t>
  </si>
  <si>
    <t>Arvore 5</t>
  </si>
  <si>
    <t>Arvore 2</t>
  </si>
  <si>
    <t>hi/h</t>
  </si>
  <si>
    <t>di/h</t>
  </si>
  <si>
    <t>Cubagem pela fórmula de Smalian</t>
  </si>
  <si>
    <t>Cone</t>
  </si>
  <si>
    <t>Na cubagem rigorosa pelo método da formula de Smalian assume-se que o volume do cepo é um cilindro em vez de um neilóide porque na pratica é dificul medir no campo o diâmetro.</t>
  </si>
  <si>
    <t>Tronco de paraboloide de revolução</t>
  </si>
  <si>
    <t>Exercicio 1.2.5 a)</t>
  </si>
  <si>
    <t>1.2.4 a)</t>
  </si>
  <si>
    <t>1.2.4 b)</t>
  </si>
  <si>
    <t>coef de forma</t>
  </si>
  <si>
    <t>verdadeiro</t>
  </si>
  <si>
    <t>ordinario</t>
  </si>
  <si>
    <t>cilindro ref</t>
  </si>
  <si>
    <t>absoluto</t>
  </si>
  <si>
    <t>(base)</t>
  </si>
  <si>
    <t>(dap)</t>
  </si>
  <si>
    <t>( -10%)</t>
  </si>
  <si>
    <t>d</t>
  </si>
  <si>
    <t>g</t>
  </si>
  <si>
    <t>h</t>
  </si>
  <si>
    <t>v</t>
  </si>
  <si>
    <t>coef.</t>
  </si>
  <si>
    <t>árvore 5</t>
  </si>
  <si>
    <t>1.2.4 c)</t>
  </si>
  <si>
    <t>árvore 2</t>
  </si>
  <si>
    <t>(com casca)</t>
  </si>
  <si>
    <r>
      <t xml:space="preserve">d </t>
    </r>
    <r>
      <rPr>
        <vertAlign val="subscript"/>
        <sz val="11"/>
        <color theme="1"/>
        <rFont val="Calibri"/>
        <family val="2"/>
        <scheme val="minor"/>
      </rPr>
      <t>10%h</t>
    </r>
  </si>
  <si>
    <t>10%h =</t>
  </si>
  <si>
    <t>(m)</t>
  </si>
  <si>
    <t>h_corte</t>
  </si>
  <si>
    <t>=(42.25-d10h)</t>
  </si>
  <si>
    <t>(3.9-1.3)</t>
  </si>
  <si>
    <t>(3.9-2.455)</t>
  </si>
  <si>
    <t>(42.25-49.25)</t>
  </si>
  <si>
    <t>(1.3-0.02)</t>
  </si>
  <si>
    <t>(1.3-0.88)</t>
  </si>
  <si>
    <t>(10-19)</t>
  </si>
  <si>
    <t>=(10-d10h)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</si>
</sst>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0"/>
      <color indexed="12"/>
      <name val="Comic Sans MS"/>
      <family val="4"/>
    </font>
    <font>
      <sz val="10"/>
      <name val="Comic Sans MS"/>
      <family val="4"/>
    </font>
    <font>
      <b/>
      <sz val="10"/>
      <color indexed="12"/>
      <name val="Comic Sans MS"/>
      <family val="4"/>
    </font>
    <font>
      <sz val="11"/>
      <name val="Arial"/>
      <family val="2"/>
    </font>
    <font>
      <i/>
      <sz val="11"/>
      <color indexed="12"/>
      <name val="Comic Sans MS"/>
      <family val="4"/>
    </font>
    <font>
      <b/>
      <sz val="11"/>
      <color indexed="12"/>
      <name val="Monotype Corsiva"/>
      <family val="4"/>
    </font>
    <font>
      <i/>
      <sz val="10"/>
      <color theme="1"/>
      <name val="Comic Sans MS"/>
      <family val="4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66">
    <xf numFmtId="0" fontId="0" fillId="0" borderId="0" xfId="0"/>
    <xf numFmtId="0" fontId="3" fillId="0" borderId="1" xfId="1" applyFont="1" applyBorder="1" applyAlignment="1">
      <alignment horizontal="justify" vertical="top" wrapText="1"/>
    </xf>
    <xf numFmtId="0" fontId="4" fillId="0" borderId="1" xfId="1" applyFont="1" applyBorder="1" applyAlignment="1">
      <alignment horizontal="justify" vertical="top" wrapText="1"/>
    </xf>
    <xf numFmtId="0" fontId="5" fillId="0" borderId="0" xfId="1" applyFont="1" applyBorder="1" applyAlignment="1">
      <alignment horizontal="justify" vertical="top" wrapText="1"/>
    </xf>
    <xf numFmtId="0" fontId="5" fillId="0" borderId="0" xfId="1" applyFont="1"/>
    <xf numFmtId="0" fontId="3" fillId="0" borderId="2" xfId="1" applyFont="1" applyBorder="1" applyAlignment="1">
      <alignment horizontal="justify" vertical="top" wrapText="1"/>
    </xf>
    <xf numFmtId="0" fontId="4" fillId="0" borderId="2" xfId="1" applyFont="1" applyBorder="1" applyAlignment="1">
      <alignment horizontal="justify" vertical="top" wrapText="1"/>
    </xf>
    <xf numFmtId="0" fontId="5" fillId="0" borderId="0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2" fontId="4" fillId="0" borderId="1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0" fontId="9" fillId="0" borderId="0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8" fillId="0" borderId="1" xfId="1" applyFont="1" applyBorder="1" applyAlignment="1">
      <alignment horizontal="justify" vertical="top" wrapText="1"/>
    </xf>
    <xf numFmtId="0" fontId="7" fillId="0" borderId="0" xfId="1" applyFont="1" applyBorder="1" applyAlignment="1">
      <alignment horizontal="justify" vertical="top" wrapText="1"/>
    </xf>
    <xf numFmtId="0" fontId="3" fillId="0" borderId="0" xfId="1"/>
    <xf numFmtId="0" fontId="8" fillId="0" borderId="2" xfId="1" applyFont="1" applyBorder="1" applyAlignment="1">
      <alignment horizontal="justify" vertical="top" wrapText="1"/>
    </xf>
    <xf numFmtId="0" fontId="4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center" vertical="top" wrapText="1"/>
    </xf>
    <xf numFmtId="2" fontId="0" fillId="4" borderId="1" xfId="0" applyNumberFormat="1" applyFill="1" applyBorder="1"/>
    <xf numFmtId="2" fontId="4" fillId="4" borderId="1" xfId="1" applyNumberFormat="1" applyFont="1" applyFill="1" applyBorder="1" applyAlignment="1">
      <alignment horizontal="center" vertical="top" wrapText="1"/>
    </xf>
    <xf numFmtId="2" fontId="4" fillId="4" borderId="13" xfId="1" applyNumberFormat="1" applyFont="1" applyFill="1" applyBorder="1" applyAlignment="1">
      <alignment horizontal="center" vertical="top" wrapText="1"/>
    </xf>
    <xf numFmtId="2" fontId="4" fillId="4" borderId="5" xfId="1" applyNumberFormat="1" applyFont="1" applyFill="1" applyBorder="1" applyAlignment="1">
      <alignment horizontal="center" vertical="top" wrapText="1"/>
    </xf>
    <xf numFmtId="2" fontId="10" fillId="0" borderId="0" xfId="1" applyNumberFormat="1" applyFont="1" applyBorder="1" applyAlignment="1">
      <alignment horizontal="center" vertical="top" wrapText="1"/>
    </xf>
    <xf numFmtId="0" fontId="1" fillId="0" borderId="0" xfId="0" applyFont="1"/>
    <xf numFmtId="0" fontId="0" fillId="5" borderId="0" xfId="0" applyFill="1"/>
    <xf numFmtId="2" fontId="0" fillId="5" borderId="1" xfId="0" applyNumberFormat="1" applyFill="1" applyBorder="1"/>
    <xf numFmtId="2" fontId="4" fillId="5" borderId="1" xfId="1" applyNumberFormat="1" applyFont="1" applyFill="1" applyBorder="1" applyAlignment="1">
      <alignment horizontal="center" vertical="top" wrapText="1"/>
    </xf>
    <xf numFmtId="2" fontId="4" fillId="5" borderId="13" xfId="1" applyNumberFormat="1" applyFont="1" applyFill="1" applyBorder="1" applyAlignment="1">
      <alignment horizontal="center" vertical="top" wrapText="1"/>
    </xf>
    <xf numFmtId="2" fontId="4" fillId="5" borderId="5" xfId="1" applyNumberFormat="1" applyFont="1" applyFill="1" applyBorder="1" applyAlignment="1">
      <alignment horizontal="center" vertical="top" wrapText="1"/>
    </xf>
    <xf numFmtId="0" fontId="0" fillId="6" borderId="0" xfId="0" applyFill="1"/>
    <xf numFmtId="2" fontId="0" fillId="6" borderId="1" xfId="0" applyNumberFormat="1" applyFill="1" applyBorder="1"/>
    <xf numFmtId="2" fontId="4" fillId="6" borderId="1" xfId="1" applyNumberFormat="1" applyFont="1" applyFill="1" applyBorder="1" applyAlignment="1">
      <alignment horizontal="center" vertical="top" wrapText="1"/>
    </xf>
    <xf numFmtId="2" fontId="4" fillId="6" borderId="13" xfId="1" applyNumberFormat="1" applyFont="1" applyFill="1" applyBorder="1" applyAlignment="1">
      <alignment horizontal="center" vertical="top" wrapText="1"/>
    </xf>
    <xf numFmtId="2" fontId="4" fillId="6" borderId="5" xfId="1" applyNumberFormat="1" applyFont="1" applyFill="1" applyBorder="1" applyAlignment="1">
      <alignment horizontal="center" vertical="top" wrapText="1"/>
    </xf>
    <xf numFmtId="2" fontId="10" fillId="4" borderId="1" xfId="1" applyNumberFormat="1" applyFont="1" applyFill="1" applyBorder="1" applyAlignment="1">
      <alignment horizontal="center" vertical="top" wrapText="1"/>
    </xf>
    <xf numFmtId="165" fontId="10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/>
    <xf numFmtId="2" fontId="10" fillId="5" borderId="1" xfId="1" applyNumberFormat="1" applyFont="1" applyFill="1" applyBorder="1" applyAlignment="1">
      <alignment horizontal="center" vertical="top" wrapText="1"/>
    </xf>
    <xf numFmtId="165" fontId="10" fillId="5" borderId="1" xfId="1" applyNumberFormat="1" applyFont="1" applyFill="1" applyBorder="1" applyAlignment="1">
      <alignment horizontal="center" vertical="top" wrapText="1"/>
    </xf>
    <xf numFmtId="0" fontId="1" fillId="5" borderId="1" xfId="0" applyFont="1" applyFill="1" applyBorder="1"/>
    <xf numFmtId="2" fontId="10" fillId="6" borderId="1" xfId="1" applyNumberFormat="1" applyFont="1" applyFill="1" applyBorder="1" applyAlignment="1">
      <alignment horizontal="center" vertical="top" wrapText="1"/>
    </xf>
    <xf numFmtId="165" fontId="10" fillId="6" borderId="1" xfId="1" applyNumberFormat="1" applyFont="1" applyFill="1" applyBorder="1" applyAlignment="1">
      <alignment horizontal="center" vertical="top" wrapText="1"/>
    </xf>
    <xf numFmtId="0" fontId="1" fillId="6" borderId="1" xfId="0" applyFont="1" applyFill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4" fillId="0" borderId="2" xfId="1" applyNumberFormat="1" applyFont="1" applyBorder="1" applyAlignment="1">
      <alignment horizontal="center" vertical="top" wrapText="1"/>
    </xf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0" fillId="0" borderId="0" xfId="0" applyNumberFormat="1" applyBorder="1"/>
    <xf numFmtId="2" fontId="10" fillId="0" borderId="1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justify" vertical="top" wrapText="1"/>
    </xf>
    <xf numFmtId="0" fontId="5" fillId="0" borderId="1" xfId="1" applyFont="1" applyBorder="1" applyAlignment="1">
      <alignment horizontal="left" vertical="top" wrapText="1"/>
    </xf>
    <xf numFmtId="0" fontId="3" fillId="4" borderId="7" xfId="1" applyFont="1" applyFill="1" applyBorder="1" applyAlignment="1">
      <alignment horizontal="center" vertical="top" wrapText="1"/>
    </xf>
    <xf numFmtId="0" fontId="3" fillId="4" borderId="8" xfId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2" fontId="8" fillId="0" borderId="3" xfId="1" applyNumberFormat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5" fillId="0" borderId="0" xfId="1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18" fillId="0" borderId="0" xfId="0" applyFont="1"/>
    <xf numFmtId="0" fontId="17" fillId="0" borderId="3" xfId="0" applyFont="1" applyBorder="1" applyAlignment="1">
      <alignment horizontal="center"/>
    </xf>
    <xf numFmtId="9" fontId="17" fillId="0" borderId="3" xfId="0" applyNumberFormat="1" applyFont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2" fontId="0" fillId="0" borderId="19" xfId="0" applyNumberFormat="1" applyBorder="1"/>
    <xf numFmtId="0" fontId="0" fillId="0" borderId="22" xfId="0" applyBorder="1"/>
    <xf numFmtId="2" fontId="0" fillId="0" borderId="22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2" fontId="0" fillId="0" borderId="27" xfId="0" applyNumberFormat="1" applyBorder="1"/>
    <xf numFmtId="2" fontId="0" fillId="0" borderId="28" xfId="0" applyNumberFormat="1" applyBorder="1"/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2" fontId="0" fillId="0" borderId="30" xfId="0" applyNumberFormat="1" applyBorder="1"/>
    <xf numFmtId="2" fontId="0" fillId="0" borderId="6" xfId="0" applyNumberFormat="1" applyBorder="1"/>
    <xf numFmtId="0" fontId="0" fillId="0" borderId="6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26" xfId="0" applyBorder="1"/>
    <xf numFmtId="2" fontId="4" fillId="0" borderId="0" xfId="1" applyNumberFormat="1" applyFont="1" applyFill="1" applyBorder="1" applyAlignment="1">
      <alignment horizontal="center" vertical="top" wrapText="1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0" borderId="0" xfId="0" quotePrefix="1"/>
    <xf numFmtId="0" fontId="0" fillId="5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right"/>
    </xf>
    <xf numFmtId="2" fontId="0" fillId="0" borderId="7" xfId="0" applyNumberForma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22" fillId="0" borderId="24" xfId="0" applyNumberFormat="1" applyFont="1" applyBorder="1" applyAlignment="1">
      <alignment horizontal="center"/>
    </xf>
    <xf numFmtId="0" fontId="24" fillId="0" borderId="21" xfId="0" applyFont="1" applyBorder="1"/>
    <xf numFmtId="0" fontId="24" fillId="0" borderId="0" xfId="0" applyFont="1"/>
    <xf numFmtId="0" fontId="0" fillId="0" borderId="34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2" fontId="24" fillId="0" borderId="21" xfId="0" applyNumberFormat="1" applyFont="1" applyBorder="1"/>
    <xf numFmtId="2" fontId="21" fillId="0" borderId="23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do tronco unidades absolutas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Arvore 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Sheet1!$B$34:$B$45</c:f>
              <c:numCache>
                <c:formatCode>0.00</c:formatCode>
                <c:ptCount val="12"/>
                <c:pt idx="0">
                  <c:v>0.1</c:v>
                </c:pt>
                <c:pt idx="1">
                  <c:v>1.3</c:v>
                </c:pt>
                <c:pt idx="2">
                  <c:v>3.9000000000000004</c:v>
                </c:pt>
                <c:pt idx="3">
                  <c:v>6.5</c:v>
                </c:pt>
                <c:pt idx="4">
                  <c:v>9.1</c:v>
                </c:pt>
                <c:pt idx="5">
                  <c:v>11.7</c:v>
                </c:pt>
                <c:pt idx="6">
                  <c:v>14.299999999999999</c:v>
                </c:pt>
                <c:pt idx="7">
                  <c:v>16.899999999999999</c:v>
                </c:pt>
                <c:pt idx="8">
                  <c:v>19.099999999999998</c:v>
                </c:pt>
                <c:pt idx="9">
                  <c:v>21.299999999999997</c:v>
                </c:pt>
                <c:pt idx="10">
                  <c:v>23.499999999999996</c:v>
                </c:pt>
                <c:pt idx="11">
                  <c:v>24.549999999999997</c:v>
                </c:pt>
              </c:numCache>
            </c:numRef>
          </c:xVal>
          <c:yVal>
            <c:numRef>
              <c:f>Sheet1!$C$34:$C$45</c:f>
              <c:numCache>
                <c:formatCode>0.00</c:formatCode>
                <c:ptCount val="12"/>
                <c:pt idx="0">
                  <c:v>55.5</c:v>
                </c:pt>
                <c:pt idx="1">
                  <c:v>49.25</c:v>
                </c:pt>
                <c:pt idx="2">
                  <c:v>42.25</c:v>
                </c:pt>
                <c:pt idx="3">
                  <c:v>40.75</c:v>
                </c:pt>
                <c:pt idx="4">
                  <c:v>38.5</c:v>
                </c:pt>
                <c:pt idx="5">
                  <c:v>34.25</c:v>
                </c:pt>
                <c:pt idx="6">
                  <c:v>33</c:v>
                </c:pt>
                <c:pt idx="7">
                  <c:v>26.65</c:v>
                </c:pt>
                <c:pt idx="8">
                  <c:v>21.5</c:v>
                </c:pt>
                <c:pt idx="9">
                  <c:v>13.1</c:v>
                </c:pt>
                <c:pt idx="10">
                  <c:v>4.8</c:v>
                </c:pt>
                <c:pt idx="11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99-485E-8FED-51BF0D4CB8F2}"/>
            </c:ext>
          </c:extLst>
        </c:ser>
        <c:ser>
          <c:idx val="1"/>
          <c:order val="1"/>
          <c:tx>
            <c:strRef>
              <c:f>Sheet1!$E$32</c:f>
              <c:strCache>
                <c:ptCount val="1"/>
                <c:pt idx="0">
                  <c:v>Arvore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Sheet1!$E$34:$E$39</c:f>
              <c:numCache>
                <c:formatCode>0.00</c:formatCode>
                <c:ptCount val="6"/>
                <c:pt idx="0">
                  <c:v>0.02</c:v>
                </c:pt>
                <c:pt idx="1">
                  <c:v>1.3</c:v>
                </c:pt>
                <c:pt idx="2">
                  <c:v>3.5</c:v>
                </c:pt>
                <c:pt idx="3">
                  <c:v>5.7</c:v>
                </c:pt>
                <c:pt idx="4">
                  <c:v>7.9</c:v>
                </c:pt>
                <c:pt idx="5">
                  <c:v>8.8000000000000007</c:v>
                </c:pt>
              </c:numCache>
            </c:numRef>
          </c:xVal>
          <c:yVal>
            <c:numRef>
              <c:f>Sheet1!$F$34:$F$39</c:f>
              <c:numCache>
                <c:formatCode>0.00</c:formatCode>
                <c:ptCount val="6"/>
                <c:pt idx="0">
                  <c:v>19</c:v>
                </c:pt>
                <c:pt idx="1">
                  <c:v>10</c:v>
                </c:pt>
                <c:pt idx="2">
                  <c:v>6.8</c:v>
                </c:pt>
                <c:pt idx="3">
                  <c:v>5.3</c:v>
                </c:pt>
                <c:pt idx="4">
                  <c:v>2.8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99-485E-8FED-51BF0D4C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25696"/>
        <c:axId val="607030272"/>
      </c:scatterChart>
      <c:valAx>
        <c:axId val="607025696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alturas da árvore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30272"/>
        <c:crosses val="autoZero"/>
        <c:crossBetween val="midCat"/>
      </c:valAx>
      <c:valAx>
        <c:axId val="6070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diâmetros da árvore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2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Perfil do tronco unidades relativas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Sheet1!$B$32</c:f>
              <c:strCache>
                <c:ptCount val="1"/>
                <c:pt idx="0">
                  <c:v>Arvore 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Sheet1!$B$51:$B$62</c:f>
              <c:numCache>
                <c:formatCode>0.00</c:formatCode>
                <c:ptCount val="12"/>
                <c:pt idx="0">
                  <c:v>4.0733197556008151E-3</c:v>
                </c:pt>
                <c:pt idx="1">
                  <c:v>5.2953156822810599E-2</c:v>
                </c:pt>
                <c:pt idx="2">
                  <c:v>0.1588594704684318</c:v>
                </c:pt>
                <c:pt idx="3">
                  <c:v>0.26476578411405299</c:v>
                </c:pt>
                <c:pt idx="4">
                  <c:v>0.37067209775967414</c:v>
                </c:pt>
                <c:pt idx="5">
                  <c:v>0.47657841140529533</c:v>
                </c:pt>
                <c:pt idx="6">
                  <c:v>0.58248472505091653</c:v>
                </c:pt>
                <c:pt idx="7">
                  <c:v>0.68839103869653773</c:v>
                </c:pt>
                <c:pt idx="8">
                  <c:v>0.77800407331975563</c:v>
                </c:pt>
                <c:pt idx="9">
                  <c:v>0.86761710794297353</c:v>
                </c:pt>
                <c:pt idx="10">
                  <c:v>0.95723014256619143</c:v>
                </c:pt>
                <c:pt idx="11">
                  <c:v>1</c:v>
                </c:pt>
              </c:numCache>
            </c:numRef>
          </c:xVal>
          <c:yVal>
            <c:numRef>
              <c:f>Sheet1!$C$51:$C$62</c:f>
              <c:numCache>
                <c:formatCode>0.00</c:formatCode>
                <c:ptCount val="12"/>
                <c:pt idx="0">
                  <c:v>2.2606924643584523</c:v>
                </c:pt>
                <c:pt idx="1">
                  <c:v>2.0061099796334014</c:v>
                </c:pt>
                <c:pt idx="2">
                  <c:v>1.7209775967413443</c:v>
                </c:pt>
                <c:pt idx="3">
                  <c:v>1.6598778004073322</c:v>
                </c:pt>
                <c:pt idx="4">
                  <c:v>1.5682281059063139</c:v>
                </c:pt>
                <c:pt idx="5">
                  <c:v>1.3951120162932791</c:v>
                </c:pt>
                <c:pt idx="6">
                  <c:v>1.3441955193482691</c:v>
                </c:pt>
                <c:pt idx="7">
                  <c:v>1.0855397148676171</c:v>
                </c:pt>
                <c:pt idx="8">
                  <c:v>0.87576374745417529</c:v>
                </c:pt>
                <c:pt idx="9">
                  <c:v>0.53360488798370675</c:v>
                </c:pt>
                <c:pt idx="10">
                  <c:v>0.19551934826883913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AF-4142-A969-98A4A64DCEC6}"/>
            </c:ext>
          </c:extLst>
        </c:ser>
        <c:ser>
          <c:idx val="1"/>
          <c:order val="1"/>
          <c:tx>
            <c:strRef>
              <c:f>Sheet1!$E$32</c:f>
              <c:strCache>
                <c:ptCount val="1"/>
                <c:pt idx="0">
                  <c:v>Arvore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Sheet1!$E$51:$E$56</c:f>
              <c:numCache>
                <c:formatCode>0.00</c:formatCode>
                <c:ptCount val="6"/>
                <c:pt idx="0">
                  <c:v>2.2727272727272726E-3</c:v>
                </c:pt>
                <c:pt idx="1">
                  <c:v>0.14772727272727271</c:v>
                </c:pt>
                <c:pt idx="2">
                  <c:v>0.39772727272727271</c:v>
                </c:pt>
                <c:pt idx="3">
                  <c:v>0.64772727272727271</c:v>
                </c:pt>
                <c:pt idx="4">
                  <c:v>0.89772727272727271</c:v>
                </c:pt>
                <c:pt idx="5">
                  <c:v>1</c:v>
                </c:pt>
              </c:numCache>
            </c:numRef>
          </c:xVal>
          <c:yVal>
            <c:numRef>
              <c:f>Sheet1!$F$51:$F$56</c:f>
              <c:numCache>
                <c:formatCode>0.00</c:formatCode>
                <c:ptCount val="6"/>
                <c:pt idx="0">
                  <c:v>2.1590909090909087</c:v>
                </c:pt>
                <c:pt idx="1">
                  <c:v>1.1363636363636362</c:v>
                </c:pt>
                <c:pt idx="2">
                  <c:v>0.7727272727272726</c:v>
                </c:pt>
                <c:pt idx="3">
                  <c:v>0.60227272727272718</c:v>
                </c:pt>
                <c:pt idx="4">
                  <c:v>0.31818181818181812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AF-4142-A969-98A4A64D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025696"/>
        <c:axId val="607030272"/>
      </c:scatterChart>
      <c:valAx>
        <c:axId val="60702569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alturas da árvore/htotal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30272"/>
        <c:crosses val="autoZero"/>
        <c:crossBetween val="midCat"/>
      </c:valAx>
      <c:valAx>
        <c:axId val="60703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diâmetros da árvore/htotal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02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w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5645</xdr:colOff>
      <xdr:row>31</xdr:row>
      <xdr:rowOff>2822</xdr:rowOff>
    </xdr:from>
    <xdr:to>
      <xdr:col>14</xdr:col>
      <xdr:colOff>553156</xdr:colOff>
      <xdr:row>46</xdr:row>
      <xdr:rowOff>36689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14</xdr:col>
      <xdr:colOff>547511</xdr:colOff>
      <xdr:row>63</xdr:row>
      <xdr:rowOff>33867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186765</xdr:colOff>
      <xdr:row>17</xdr:row>
      <xdr:rowOff>28014</xdr:rowOff>
    </xdr:from>
    <xdr:to>
      <xdr:col>13</xdr:col>
      <xdr:colOff>1247589</xdr:colOff>
      <xdr:row>18</xdr:row>
      <xdr:rowOff>113511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19" t="20089" r="18176" b="72565"/>
        <a:stretch/>
      </xdr:blipFill>
      <xdr:spPr bwMode="auto">
        <a:xfrm>
          <a:off x="7888941" y="3442073"/>
          <a:ext cx="1060824" cy="29467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xtLst/>
      </xdr:spPr>
    </xdr:pic>
    <xdr:clientData/>
  </xdr:twoCellAnchor>
  <xdr:twoCellAnchor editAs="oneCell">
    <xdr:from>
      <xdr:col>13</xdr:col>
      <xdr:colOff>239059</xdr:colOff>
      <xdr:row>27</xdr:row>
      <xdr:rowOff>112058</xdr:rowOff>
    </xdr:from>
    <xdr:to>
      <xdr:col>13</xdr:col>
      <xdr:colOff>1217707</xdr:colOff>
      <xdr:row>29</xdr:row>
      <xdr:rowOff>183030</xdr:rowOff>
    </xdr:to>
    <xdr:pic>
      <xdr:nvPicPr>
        <xdr:cNvPr id="6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47" t="64774" r="18047" b="22003"/>
        <a:stretch/>
      </xdr:blipFill>
      <xdr:spPr bwMode="auto">
        <a:xfrm>
          <a:off x="7941235" y="5617882"/>
          <a:ext cx="978648" cy="48932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xtLst/>
      </xdr:spPr>
    </xdr:pic>
    <xdr:clientData/>
  </xdr:twoCellAnchor>
  <xdr:twoCellAnchor editAs="oneCell">
    <xdr:from>
      <xdr:col>13</xdr:col>
      <xdr:colOff>52294</xdr:colOff>
      <xdr:row>21</xdr:row>
      <xdr:rowOff>104588</xdr:rowOff>
    </xdr:from>
    <xdr:to>
      <xdr:col>13</xdr:col>
      <xdr:colOff>1426883</xdr:colOff>
      <xdr:row>23</xdr:row>
      <xdr:rowOff>106066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4470" y="4355353"/>
          <a:ext cx="1374589" cy="41983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topLeftCell="Q30" zoomScale="175" zoomScaleNormal="126" workbookViewId="0">
      <selection activeCell="U41" sqref="U41"/>
    </sheetView>
  </sheetViews>
  <sheetFormatPr defaultRowHeight="14.4" x14ac:dyDescent="0.3"/>
  <cols>
    <col min="9" max="9" width="8.33203125" customWidth="1"/>
    <col min="10" max="10" width="7.44140625" customWidth="1"/>
    <col min="12" max="13" width="8.109375" customWidth="1"/>
    <col min="14" max="14" width="21.33203125" customWidth="1"/>
    <col min="17" max="17" width="10.21875" customWidth="1"/>
    <col min="22" max="22" width="8.109375" customWidth="1"/>
    <col min="23" max="23" width="7.21875" customWidth="1"/>
    <col min="25" max="25" width="7.5546875" customWidth="1"/>
    <col min="26" max="26" width="7" customWidth="1"/>
  </cols>
  <sheetData>
    <row r="1" spans="1:26" ht="18" x14ac:dyDescent="0.35">
      <c r="B1" s="62" t="s">
        <v>45</v>
      </c>
    </row>
    <row r="2" spans="1:26" x14ac:dyDescent="0.3">
      <c r="A2" s="73" t="s">
        <v>49</v>
      </c>
    </row>
    <row r="3" spans="1:26" x14ac:dyDescent="0.3">
      <c r="A3" t="s">
        <v>24</v>
      </c>
      <c r="C3" t="s">
        <v>23</v>
      </c>
      <c r="P3" t="s">
        <v>22</v>
      </c>
    </row>
    <row r="4" spans="1:26" ht="14.4" customHeight="1" x14ac:dyDescent="0.3">
      <c r="J4" s="67"/>
      <c r="K4" s="67"/>
      <c r="L4" s="67"/>
      <c r="M4" s="67"/>
      <c r="N4" s="67"/>
    </row>
    <row r="5" spans="1:26" ht="17.399999999999999" x14ac:dyDescent="0.4">
      <c r="C5" s="1" t="s">
        <v>0</v>
      </c>
      <c r="D5" s="2">
        <v>90</v>
      </c>
      <c r="E5" s="3"/>
      <c r="F5" s="4"/>
      <c r="G5" s="4"/>
      <c r="H5" s="4"/>
      <c r="I5" s="67"/>
      <c r="J5" s="67"/>
      <c r="K5" s="67"/>
      <c r="L5" s="67"/>
      <c r="M5" s="67"/>
      <c r="N5" s="67"/>
      <c r="P5" s="1" t="s">
        <v>0</v>
      </c>
      <c r="Q5" s="21">
        <v>8</v>
      </c>
      <c r="R5" s="22"/>
      <c r="S5" s="23"/>
      <c r="T5" s="23"/>
    </row>
    <row r="6" spans="1:26" ht="17.399999999999999" x14ac:dyDescent="0.3">
      <c r="C6" s="5" t="s">
        <v>1</v>
      </c>
      <c r="D6" s="6" t="s">
        <v>2</v>
      </c>
      <c r="E6" s="3"/>
      <c r="F6" s="113"/>
      <c r="G6" s="113"/>
      <c r="H6" s="3"/>
      <c r="I6" s="67"/>
      <c r="J6" s="67"/>
      <c r="K6" s="67"/>
      <c r="L6" s="67"/>
      <c r="M6" s="67"/>
      <c r="N6" s="67"/>
      <c r="P6" s="5" t="s">
        <v>1</v>
      </c>
      <c r="Q6" s="24" t="s">
        <v>18</v>
      </c>
      <c r="R6" s="22"/>
      <c r="S6" s="88"/>
      <c r="T6" s="88"/>
    </row>
    <row r="7" spans="1:26" ht="17.399999999999999" x14ac:dyDescent="0.3">
      <c r="C7" s="1" t="s">
        <v>3</v>
      </c>
      <c r="D7" s="2">
        <v>5</v>
      </c>
      <c r="E7" s="89" t="s">
        <v>4</v>
      </c>
      <c r="F7" s="89"/>
      <c r="G7" s="2">
        <v>1993</v>
      </c>
      <c r="H7" s="25"/>
      <c r="I7" s="67"/>
      <c r="J7" s="67"/>
      <c r="K7" s="67"/>
      <c r="L7" s="67"/>
      <c r="M7" s="67"/>
      <c r="N7" s="74" t="s">
        <v>47</v>
      </c>
      <c r="P7" s="1" t="s">
        <v>3</v>
      </c>
      <c r="Q7" s="21">
        <v>2</v>
      </c>
      <c r="R7" s="89" t="s">
        <v>4</v>
      </c>
      <c r="S7" s="89"/>
      <c r="T7" s="21">
        <v>1993</v>
      </c>
    </row>
    <row r="8" spans="1:26" ht="16.2" x14ac:dyDescent="0.4">
      <c r="C8" s="4"/>
      <c r="D8" s="4"/>
      <c r="E8" s="4"/>
      <c r="F8" s="113"/>
      <c r="G8" s="113"/>
      <c r="H8" s="3"/>
      <c r="I8" s="66"/>
      <c r="J8" s="66"/>
      <c r="K8" s="66"/>
      <c r="L8" s="66"/>
      <c r="M8" s="66"/>
      <c r="N8" s="74"/>
      <c r="P8" s="23"/>
      <c r="Q8" s="23"/>
      <c r="R8" s="23"/>
      <c r="S8" s="88"/>
      <c r="T8" s="88"/>
    </row>
    <row r="9" spans="1:26" ht="14.4" customHeight="1" x14ac:dyDescent="0.3">
      <c r="C9" s="92" t="s">
        <v>5</v>
      </c>
      <c r="D9" s="93"/>
      <c r="E9" s="93"/>
      <c r="F9" s="93"/>
      <c r="G9" s="94"/>
      <c r="H9" s="26"/>
      <c r="I9" s="66"/>
      <c r="J9" s="66"/>
      <c r="K9" s="66"/>
      <c r="L9" s="66"/>
      <c r="M9" s="66"/>
      <c r="N9" s="74"/>
      <c r="P9" s="92" t="s">
        <v>5</v>
      </c>
      <c r="Q9" s="93"/>
      <c r="R9" s="93"/>
      <c r="S9" s="93"/>
      <c r="T9" s="94"/>
    </row>
    <row r="10" spans="1:26" ht="16.2" x14ac:dyDescent="0.3">
      <c r="C10" s="95" t="s">
        <v>6</v>
      </c>
      <c r="D10" s="95"/>
      <c r="E10" s="7"/>
      <c r="F10" s="86" t="s">
        <v>7</v>
      </c>
      <c r="G10" s="87"/>
      <c r="H10" s="26"/>
      <c r="I10" s="66"/>
      <c r="J10" s="66"/>
      <c r="K10" s="66"/>
      <c r="L10" s="66"/>
      <c r="M10" s="66"/>
      <c r="N10" s="74"/>
      <c r="P10" s="95" t="s">
        <v>6</v>
      </c>
      <c r="Q10" s="95"/>
      <c r="R10" s="7"/>
      <c r="S10" s="86" t="s">
        <v>7</v>
      </c>
      <c r="T10" s="87"/>
    </row>
    <row r="11" spans="1:26" ht="17.399999999999999" x14ac:dyDescent="0.3">
      <c r="C11" s="8" t="s">
        <v>8</v>
      </c>
      <c r="D11" s="9" t="s">
        <v>9</v>
      </c>
      <c r="E11" s="7"/>
      <c r="F11" s="102">
        <f>C18</f>
        <v>0.1</v>
      </c>
      <c r="G11" s="103"/>
      <c r="H11" s="27"/>
      <c r="I11" s="66"/>
      <c r="J11" s="66"/>
      <c r="K11" s="66"/>
      <c r="L11" s="66"/>
      <c r="M11" s="66"/>
      <c r="N11" s="74"/>
      <c r="P11" s="8" t="s">
        <v>8</v>
      </c>
      <c r="Q11" s="9" t="s">
        <v>9</v>
      </c>
      <c r="R11" s="16"/>
      <c r="S11" s="96">
        <f>P18</f>
        <v>0.02</v>
      </c>
      <c r="T11" s="97"/>
    </row>
    <row r="12" spans="1:26" ht="17.399999999999999" x14ac:dyDescent="0.3">
      <c r="C12" s="10"/>
      <c r="D12" s="11">
        <f>SUM(C18:C31)</f>
        <v>24.549999999999997</v>
      </c>
      <c r="E12" s="12"/>
      <c r="F12" s="104"/>
      <c r="G12" s="104"/>
      <c r="H12" s="7"/>
      <c r="I12" s="66"/>
      <c r="J12" s="66"/>
      <c r="K12" s="66"/>
      <c r="L12" s="66"/>
      <c r="M12" s="66"/>
      <c r="N12" s="74"/>
      <c r="P12" s="17"/>
      <c r="Q12" s="18">
        <f>SUM(P18:P31)</f>
        <v>8.8000000000000007</v>
      </c>
      <c r="R12" s="19"/>
      <c r="S12" s="98"/>
      <c r="T12" s="98"/>
    </row>
    <row r="13" spans="1:26" ht="16.2" x14ac:dyDescent="0.3">
      <c r="C13" s="13"/>
      <c r="D13" s="105"/>
      <c r="E13" s="106"/>
      <c r="F13" s="106"/>
      <c r="G13" s="106"/>
      <c r="H13" s="7"/>
      <c r="I13" s="66"/>
      <c r="J13" s="66"/>
      <c r="K13" s="66"/>
      <c r="L13" s="66"/>
      <c r="M13" s="66"/>
      <c r="N13" s="74"/>
      <c r="P13" s="20"/>
      <c r="Q13" s="99"/>
      <c r="R13" s="100"/>
      <c r="S13" s="100"/>
      <c r="T13" s="100"/>
    </row>
    <row r="14" spans="1:26" x14ac:dyDescent="0.3">
      <c r="C14" s="92" t="s">
        <v>10</v>
      </c>
      <c r="D14" s="93"/>
      <c r="E14" s="93"/>
      <c r="F14" s="93"/>
      <c r="G14" s="94"/>
      <c r="N14" s="74"/>
      <c r="P14" s="92" t="s">
        <v>10</v>
      </c>
      <c r="Q14" s="93"/>
      <c r="R14" s="93"/>
      <c r="S14" s="93"/>
      <c r="T14" s="94"/>
    </row>
    <row r="15" spans="1:26" x14ac:dyDescent="0.3">
      <c r="B15" s="101" t="s">
        <v>11</v>
      </c>
      <c r="C15" s="81" t="s">
        <v>12</v>
      </c>
      <c r="D15" s="107" t="s">
        <v>13</v>
      </c>
      <c r="E15" s="108"/>
      <c r="F15" s="109" t="s">
        <v>14</v>
      </c>
      <c r="G15" s="110"/>
      <c r="H15" s="78" t="s">
        <v>15</v>
      </c>
      <c r="I15" s="78"/>
      <c r="J15" s="78"/>
      <c r="K15" s="79" t="s">
        <v>16</v>
      </c>
      <c r="L15" s="79"/>
      <c r="M15" s="79"/>
      <c r="N15" s="74"/>
      <c r="O15" s="101" t="s">
        <v>11</v>
      </c>
      <c r="P15" s="81" t="s">
        <v>12</v>
      </c>
      <c r="Q15" s="84" t="s">
        <v>13</v>
      </c>
      <c r="R15" s="85"/>
      <c r="S15" s="84" t="s">
        <v>14</v>
      </c>
      <c r="T15" s="85"/>
      <c r="U15" s="78" t="s">
        <v>15</v>
      </c>
      <c r="V15" s="78"/>
      <c r="W15" s="78"/>
      <c r="X15" s="79" t="s">
        <v>16</v>
      </c>
      <c r="Y15" s="79"/>
      <c r="Z15" s="79"/>
    </row>
    <row r="16" spans="1:26" x14ac:dyDescent="0.3">
      <c r="B16" s="101"/>
      <c r="C16" s="82"/>
      <c r="D16" s="111" t="s">
        <v>15</v>
      </c>
      <c r="E16" s="112"/>
      <c r="F16" s="90" t="s">
        <v>16</v>
      </c>
      <c r="G16" s="91"/>
      <c r="H16" s="80" t="s">
        <v>19</v>
      </c>
      <c r="I16" s="80" t="s">
        <v>20</v>
      </c>
      <c r="J16" s="80" t="s">
        <v>21</v>
      </c>
      <c r="K16" s="80" t="s">
        <v>19</v>
      </c>
      <c r="L16" s="80" t="s">
        <v>20</v>
      </c>
      <c r="M16" s="80" t="s">
        <v>21</v>
      </c>
      <c r="O16" s="101"/>
      <c r="P16" s="82"/>
      <c r="Q16" s="86" t="s">
        <v>15</v>
      </c>
      <c r="R16" s="87"/>
      <c r="S16" s="86" t="s">
        <v>16</v>
      </c>
      <c r="T16" s="87"/>
      <c r="U16" s="80" t="s">
        <v>19</v>
      </c>
      <c r="V16" s="80" t="s">
        <v>20</v>
      </c>
      <c r="W16" s="80" t="s">
        <v>21</v>
      </c>
      <c r="X16" s="80" t="s">
        <v>19</v>
      </c>
      <c r="Y16" s="80" t="s">
        <v>20</v>
      </c>
      <c r="Z16" s="80" t="s">
        <v>21</v>
      </c>
    </row>
    <row r="17" spans="1:26" x14ac:dyDescent="0.3">
      <c r="B17" s="101"/>
      <c r="C17" s="83"/>
      <c r="D17" s="14">
        <v>1</v>
      </c>
      <c r="E17" s="15">
        <v>2</v>
      </c>
      <c r="F17" s="14">
        <v>1</v>
      </c>
      <c r="G17" s="14">
        <v>2</v>
      </c>
      <c r="H17" s="80"/>
      <c r="I17" s="80"/>
      <c r="J17" s="80"/>
      <c r="K17" s="80"/>
      <c r="L17" s="80"/>
      <c r="M17" s="80"/>
      <c r="N17" s="65" t="s">
        <v>25</v>
      </c>
      <c r="O17" s="101"/>
      <c r="P17" s="83"/>
      <c r="Q17" s="14">
        <v>1</v>
      </c>
      <c r="R17" s="15">
        <v>2</v>
      </c>
      <c r="S17" s="14">
        <v>1</v>
      </c>
      <c r="T17" s="14">
        <v>2</v>
      </c>
      <c r="U17" s="80"/>
      <c r="V17" s="80"/>
      <c r="W17" s="80"/>
      <c r="X17" s="80"/>
      <c r="Y17" s="80"/>
      <c r="Z17" s="80"/>
    </row>
    <row r="18" spans="1:26" ht="16.2" x14ac:dyDescent="0.3">
      <c r="A18" t="s">
        <v>25</v>
      </c>
      <c r="B18" s="29">
        <f>C18</f>
        <v>0.1</v>
      </c>
      <c r="C18" s="30">
        <v>0.1</v>
      </c>
      <c r="D18" s="30">
        <v>56</v>
      </c>
      <c r="E18" s="31">
        <v>55</v>
      </c>
      <c r="F18" s="32">
        <v>42</v>
      </c>
      <c r="G18" s="30">
        <v>49</v>
      </c>
      <c r="H18" s="45">
        <f>AVERAGE(D18:E18)</f>
        <v>55.5</v>
      </c>
      <c r="I18" s="46">
        <f>PI()/40000*H18^2</f>
        <v>0.24192226928049901</v>
      </c>
      <c r="J18" s="47">
        <f>I18*C18</f>
        <v>2.4192226928049902E-2</v>
      </c>
      <c r="K18" s="45">
        <f t="shared" ref="K18:K28" si="0">AVERAGE(F18:G18)</f>
        <v>45.5</v>
      </c>
      <c r="L18" s="45">
        <f>PI()/40000*K18^2</f>
        <v>0.16259705477735673</v>
      </c>
      <c r="M18" s="47">
        <f>L18*C18</f>
        <v>1.6259705477735673E-2</v>
      </c>
      <c r="O18" s="29">
        <f>P18</f>
        <v>0.02</v>
      </c>
      <c r="P18" s="30">
        <v>0.02</v>
      </c>
      <c r="Q18" s="30">
        <v>20</v>
      </c>
      <c r="R18" s="30">
        <v>18</v>
      </c>
      <c r="S18" s="30">
        <v>11.5</v>
      </c>
      <c r="T18" s="30">
        <v>10.5</v>
      </c>
      <c r="U18" s="45">
        <f>AVERAGE(Q18:R18)</f>
        <v>19</v>
      </c>
      <c r="V18" s="46">
        <f>PI()/40000*U18^2</f>
        <v>2.8352873698647883E-2</v>
      </c>
      <c r="W18" s="47">
        <f>V18*$P18</f>
        <v>5.6705747397295771E-4</v>
      </c>
      <c r="X18" s="45">
        <f>AVERAGE(S18:T18)</f>
        <v>11</v>
      </c>
      <c r="Y18" s="45">
        <f>PI()/40000*X18^2</f>
        <v>9.5033177771091243E-3</v>
      </c>
      <c r="Z18" s="47">
        <f>Y18*$P18</f>
        <v>1.9006635554218249E-4</v>
      </c>
    </row>
    <row r="19" spans="1:26" ht="16.2" x14ac:dyDescent="0.3">
      <c r="A19" s="35" t="s">
        <v>26</v>
      </c>
      <c r="B19" s="36">
        <f>B18+C19</f>
        <v>1.3</v>
      </c>
      <c r="C19" s="37">
        <v>1.2</v>
      </c>
      <c r="D19" s="37">
        <v>48.5</v>
      </c>
      <c r="E19" s="38">
        <v>50</v>
      </c>
      <c r="F19" s="39">
        <v>45.5</v>
      </c>
      <c r="G19" s="37">
        <v>44</v>
      </c>
      <c r="H19" s="48">
        <f t="shared" ref="H19:H28" si="1">AVERAGE(D19:E19)</f>
        <v>49.25</v>
      </c>
      <c r="I19" s="49">
        <f t="shared" ref="I19:I28" si="2">PI()/40000*H19^2</f>
        <v>0.19050323327057231</v>
      </c>
      <c r="J19" s="50">
        <f>(I18+I19)/2*C19</f>
        <v>0.25945530153064278</v>
      </c>
      <c r="K19" s="48">
        <f t="shared" si="0"/>
        <v>44.75</v>
      </c>
      <c r="L19" s="48">
        <f t="shared" ref="L19:L28" si="3">PI()/40000*K19^2</f>
        <v>0.15728089095886025</v>
      </c>
      <c r="M19" s="50">
        <f>(L18+L19)/2*C19</f>
        <v>0.19192676744173018</v>
      </c>
      <c r="O19" s="36">
        <f>O18+P19</f>
        <v>1.3</v>
      </c>
      <c r="P19" s="37">
        <v>1.28</v>
      </c>
      <c r="Q19" s="37">
        <v>10</v>
      </c>
      <c r="R19" s="37">
        <v>10</v>
      </c>
      <c r="S19" s="37">
        <v>7.7</v>
      </c>
      <c r="T19" s="37">
        <v>7.5</v>
      </c>
      <c r="U19" s="48">
        <f>AVERAGE(Q19:R19)</f>
        <v>10</v>
      </c>
      <c r="V19" s="49">
        <f>PI()/40000*U19^2</f>
        <v>7.8539816339744835E-3</v>
      </c>
      <c r="W19" s="50">
        <f>(V19+V18)/2*$P19</f>
        <v>2.3172387412878317E-2</v>
      </c>
      <c r="X19" s="48">
        <f t="shared" ref="X19:X22" si="4">AVERAGE(S19:T19)</f>
        <v>7.6</v>
      </c>
      <c r="Y19" s="48">
        <f t="shared" ref="Y19:Y22" si="5">PI()/40000*X19^2</f>
        <v>4.5364597917836608E-3</v>
      </c>
      <c r="Z19" s="50">
        <f>(Y19+Y18)/2*$P19</f>
        <v>8.9854576440913832E-3</v>
      </c>
    </row>
    <row r="20" spans="1:26" ht="16.2" x14ac:dyDescent="0.3">
      <c r="A20" s="35" t="s">
        <v>27</v>
      </c>
      <c r="B20" s="36">
        <f t="shared" ref="B20:B28" si="6">B19+C20</f>
        <v>3.9000000000000004</v>
      </c>
      <c r="C20" s="37">
        <v>2.6</v>
      </c>
      <c r="D20" s="37">
        <v>41.5</v>
      </c>
      <c r="E20" s="38">
        <v>43</v>
      </c>
      <c r="F20" s="39">
        <v>36</v>
      </c>
      <c r="G20" s="37">
        <v>37.4</v>
      </c>
      <c r="H20" s="48">
        <f t="shared" si="1"/>
        <v>42.25</v>
      </c>
      <c r="I20" s="49">
        <f t="shared" si="2"/>
        <v>0.14019848090496576</v>
      </c>
      <c r="J20" s="50">
        <f>(I19+I20)/2*C20</f>
        <v>0.42991222842819948</v>
      </c>
      <c r="K20" s="48">
        <f t="shared" si="0"/>
        <v>36.700000000000003</v>
      </c>
      <c r="L20" s="48">
        <f t="shared" si="3"/>
        <v>0.10578449322983892</v>
      </c>
      <c r="M20" s="50">
        <f t="shared" ref="M20:M28" si="7">(L19+L20)/2*C20</f>
        <v>0.34198499944530897</v>
      </c>
      <c r="N20" s="75" t="s">
        <v>48</v>
      </c>
      <c r="O20" s="36">
        <f t="shared" ref="O20:O23" si="8">O19+P20</f>
        <v>3.5</v>
      </c>
      <c r="P20" s="37">
        <v>2.2000000000000002</v>
      </c>
      <c r="Q20" s="37">
        <v>6.8</v>
      </c>
      <c r="R20" s="37">
        <v>6.8</v>
      </c>
      <c r="S20" s="37">
        <v>6</v>
      </c>
      <c r="T20" s="37">
        <v>6.2</v>
      </c>
      <c r="U20" s="48">
        <f t="shared" ref="U19:U22" si="9">AVERAGE(Q20:R20)</f>
        <v>6.8</v>
      </c>
      <c r="V20" s="49">
        <f t="shared" ref="V19:V22" si="10">PI()/40000*U20^2</f>
        <v>3.6316811075498005E-3</v>
      </c>
      <c r="W20" s="50">
        <f t="shared" ref="W20:W22" si="11">(V20+V19)/2*$P20</f>
        <v>1.2634229015676714E-2</v>
      </c>
      <c r="X20" s="48">
        <f t="shared" si="4"/>
        <v>6.1</v>
      </c>
      <c r="Y20" s="48">
        <f t="shared" si="5"/>
        <v>2.9224665660019045E-3</v>
      </c>
      <c r="Z20" s="50">
        <f t="shared" ref="Z20:Z22" si="12">(Y20+Y19)/2*$P20</f>
        <v>8.2048189935641225E-3</v>
      </c>
    </row>
    <row r="21" spans="1:26" ht="16.2" x14ac:dyDescent="0.3">
      <c r="A21" s="35" t="s">
        <v>28</v>
      </c>
      <c r="B21" s="36">
        <f>B20+C21</f>
        <v>6.5</v>
      </c>
      <c r="C21" s="37">
        <v>2.6</v>
      </c>
      <c r="D21" s="37">
        <v>42</v>
      </c>
      <c r="E21" s="38">
        <v>39.5</v>
      </c>
      <c r="F21" s="39">
        <v>37</v>
      </c>
      <c r="G21" s="37">
        <v>34</v>
      </c>
      <c r="H21" s="48">
        <f t="shared" si="1"/>
        <v>40.75</v>
      </c>
      <c r="I21" s="49">
        <f t="shared" si="2"/>
        <v>0.13042027377066753</v>
      </c>
      <c r="J21" s="50">
        <f t="shared" ref="J21:J26" si="13">(I20+I21)/2*C21</f>
        <v>0.35180438107832329</v>
      </c>
      <c r="K21" s="48">
        <f t="shared" si="0"/>
        <v>35.5</v>
      </c>
      <c r="L21" s="48">
        <f t="shared" si="3"/>
        <v>9.8979803542163416E-2</v>
      </c>
      <c r="M21" s="50">
        <f t="shared" si="7"/>
        <v>0.26619358580360303</v>
      </c>
      <c r="N21" s="75"/>
      <c r="O21" s="36">
        <f t="shared" si="8"/>
        <v>5.7</v>
      </c>
      <c r="P21" s="37">
        <v>2.2000000000000002</v>
      </c>
      <c r="Q21" s="37">
        <v>5.3</v>
      </c>
      <c r="R21" s="37">
        <v>5.3</v>
      </c>
      <c r="S21" s="37">
        <v>4.7</v>
      </c>
      <c r="T21" s="37">
        <v>5</v>
      </c>
      <c r="U21" s="48">
        <f t="shared" si="9"/>
        <v>5.3</v>
      </c>
      <c r="V21" s="49">
        <f t="shared" si="10"/>
        <v>2.2061834409834321E-3</v>
      </c>
      <c r="W21" s="50">
        <f t="shared" si="11"/>
        <v>6.4216510033865562E-3</v>
      </c>
      <c r="X21" s="48">
        <f t="shared" si="4"/>
        <v>4.8499999999999996</v>
      </c>
      <c r="Y21" s="48">
        <f t="shared" si="5"/>
        <v>1.8474528298516475E-3</v>
      </c>
      <c r="Z21" s="50">
        <f t="shared" si="12"/>
        <v>5.2469113354389075E-3</v>
      </c>
    </row>
    <row r="22" spans="1:26" ht="16.2" x14ac:dyDescent="0.3">
      <c r="A22" s="35" t="s">
        <v>29</v>
      </c>
      <c r="B22" s="36">
        <f t="shared" si="6"/>
        <v>9.1</v>
      </c>
      <c r="C22" s="37">
        <v>2.6</v>
      </c>
      <c r="D22" s="37">
        <v>39</v>
      </c>
      <c r="E22" s="38">
        <v>38</v>
      </c>
      <c r="F22" s="39">
        <v>35</v>
      </c>
      <c r="G22" s="37">
        <v>34.299999999999997</v>
      </c>
      <c r="H22" s="48">
        <f t="shared" si="1"/>
        <v>38.5</v>
      </c>
      <c r="I22" s="49">
        <f t="shared" si="2"/>
        <v>0.11641564276958677</v>
      </c>
      <c r="J22" s="50">
        <f t="shared" si="13"/>
        <v>0.32088669150233062</v>
      </c>
      <c r="K22" s="48">
        <f t="shared" si="0"/>
        <v>34.65</v>
      </c>
      <c r="L22" s="48">
        <f t="shared" si="3"/>
        <v>9.4296670643365277E-2</v>
      </c>
      <c r="M22" s="50">
        <f t="shared" si="7"/>
        <v>0.25125941644118727</v>
      </c>
      <c r="O22" s="36">
        <f t="shared" si="8"/>
        <v>7.9</v>
      </c>
      <c r="P22" s="37">
        <v>2.2000000000000002</v>
      </c>
      <c r="Q22" s="37">
        <v>2.8</v>
      </c>
      <c r="R22" s="37">
        <v>2.8</v>
      </c>
      <c r="S22" s="37">
        <v>2.5</v>
      </c>
      <c r="T22" s="37">
        <v>2.5</v>
      </c>
      <c r="U22" s="48">
        <f t="shared" si="9"/>
        <v>2.8</v>
      </c>
      <c r="V22" s="49">
        <f t="shared" si="10"/>
        <v>6.1575216010359933E-4</v>
      </c>
      <c r="W22" s="50">
        <f t="shared" si="11"/>
        <v>3.1041291611957349E-3</v>
      </c>
      <c r="X22" s="48">
        <f t="shared" si="4"/>
        <v>2.5</v>
      </c>
      <c r="Y22" s="48">
        <f t="shared" si="5"/>
        <v>4.9087385212340522E-4</v>
      </c>
      <c r="Z22" s="50">
        <f t="shared" si="12"/>
        <v>2.5721593501725581E-3</v>
      </c>
    </row>
    <row r="23" spans="1:26" ht="16.2" x14ac:dyDescent="0.3">
      <c r="A23" s="35" t="s">
        <v>30</v>
      </c>
      <c r="B23" s="36">
        <f t="shared" si="6"/>
        <v>11.7</v>
      </c>
      <c r="C23" s="37">
        <v>2.6</v>
      </c>
      <c r="D23" s="37">
        <v>35.5</v>
      </c>
      <c r="E23" s="38">
        <v>33</v>
      </c>
      <c r="F23" s="39">
        <v>32.5</v>
      </c>
      <c r="G23" s="37">
        <v>30</v>
      </c>
      <c r="H23" s="48">
        <f t="shared" si="1"/>
        <v>34.25</v>
      </c>
      <c r="I23" s="49">
        <f t="shared" si="2"/>
        <v>9.213211330504191E-2</v>
      </c>
      <c r="J23" s="50">
        <f t="shared" si="13"/>
        <v>0.27111208289701727</v>
      </c>
      <c r="K23" s="48">
        <f t="shared" si="0"/>
        <v>31.25</v>
      </c>
      <c r="L23" s="48">
        <f t="shared" si="3"/>
        <v>7.6699039394282062E-2</v>
      </c>
      <c r="M23" s="50">
        <f t="shared" si="7"/>
        <v>0.22229442304894156</v>
      </c>
      <c r="O23" s="41">
        <f t="shared" si="8"/>
        <v>8.8000000000000007</v>
      </c>
      <c r="P23" s="42">
        <v>0.9</v>
      </c>
      <c r="Q23" s="42" t="s">
        <v>17</v>
      </c>
      <c r="R23" s="42" t="s">
        <v>17</v>
      </c>
      <c r="S23" s="42" t="s">
        <v>17</v>
      </c>
      <c r="T23" s="42" t="s">
        <v>17</v>
      </c>
      <c r="U23" s="53"/>
      <c r="V23" s="51"/>
      <c r="W23" s="53">
        <f>1/3*V22*$P23</f>
        <v>1.8472564803107981E-4</v>
      </c>
      <c r="X23" s="53"/>
      <c r="Y23" s="51"/>
      <c r="Z23" s="53">
        <f>1/3*Y22*$P23</f>
        <v>1.4726215563702158E-4</v>
      </c>
    </row>
    <row r="24" spans="1:26" ht="16.2" x14ac:dyDescent="0.3">
      <c r="A24" s="35" t="s">
        <v>31</v>
      </c>
      <c r="B24" s="36">
        <f t="shared" si="6"/>
        <v>14.299999999999999</v>
      </c>
      <c r="C24" s="37">
        <v>2.6</v>
      </c>
      <c r="D24" s="37">
        <v>32</v>
      </c>
      <c r="E24" s="38">
        <v>34</v>
      </c>
      <c r="F24" s="39">
        <v>29</v>
      </c>
      <c r="G24" s="37">
        <v>30.3</v>
      </c>
      <c r="H24" s="48">
        <f t="shared" si="1"/>
        <v>33</v>
      </c>
      <c r="I24" s="49">
        <f t="shared" si="2"/>
        <v>8.5529859993982119E-2</v>
      </c>
      <c r="J24" s="50">
        <f t="shared" si="13"/>
        <v>0.23096056528873124</v>
      </c>
      <c r="K24" s="48">
        <f t="shared" si="0"/>
        <v>29.65</v>
      </c>
      <c r="L24" s="48">
        <f t="shared" si="3"/>
        <v>6.9046119690137311E-2</v>
      </c>
      <c r="M24" s="50">
        <f t="shared" si="7"/>
        <v>0.1894687068097452</v>
      </c>
      <c r="O24" s="68"/>
      <c r="P24" s="28"/>
      <c r="Q24" s="28"/>
      <c r="R24" s="28"/>
      <c r="S24" s="28"/>
      <c r="T24" s="28"/>
      <c r="U24" s="34"/>
      <c r="V24" s="33"/>
      <c r="W24" s="34"/>
      <c r="X24" s="34"/>
      <c r="Y24" s="33"/>
      <c r="Z24" s="34"/>
    </row>
    <row r="25" spans="1:26" ht="16.2" x14ac:dyDescent="0.3">
      <c r="A25" s="35" t="s">
        <v>32</v>
      </c>
      <c r="B25" s="36">
        <f t="shared" si="6"/>
        <v>16.899999999999999</v>
      </c>
      <c r="C25" s="37">
        <v>2.6</v>
      </c>
      <c r="D25" s="37">
        <v>26.5</v>
      </c>
      <c r="E25" s="38">
        <v>26.8</v>
      </c>
      <c r="F25" s="39">
        <v>24.5</v>
      </c>
      <c r="G25" s="37">
        <v>24.7</v>
      </c>
      <c r="H25" s="48">
        <f t="shared" si="1"/>
        <v>26.65</v>
      </c>
      <c r="I25" s="49">
        <f t="shared" si="2"/>
        <v>5.5780744710354421E-2</v>
      </c>
      <c r="J25" s="50">
        <f t="shared" si="13"/>
        <v>0.18370378611563751</v>
      </c>
      <c r="K25" s="48">
        <f t="shared" si="0"/>
        <v>24.6</v>
      </c>
      <c r="L25" s="48">
        <f t="shared" si="3"/>
        <v>4.7529155256159986E-2</v>
      </c>
      <c r="M25" s="50">
        <f t="shared" si="7"/>
        <v>0.15154785743018648</v>
      </c>
      <c r="O25" s="68"/>
      <c r="P25" s="28"/>
      <c r="Q25" s="28"/>
      <c r="R25" s="28"/>
      <c r="S25" s="28"/>
      <c r="T25" s="28"/>
      <c r="U25" s="34"/>
      <c r="V25" s="33"/>
      <c r="W25" s="34"/>
      <c r="X25" s="34"/>
      <c r="Y25" s="33"/>
      <c r="Z25" s="34"/>
    </row>
    <row r="26" spans="1:26" ht="16.2" x14ac:dyDescent="0.3">
      <c r="A26" s="35" t="s">
        <v>33</v>
      </c>
      <c r="B26" s="36">
        <f t="shared" si="6"/>
        <v>19.099999999999998</v>
      </c>
      <c r="C26" s="37">
        <v>2.2000000000000002</v>
      </c>
      <c r="D26" s="37">
        <v>22</v>
      </c>
      <c r="E26" s="38">
        <v>21</v>
      </c>
      <c r="F26" s="39">
        <v>20.2</v>
      </c>
      <c r="G26" s="37">
        <v>19.8</v>
      </c>
      <c r="H26" s="48">
        <f t="shared" si="1"/>
        <v>21.5</v>
      </c>
      <c r="I26" s="49">
        <f t="shared" si="2"/>
        <v>3.6305030103047045E-2</v>
      </c>
      <c r="J26" s="50">
        <f t="shared" si="13"/>
        <v>0.10129435229474162</v>
      </c>
      <c r="K26" s="48">
        <f t="shared" si="0"/>
        <v>20</v>
      </c>
      <c r="L26" s="48">
        <f t="shared" si="3"/>
        <v>3.1415926535897934E-2</v>
      </c>
      <c r="M26" s="50">
        <f t="shared" si="7"/>
        <v>8.6839589971263717E-2</v>
      </c>
      <c r="O26" s="68"/>
      <c r="P26" s="28"/>
      <c r="Q26" s="28"/>
      <c r="R26" s="28"/>
      <c r="S26" s="28"/>
      <c r="T26" s="28"/>
      <c r="U26" s="34"/>
      <c r="V26" s="33"/>
      <c r="W26" s="34"/>
      <c r="X26" s="34"/>
      <c r="Y26" s="33"/>
      <c r="Z26" s="34"/>
    </row>
    <row r="27" spans="1:26" ht="16.2" x14ac:dyDescent="0.3">
      <c r="A27" s="35" t="s">
        <v>34</v>
      </c>
      <c r="B27" s="36">
        <f t="shared" si="6"/>
        <v>21.299999999999997</v>
      </c>
      <c r="C27" s="37">
        <v>2.2000000000000002</v>
      </c>
      <c r="D27" s="37">
        <v>13</v>
      </c>
      <c r="E27" s="38">
        <v>13.2</v>
      </c>
      <c r="F27" s="39">
        <v>11.8</v>
      </c>
      <c r="G27" s="37">
        <v>12</v>
      </c>
      <c r="H27" s="48">
        <f t="shared" si="1"/>
        <v>13.1</v>
      </c>
      <c r="I27" s="49">
        <f t="shared" si="2"/>
        <v>1.3478217882063609E-2</v>
      </c>
      <c r="J27" s="50">
        <f>(I26+I27)/2*C27</f>
        <v>5.4761572783621724E-2</v>
      </c>
      <c r="K27" s="48">
        <f t="shared" si="0"/>
        <v>11.9</v>
      </c>
      <c r="L27" s="48">
        <f t="shared" si="3"/>
        <v>1.1122023391871266E-2</v>
      </c>
      <c r="M27" s="50">
        <f t="shared" si="7"/>
        <v>4.6791744920546122E-2</v>
      </c>
      <c r="N27" s="63" t="s">
        <v>46</v>
      </c>
      <c r="O27" s="68"/>
      <c r="P27" s="28"/>
      <c r="Q27" s="28"/>
      <c r="R27" s="28"/>
      <c r="S27" s="28"/>
      <c r="T27" s="28"/>
      <c r="U27" s="34"/>
      <c r="V27" s="33"/>
      <c r="W27" s="34"/>
      <c r="X27" s="34"/>
      <c r="Y27" s="33"/>
      <c r="Z27" s="34"/>
    </row>
    <row r="28" spans="1:26" ht="16.2" x14ac:dyDescent="0.3">
      <c r="A28" s="35" t="s">
        <v>35</v>
      </c>
      <c r="B28" s="36">
        <f t="shared" si="6"/>
        <v>23.499999999999996</v>
      </c>
      <c r="C28" s="37">
        <v>2.2000000000000002</v>
      </c>
      <c r="D28" s="37">
        <v>4.8</v>
      </c>
      <c r="E28" s="38">
        <v>4.8</v>
      </c>
      <c r="F28" s="39">
        <v>2.5</v>
      </c>
      <c r="G28" s="37">
        <v>2.5</v>
      </c>
      <c r="H28" s="48">
        <f t="shared" si="1"/>
        <v>4.8</v>
      </c>
      <c r="I28" s="49">
        <f t="shared" si="2"/>
        <v>1.8095573684677208E-3</v>
      </c>
      <c r="J28" s="50">
        <f>(I27+I28)/2*C28</f>
        <v>1.6816552775584463E-2</v>
      </c>
      <c r="K28" s="48">
        <f t="shared" si="0"/>
        <v>2.5</v>
      </c>
      <c r="L28" s="48">
        <f t="shared" si="3"/>
        <v>4.9087385212340522E-4</v>
      </c>
      <c r="M28" s="50">
        <f t="shared" si="7"/>
        <v>1.2774186968394141E-2</v>
      </c>
      <c r="O28" s="68"/>
      <c r="P28" s="28"/>
      <c r="Q28" s="28"/>
      <c r="R28" s="28"/>
      <c r="S28" s="28"/>
      <c r="T28" s="28"/>
      <c r="U28" s="34"/>
      <c r="V28" s="33"/>
      <c r="W28" s="34"/>
      <c r="X28" s="34"/>
      <c r="Y28" s="33"/>
      <c r="Z28" s="34"/>
    </row>
    <row r="29" spans="1:26" ht="16.2" x14ac:dyDescent="0.3">
      <c r="A29" s="40" t="s">
        <v>36</v>
      </c>
      <c r="B29" s="41">
        <f>B28+C29</f>
        <v>24.549999999999997</v>
      </c>
      <c r="C29" s="42">
        <v>1.05</v>
      </c>
      <c r="D29" s="42" t="s">
        <v>17</v>
      </c>
      <c r="E29" s="43" t="s">
        <v>17</v>
      </c>
      <c r="F29" s="44" t="s">
        <v>17</v>
      </c>
      <c r="G29" s="42" t="s">
        <v>17</v>
      </c>
      <c r="H29" s="51"/>
      <c r="I29" s="51"/>
      <c r="J29" s="52">
        <f>1/3*I28*C29</f>
        <v>6.3334507896370233E-4</v>
      </c>
      <c r="K29" s="11"/>
      <c r="L29" s="11"/>
      <c r="M29" s="53">
        <f>1/3*L28*C29</f>
        <v>1.7180584824319183E-4</v>
      </c>
      <c r="O29" s="68"/>
      <c r="P29" s="28"/>
      <c r="Q29" s="28"/>
      <c r="R29" s="28"/>
      <c r="S29" s="28"/>
      <c r="T29" s="28"/>
      <c r="U29" s="34"/>
      <c r="V29" s="34"/>
      <c r="W29" s="34"/>
      <c r="X29" s="34"/>
      <c r="Y29" s="34"/>
      <c r="Z29" s="34"/>
    </row>
    <row r="30" spans="1:26" ht="16.2" x14ac:dyDescent="0.3">
      <c r="B30" s="57"/>
      <c r="C30" s="58"/>
      <c r="D30" s="58"/>
      <c r="E30" s="59"/>
      <c r="F30" s="60"/>
      <c r="G30" s="58"/>
      <c r="H30" s="28"/>
      <c r="I30" s="28"/>
      <c r="J30" s="28"/>
      <c r="K30" s="28"/>
      <c r="L30" s="28"/>
      <c r="M30" s="28"/>
      <c r="O30" s="61"/>
      <c r="P30" s="28"/>
      <c r="Q30" s="28"/>
      <c r="R30" s="28"/>
      <c r="S30" s="28"/>
      <c r="T30" s="28"/>
      <c r="U30" s="34"/>
      <c r="V30" s="34"/>
      <c r="W30" s="34"/>
      <c r="X30" s="34"/>
      <c r="Y30" s="34"/>
      <c r="Z30" s="34"/>
    </row>
    <row r="31" spans="1:26" ht="48.6" x14ac:dyDescent="0.3">
      <c r="B31" s="61"/>
      <c r="C31" s="28"/>
      <c r="D31" s="28"/>
      <c r="E31" s="28"/>
      <c r="F31" s="28"/>
      <c r="G31" s="28"/>
      <c r="H31" s="28"/>
      <c r="I31" s="69" t="s">
        <v>37</v>
      </c>
      <c r="J31" s="70">
        <f>SUM(J18:J29)</f>
        <v>2.2455330867018439</v>
      </c>
      <c r="K31" s="33"/>
      <c r="L31" s="69" t="s">
        <v>38</v>
      </c>
      <c r="M31" s="70">
        <f>SUM(M18:M29)</f>
        <v>1.7775127896068856</v>
      </c>
      <c r="N31" s="64"/>
      <c r="O31" s="61"/>
      <c r="P31" s="28"/>
      <c r="Q31" s="28"/>
      <c r="R31" s="28"/>
      <c r="S31" s="28"/>
      <c r="T31" s="28"/>
      <c r="U31" s="34"/>
      <c r="V31" s="69" t="s">
        <v>37</v>
      </c>
      <c r="W31" s="71">
        <f>SUM(W18:W29)</f>
        <v>4.6084179715141359E-2</v>
      </c>
      <c r="X31" s="33"/>
      <c r="Y31" s="69" t="s">
        <v>38</v>
      </c>
      <c r="Z31" s="71">
        <f>SUM(Z18:Z29)</f>
        <v>2.5346675834446178E-2</v>
      </c>
    </row>
    <row r="32" spans="1:26" x14ac:dyDescent="0.3">
      <c r="A32" s="72" t="s">
        <v>50</v>
      </c>
      <c r="B32" s="76" t="s">
        <v>41</v>
      </c>
      <c r="C32" s="76"/>
      <c r="E32" s="77" t="s">
        <v>42</v>
      </c>
      <c r="F32" s="77"/>
      <c r="Q32" t="s">
        <v>66</v>
      </c>
    </row>
    <row r="33" spans="2:28" ht="15" thickBot="1" x14ac:dyDescent="0.35">
      <c r="B33" s="55" t="s">
        <v>39</v>
      </c>
      <c r="C33" s="55" t="s">
        <v>40</v>
      </c>
      <c r="E33" s="55" t="s">
        <v>39</v>
      </c>
      <c r="F33" s="55" t="s">
        <v>40</v>
      </c>
      <c r="S33" s="117" t="s">
        <v>68</v>
      </c>
    </row>
    <row r="34" spans="2:28" x14ac:dyDescent="0.3">
      <c r="B34" s="56">
        <f>B18</f>
        <v>0.1</v>
      </c>
      <c r="C34" s="56">
        <f>H18</f>
        <v>55.5</v>
      </c>
      <c r="E34" s="56">
        <f>O18</f>
        <v>0.02</v>
      </c>
      <c r="F34" s="56">
        <f>U18</f>
        <v>19</v>
      </c>
      <c r="S34" s="120" t="s">
        <v>65</v>
      </c>
      <c r="T34" s="121"/>
      <c r="U34" s="121"/>
      <c r="V34" s="121"/>
      <c r="W34" s="121"/>
      <c r="X34" s="132" t="s">
        <v>67</v>
      </c>
      <c r="Y34" s="133"/>
      <c r="Z34" s="133"/>
      <c r="AA34" s="133"/>
      <c r="AB34" s="134"/>
    </row>
    <row r="35" spans="2:28" ht="15" thickBot="1" x14ac:dyDescent="0.35">
      <c r="B35" s="56">
        <f t="shared" ref="B35:B45" si="14">B19</f>
        <v>1.3</v>
      </c>
      <c r="C35" s="56">
        <f t="shared" ref="C35:C44" si="15">H19</f>
        <v>49.25</v>
      </c>
      <c r="E35" s="56">
        <f t="shared" ref="E35:E39" si="16">O19</f>
        <v>1.3</v>
      </c>
      <c r="F35" s="56">
        <f t="shared" ref="F35:F39" si="17">U19</f>
        <v>10</v>
      </c>
      <c r="Q35" t="s">
        <v>52</v>
      </c>
      <c r="S35" s="122" t="s">
        <v>55</v>
      </c>
      <c r="T35" s="123"/>
      <c r="U35" s="123"/>
      <c r="V35" s="123"/>
      <c r="W35" s="61"/>
      <c r="X35" s="141" t="s">
        <v>55</v>
      </c>
      <c r="Y35" s="142"/>
      <c r="Z35" s="142"/>
      <c r="AA35" s="142"/>
      <c r="AB35" s="143"/>
    </row>
    <row r="36" spans="2:28" ht="15" thickBot="1" x14ac:dyDescent="0.35">
      <c r="B36" s="56">
        <f t="shared" si="14"/>
        <v>3.9000000000000004</v>
      </c>
      <c r="C36" s="56">
        <f t="shared" si="15"/>
        <v>42.25</v>
      </c>
      <c r="E36" s="56">
        <f t="shared" si="16"/>
        <v>3.5</v>
      </c>
      <c r="F36" s="56">
        <f t="shared" si="17"/>
        <v>6.8</v>
      </c>
      <c r="S36" s="145" t="s">
        <v>60</v>
      </c>
      <c r="T36" s="146" t="s">
        <v>61</v>
      </c>
      <c r="U36" s="146" t="s">
        <v>62</v>
      </c>
      <c r="V36" s="146" t="s">
        <v>63</v>
      </c>
      <c r="W36" s="161" t="s">
        <v>64</v>
      </c>
      <c r="X36" s="138" t="s">
        <v>60</v>
      </c>
      <c r="Y36" s="139" t="s">
        <v>61</v>
      </c>
      <c r="Z36" s="139" t="s">
        <v>62</v>
      </c>
      <c r="AA36" s="139" t="s">
        <v>63</v>
      </c>
      <c r="AB36" s="140" t="s">
        <v>64</v>
      </c>
    </row>
    <row r="37" spans="2:28" x14ac:dyDescent="0.3">
      <c r="B37" s="56">
        <f t="shared" si="14"/>
        <v>6.5</v>
      </c>
      <c r="C37" s="56">
        <f t="shared" si="15"/>
        <v>40.75</v>
      </c>
      <c r="E37" s="56">
        <f t="shared" si="16"/>
        <v>5.7</v>
      </c>
      <c r="F37" s="56">
        <f t="shared" si="17"/>
        <v>5.3</v>
      </c>
      <c r="Q37" s="116" t="s">
        <v>56</v>
      </c>
      <c r="R37" s="118" t="s">
        <v>57</v>
      </c>
      <c r="S37" s="135">
        <f>H18</f>
        <v>55.5</v>
      </c>
      <c r="T37" s="136">
        <f>I18</f>
        <v>0.24192226928049901</v>
      </c>
      <c r="U37" s="136">
        <f>$B$29</f>
        <v>24.549999999999997</v>
      </c>
      <c r="V37" s="137">
        <f>T37*U37</f>
        <v>5.9391917108362495</v>
      </c>
      <c r="W37" s="156">
        <f>$J$31/V37</f>
        <v>0.37808732164762343</v>
      </c>
      <c r="X37" s="130">
        <f>U18</f>
        <v>19</v>
      </c>
      <c r="Y37" s="131">
        <f>V18</f>
        <v>2.8352873698647883E-2</v>
      </c>
      <c r="Z37" s="131">
        <f>$O$23</f>
        <v>8.8000000000000007</v>
      </c>
      <c r="AA37" s="131">
        <f>Y37*Z37</f>
        <v>0.24950528854810139</v>
      </c>
      <c r="AB37" s="162">
        <f>W31/AA37</f>
        <v>0.18470221606648199</v>
      </c>
    </row>
    <row r="38" spans="2:28" x14ac:dyDescent="0.3">
      <c r="B38" s="56">
        <f t="shared" si="14"/>
        <v>9.1</v>
      </c>
      <c r="C38" s="56">
        <f t="shared" si="15"/>
        <v>38.5</v>
      </c>
      <c r="E38" s="56">
        <f t="shared" si="16"/>
        <v>7.9</v>
      </c>
      <c r="F38" s="56">
        <f t="shared" si="17"/>
        <v>2.8</v>
      </c>
      <c r="Q38" s="116" t="s">
        <v>54</v>
      </c>
      <c r="R38" s="118" t="s">
        <v>58</v>
      </c>
      <c r="S38" s="124">
        <f>H19</f>
        <v>49.25</v>
      </c>
      <c r="T38" s="115">
        <f>I19</f>
        <v>0.19050323327057231</v>
      </c>
      <c r="U38" s="115">
        <f>U37</f>
        <v>24.549999999999997</v>
      </c>
      <c r="V38" s="116">
        <f t="shared" ref="V38:V39" si="18">T38*U38</f>
        <v>4.6768543767925497</v>
      </c>
      <c r="W38" s="157">
        <f t="shared" ref="W38:W39" si="19">$J$31/V38</f>
        <v>0.48013748254480848</v>
      </c>
      <c r="X38" s="124">
        <f>U19</f>
        <v>10</v>
      </c>
      <c r="Y38" s="115">
        <f>V19</f>
        <v>7.8539816339744835E-3</v>
      </c>
      <c r="Z38" s="115">
        <f>$O$23</f>
        <v>8.8000000000000007</v>
      </c>
      <c r="AA38" s="115">
        <f>Y38*Z38</f>
        <v>6.9115038378975466E-2</v>
      </c>
      <c r="AB38" s="163">
        <f>W31/AA38</f>
        <v>0.6667749999999999</v>
      </c>
    </row>
    <row r="39" spans="2:28" ht="15" thickBot="1" x14ac:dyDescent="0.35">
      <c r="B39" s="56">
        <f t="shared" si="14"/>
        <v>11.7</v>
      </c>
      <c r="C39" s="56">
        <f t="shared" si="15"/>
        <v>34.25</v>
      </c>
      <c r="E39" s="56">
        <f t="shared" si="16"/>
        <v>8.8000000000000007</v>
      </c>
      <c r="F39" s="56">
        <f t="shared" si="17"/>
        <v>0</v>
      </c>
      <c r="Q39" s="116" t="s">
        <v>53</v>
      </c>
      <c r="R39" s="119" t="s">
        <v>59</v>
      </c>
      <c r="S39" s="159">
        <f>S53</f>
        <v>46.140384615384619</v>
      </c>
      <c r="T39" s="126">
        <f>PI()/40000*S39^2</f>
        <v>0.16720617116070219</v>
      </c>
      <c r="U39" s="126">
        <f>U38</f>
        <v>24.549999999999997</v>
      </c>
      <c r="V39" s="125">
        <f>T39*U39</f>
        <v>4.1049115019952387</v>
      </c>
      <c r="W39" s="158">
        <f t="shared" si="19"/>
        <v>0.54703568776339684</v>
      </c>
      <c r="X39" s="164">
        <f>Y53</f>
        <v>12.953125</v>
      </c>
      <c r="Y39" s="126">
        <f>PI()/40000*X39^2</f>
        <v>1.3177681133091449E-2</v>
      </c>
      <c r="Z39" s="126">
        <f>$O$23</f>
        <v>8.8000000000000007</v>
      </c>
      <c r="AA39" s="126">
        <f>Y39*Z39</f>
        <v>0.11596359397120476</v>
      </c>
      <c r="AB39" s="165">
        <f>W31/AA39</f>
        <v>0.39740213404031483</v>
      </c>
    </row>
    <row r="40" spans="2:28" x14ac:dyDescent="0.3">
      <c r="B40" s="56">
        <f t="shared" si="14"/>
        <v>14.299999999999999</v>
      </c>
      <c r="C40" s="56">
        <f t="shared" si="15"/>
        <v>33</v>
      </c>
      <c r="S40" s="129" t="s">
        <v>71</v>
      </c>
      <c r="Y40" s="129" t="s">
        <v>71</v>
      </c>
    </row>
    <row r="41" spans="2:28" x14ac:dyDescent="0.3">
      <c r="B41" s="56">
        <f t="shared" si="14"/>
        <v>16.899999999999999</v>
      </c>
      <c r="C41" s="56">
        <f t="shared" si="15"/>
        <v>26.65</v>
      </c>
      <c r="R41" s="127" t="s">
        <v>70</v>
      </c>
      <c r="S41" s="128">
        <f>U39/10</f>
        <v>2.4549999999999996</v>
      </c>
      <c r="X41" s="127" t="s">
        <v>70</v>
      </c>
      <c r="Y41" s="128">
        <f>Z39/10</f>
        <v>0.88000000000000012</v>
      </c>
    </row>
    <row r="42" spans="2:28" ht="15.6" x14ac:dyDescent="0.35">
      <c r="B42" s="56">
        <f t="shared" si="14"/>
        <v>19.099999999999998</v>
      </c>
      <c r="C42" s="56">
        <f t="shared" si="15"/>
        <v>21.5</v>
      </c>
      <c r="R42" s="114" t="s">
        <v>69</v>
      </c>
      <c r="X42" s="114" t="s">
        <v>69</v>
      </c>
    </row>
    <row r="43" spans="2:28" x14ac:dyDescent="0.3">
      <c r="B43" s="56">
        <f t="shared" si="14"/>
        <v>21.299999999999997</v>
      </c>
      <c r="C43" s="56">
        <f t="shared" si="15"/>
        <v>13.1</v>
      </c>
    </row>
    <row r="44" spans="2:28" x14ac:dyDescent="0.3">
      <c r="B44" s="56">
        <f t="shared" si="14"/>
        <v>23.499999999999996</v>
      </c>
      <c r="C44" s="56">
        <f t="shared" si="15"/>
        <v>4.8</v>
      </c>
      <c r="R44" s="55" t="s">
        <v>72</v>
      </c>
      <c r="S44" s="55" t="s">
        <v>60</v>
      </c>
      <c r="X44" s="55" t="s">
        <v>72</v>
      </c>
      <c r="Y44" s="55" t="s">
        <v>60</v>
      </c>
    </row>
    <row r="45" spans="2:28" ht="16.2" x14ac:dyDescent="0.3">
      <c r="B45" s="56">
        <f t="shared" si="14"/>
        <v>24.549999999999997</v>
      </c>
      <c r="C45" s="55">
        <v>0</v>
      </c>
      <c r="R45" s="36">
        <v>1.3</v>
      </c>
      <c r="S45" s="48">
        <v>49.25</v>
      </c>
      <c r="T45" s="144"/>
      <c r="U45" s="144"/>
      <c r="V45" s="144"/>
      <c r="W45" s="144"/>
      <c r="X45" s="150">
        <v>0.02</v>
      </c>
      <c r="Y45" s="151">
        <v>19</v>
      </c>
    </row>
    <row r="46" spans="2:28" ht="16.2" x14ac:dyDescent="0.3">
      <c r="R46" s="115">
        <f>S41</f>
        <v>2.4549999999999996</v>
      </c>
      <c r="S46" s="116"/>
      <c r="T46" s="144"/>
      <c r="U46" s="144"/>
      <c r="V46" s="144"/>
      <c r="W46" s="144"/>
      <c r="X46" s="55">
        <f>Y41</f>
        <v>0.88000000000000012</v>
      </c>
      <c r="Y46" s="55"/>
    </row>
    <row r="47" spans="2:28" ht="16.2" x14ac:dyDescent="0.3">
      <c r="R47" s="36">
        <v>3.9000000000000004</v>
      </c>
      <c r="S47" s="48">
        <v>42.25</v>
      </c>
      <c r="X47" s="148">
        <v>1.3</v>
      </c>
      <c r="Y47" s="149">
        <v>10</v>
      </c>
    </row>
    <row r="48" spans="2:28" x14ac:dyDescent="0.3">
      <c r="D48" s="54"/>
    </row>
    <row r="49" spans="1:26" x14ac:dyDescent="0.3">
      <c r="A49" s="73" t="s">
        <v>51</v>
      </c>
      <c r="B49" s="76" t="s">
        <v>41</v>
      </c>
      <c r="C49" s="76"/>
      <c r="E49" s="77" t="s">
        <v>42</v>
      </c>
      <c r="F49" s="77"/>
      <c r="Q49" s="154" t="s">
        <v>74</v>
      </c>
      <c r="R49" s="54">
        <f>R47-R45</f>
        <v>2.6000000000000005</v>
      </c>
      <c r="S49" s="54">
        <f>S47-S45</f>
        <v>-7</v>
      </c>
      <c r="T49" s="152" t="s">
        <v>76</v>
      </c>
      <c r="U49" s="153"/>
      <c r="W49" s="155" t="s">
        <v>77</v>
      </c>
      <c r="X49" s="54">
        <f>X47-X45</f>
        <v>1.28</v>
      </c>
      <c r="Y49" s="54">
        <f>Y47-Y45</f>
        <v>-9</v>
      </c>
      <c r="Z49" s="152" t="s">
        <v>79</v>
      </c>
    </row>
    <row r="50" spans="1:26" x14ac:dyDescent="0.3">
      <c r="B50" s="55" t="s">
        <v>43</v>
      </c>
      <c r="C50" s="55" t="s">
        <v>44</v>
      </c>
      <c r="E50" s="55" t="s">
        <v>43</v>
      </c>
      <c r="F50" s="55" t="s">
        <v>44</v>
      </c>
      <c r="Q50" s="154" t="s">
        <v>75</v>
      </c>
      <c r="R50" s="54">
        <f>R47-R46</f>
        <v>1.4450000000000007</v>
      </c>
      <c r="S50" s="147" t="s">
        <v>73</v>
      </c>
      <c r="W50" s="155" t="s">
        <v>78</v>
      </c>
      <c r="X50" s="54">
        <f>X47-X46</f>
        <v>0.41999999999999993</v>
      </c>
      <c r="Y50" s="147" t="s">
        <v>80</v>
      </c>
    </row>
    <row r="51" spans="1:26" x14ac:dyDescent="0.3">
      <c r="B51" s="56">
        <f>B34/$B$45</f>
        <v>4.0733197556008151E-3</v>
      </c>
      <c r="C51" s="56">
        <f>C34/$B$45</f>
        <v>2.2606924643584523</v>
      </c>
      <c r="E51" s="56">
        <f>E34/$E$39</f>
        <v>2.2727272727272726E-3</v>
      </c>
      <c r="F51" s="56">
        <f>F34/$E$39</f>
        <v>2.1590909090909087</v>
      </c>
    </row>
    <row r="52" spans="1:26" x14ac:dyDescent="0.3">
      <c r="B52" s="56">
        <f>B35/$B$45</f>
        <v>5.2953156822810599E-2</v>
      </c>
      <c r="C52" s="56">
        <f>C35/$B$45</f>
        <v>2.0061099796334014</v>
      </c>
      <c r="E52" s="56">
        <f t="shared" ref="E52:F52" si="20">E35/$E$39</f>
        <v>0.14772727272727271</v>
      </c>
      <c r="F52" s="56">
        <f t="shared" si="20"/>
        <v>1.1363636363636362</v>
      </c>
      <c r="R52">
        <f>R50*S49/R49</f>
        <v>-3.8903846153846167</v>
      </c>
      <c r="S52" s="147" t="s">
        <v>73</v>
      </c>
      <c r="X52">
        <f>X50*Y49/X49</f>
        <v>-2.9531249999999996</v>
      </c>
      <c r="Y52" s="147" t="s">
        <v>80</v>
      </c>
    </row>
    <row r="53" spans="1:26" x14ac:dyDescent="0.3">
      <c r="B53" s="56">
        <f t="shared" ref="B53:C53" si="21">B36/$B$45</f>
        <v>0.1588594704684318</v>
      </c>
      <c r="C53" s="56">
        <f t="shared" si="21"/>
        <v>1.7209775967413443</v>
      </c>
      <c r="E53" s="56">
        <f t="shared" ref="E53:F53" si="22">E36/$E$39</f>
        <v>0.39772727272727271</v>
      </c>
      <c r="F53" s="56">
        <f t="shared" si="22"/>
        <v>0.7727272727272726</v>
      </c>
      <c r="S53" s="160">
        <f>42.25-R52</f>
        <v>46.140384615384619</v>
      </c>
      <c r="Y53" s="160">
        <f>10-X52</f>
        <v>12.953125</v>
      </c>
    </row>
    <row r="54" spans="1:26" x14ac:dyDescent="0.3">
      <c r="B54" s="56">
        <f t="shared" ref="B54:C54" si="23">B37/$B$45</f>
        <v>0.26476578411405299</v>
      </c>
      <c r="C54" s="56">
        <f t="shared" si="23"/>
        <v>1.6598778004073322</v>
      </c>
      <c r="E54" s="56">
        <f t="shared" ref="E54:F54" si="24">E37/$E$39</f>
        <v>0.64772727272727271</v>
      </c>
      <c r="F54" s="56">
        <f t="shared" si="24"/>
        <v>0.60227272727272718</v>
      </c>
    </row>
    <row r="55" spans="1:26" x14ac:dyDescent="0.3">
      <c r="B55" s="56">
        <f t="shared" ref="B55:C55" si="25">B38/$B$45</f>
        <v>0.37067209775967414</v>
      </c>
      <c r="C55" s="56">
        <f t="shared" si="25"/>
        <v>1.5682281059063139</v>
      </c>
      <c r="E55" s="56">
        <f t="shared" ref="E55:F55" si="26">E38/$E$39</f>
        <v>0.89772727272727271</v>
      </c>
      <c r="F55" s="56">
        <f t="shared" si="26"/>
        <v>0.31818181818181812</v>
      </c>
    </row>
    <row r="56" spans="1:26" x14ac:dyDescent="0.3">
      <c r="B56" s="56">
        <f t="shared" ref="B56:C56" si="27">B39/$B$45</f>
        <v>0.47657841140529533</v>
      </c>
      <c r="C56" s="56">
        <f t="shared" si="27"/>
        <v>1.3951120162932791</v>
      </c>
      <c r="E56" s="56">
        <f t="shared" ref="E56:F56" si="28">E39/$E$39</f>
        <v>1</v>
      </c>
      <c r="F56" s="56">
        <f t="shared" si="28"/>
        <v>0</v>
      </c>
    </row>
    <row r="57" spans="1:26" x14ac:dyDescent="0.3">
      <c r="B57" s="56">
        <f t="shared" ref="B57:C57" si="29">B40/$B$45</f>
        <v>0.58248472505091653</v>
      </c>
      <c r="C57" s="56">
        <f t="shared" si="29"/>
        <v>1.3441955193482691</v>
      </c>
    </row>
    <row r="58" spans="1:26" x14ac:dyDescent="0.3">
      <c r="B58" s="56">
        <f t="shared" ref="B58:C58" si="30">B41/$B$45</f>
        <v>0.68839103869653773</v>
      </c>
      <c r="C58" s="56">
        <f t="shared" si="30"/>
        <v>1.0855397148676171</v>
      </c>
    </row>
    <row r="59" spans="1:26" x14ac:dyDescent="0.3">
      <c r="B59" s="56">
        <f t="shared" ref="B59:C59" si="31">B42/$B$45</f>
        <v>0.77800407331975563</v>
      </c>
      <c r="C59" s="56">
        <f t="shared" si="31"/>
        <v>0.87576374745417529</v>
      </c>
    </row>
    <row r="60" spans="1:26" x14ac:dyDescent="0.3">
      <c r="B60" s="56">
        <f t="shared" ref="B60:C60" si="32">B43/$B$45</f>
        <v>0.86761710794297353</v>
      </c>
      <c r="C60" s="56">
        <f t="shared" si="32"/>
        <v>0.53360488798370675</v>
      </c>
    </row>
    <row r="61" spans="1:26" x14ac:dyDescent="0.3">
      <c r="B61" s="56">
        <f t="shared" ref="B61:C61" si="33">B44/$B$45</f>
        <v>0.95723014256619143</v>
      </c>
      <c r="C61" s="56">
        <f t="shared" si="33"/>
        <v>0.19551934826883913</v>
      </c>
    </row>
    <row r="62" spans="1:26" x14ac:dyDescent="0.3">
      <c r="B62" s="56">
        <f t="shared" ref="B62:C62" si="34">B45/$B$45</f>
        <v>1</v>
      </c>
      <c r="C62" s="56">
        <f t="shared" si="34"/>
        <v>0</v>
      </c>
    </row>
  </sheetData>
  <mergeCells count="60">
    <mergeCell ref="S35:V35"/>
    <mergeCell ref="S34:W34"/>
    <mergeCell ref="X34:AB34"/>
    <mergeCell ref="X35:AA35"/>
    <mergeCell ref="F6:G6"/>
    <mergeCell ref="E7:F7"/>
    <mergeCell ref="F8:G8"/>
    <mergeCell ref="C9:G9"/>
    <mergeCell ref="C10:D10"/>
    <mergeCell ref="F10:G10"/>
    <mergeCell ref="B15:B17"/>
    <mergeCell ref="C15:C17"/>
    <mergeCell ref="D15:E15"/>
    <mergeCell ref="F15:G15"/>
    <mergeCell ref="D16:E16"/>
    <mergeCell ref="S6:T6"/>
    <mergeCell ref="R7:S7"/>
    <mergeCell ref="S8:T8"/>
    <mergeCell ref="F16:G16"/>
    <mergeCell ref="P9:T9"/>
    <mergeCell ref="P10:Q10"/>
    <mergeCell ref="S10:T10"/>
    <mergeCell ref="S11:T11"/>
    <mergeCell ref="S12:T12"/>
    <mergeCell ref="Q13:R13"/>
    <mergeCell ref="S13:T13"/>
    <mergeCell ref="P14:T14"/>
    <mergeCell ref="O15:O17"/>
    <mergeCell ref="F11:G11"/>
    <mergeCell ref="F12:G12"/>
    <mergeCell ref="F13:G13"/>
    <mergeCell ref="P15:P17"/>
    <mergeCell ref="Q15:R15"/>
    <mergeCell ref="S15:T15"/>
    <mergeCell ref="Q16:R16"/>
    <mergeCell ref="S16:T16"/>
    <mergeCell ref="U15:W15"/>
    <mergeCell ref="X15:Z15"/>
    <mergeCell ref="U16:U17"/>
    <mergeCell ref="V16:V17"/>
    <mergeCell ref="W16:W17"/>
    <mergeCell ref="X16:X17"/>
    <mergeCell ref="Y16:Y17"/>
    <mergeCell ref="Z16:Z17"/>
    <mergeCell ref="N7:N15"/>
    <mergeCell ref="N20:N21"/>
    <mergeCell ref="B32:C32"/>
    <mergeCell ref="E32:F32"/>
    <mergeCell ref="B49:C49"/>
    <mergeCell ref="E49:F49"/>
    <mergeCell ref="H15:J15"/>
    <mergeCell ref="K15:M15"/>
    <mergeCell ref="H16:H17"/>
    <mergeCell ref="I16:I17"/>
    <mergeCell ref="J16:J17"/>
    <mergeCell ref="K16:K17"/>
    <mergeCell ref="L16:L17"/>
    <mergeCell ref="M16:M17"/>
    <mergeCell ref="D13:E13"/>
    <mergeCell ref="C14:G1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2025-10-21T11:20:08Z</dcterms:created>
  <dcterms:modified xsi:type="dcterms:W3CDTF">2025-10-24T10:32:33Z</dcterms:modified>
</cp:coreProperties>
</file>