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9192"/>
  </bookViews>
  <sheets>
    <sheet name="AmostAleatoria_Peq&amp;Gran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1" i="1" l="1"/>
  <c r="J71" i="1"/>
  <c r="E33" i="1"/>
  <c r="E31" i="1"/>
  <c r="F40" i="1"/>
  <c r="J26" i="1"/>
  <c r="F39" i="1"/>
  <c r="F21" i="1"/>
  <c r="J66" i="1"/>
  <c r="L66" i="1"/>
  <c r="N71" i="1" l="1"/>
  <c r="J28" i="1"/>
  <c r="J29" i="1" s="1"/>
  <c r="N75" i="1" l="1"/>
  <c r="N74" i="1"/>
  <c r="N73" i="1"/>
  <c r="N72" i="1"/>
  <c r="K71" i="1"/>
  <c r="M71" i="1" s="1"/>
  <c r="Q9" i="1"/>
  <c r="Q5" i="1"/>
  <c r="F71" i="1"/>
  <c r="F73" i="1"/>
  <c r="B71" i="1"/>
  <c r="C71" i="1" s="1"/>
  <c r="E71" i="1" s="1"/>
  <c r="G71" i="1" s="1"/>
  <c r="K66" i="1"/>
  <c r="J31" i="1"/>
  <c r="J32" i="1"/>
  <c r="J27" i="1"/>
  <c r="J33" i="1" s="1"/>
  <c r="J34" i="1" s="1"/>
  <c r="E28" i="1"/>
  <c r="E29" i="1"/>
  <c r="J25" i="1"/>
  <c r="J24" i="1"/>
  <c r="E32" i="1"/>
  <c r="E27" i="1"/>
  <c r="I72" i="1" l="1"/>
  <c r="J72" i="1" s="1"/>
  <c r="K72" i="1" s="1"/>
  <c r="M72" i="1" s="1"/>
  <c r="O72" i="1" s="1"/>
  <c r="F72" i="1"/>
  <c r="A72" i="1"/>
  <c r="C72" i="1" s="1"/>
  <c r="E72" i="1" s="1"/>
  <c r="F74" i="1"/>
  <c r="E26" i="1"/>
  <c r="J73" i="1" l="1"/>
  <c r="K73" i="1" s="1"/>
  <c r="M73" i="1" s="1"/>
  <c r="O73" i="1" s="1"/>
  <c r="I74" i="1" s="1"/>
  <c r="J74" i="1" s="1"/>
  <c r="K74" i="1" s="1"/>
  <c r="M74" i="1" s="1"/>
  <c r="O74" i="1" s="1"/>
  <c r="I75" i="1" s="1"/>
  <c r="J75" i="1" s="1"/>
  <c r="K75" i="1" s="1"/>
  <c r="M75" i="1" s="1"/>
  <c r="O75" i="1" s="1"/>
  <c r="I73" i="1"/>
  <c r="G72" i="1"/>
  <c r="A73" i="1" s="1"/>
  <c r="B72" i="1"/>
  <c r="E34" i="1"/>
  <c r="B73" i="1" l="1"/>
  <c r="C73" i="1"/>
  <c r="E73" i="1" l="1"/>
  <c r="G73" i="1" s="1"/>
  <c r="A74" i="1" s="1"/>
  <c r="C74" i="1" l="1"/>
  <c r="E74" i="1" s="1"/>
  <c r="G74" i="1" s="1"/>
  <c r="B74" i="1"/>
</calcChain>
</file>

<file path=xl/sharedStrings.xml><?xml version="1.0" encoding="utf-8"?>
<sst xmlns="http://schemas.openxmlformats.org/spreadsheetml/2006/main" count="57" uniqueCount="34">
  <si>
    <t>ID_plot</t>
  </si>
  <si>
    <t>V_ha</t>
  </si>
  <si>
    <t>Populações normais, n&lt;30</t>
  </si>
  <si>
    <t>g.l. =</t>
  </si>
  <si>
    <t>n =</t>
  </si>
  <si>
    <t>t.student =</t>
  </si>
  <si>
    <t>SQRT (n) =</t>
  </si>
  <si>
    <t>X =</t>
  </si>
  <si>
    <t>desvio =</t>
  </si>
  <si>
    <t>Erro% =</t>
  </si>
  <si>
    <r>
      <t>Populações normais, n</t>
    </r>
    <r>
      <rPr>
        <sz val="11"/>
        <color theme="0"/>
        <rFont val="Calibri"/>
        <family val="2"/>
      </rPr>
      <t>≥</t>
    </r>
    <r>
      <rPr>
        <sz val="11"/>
        <color theme="0"/>
        <rFont val="Trebuchet MS"/>
        <family val="2"/>
      </rPr>
      <t>30</t>
    </r>
  </si>
  <si>
    <t>z =</t>
  </si>
  <si>
    <t>n</t>
  </si>
  <si>
    <t>N=</t>
  </si>
  <si>
    <t>Erro (E) =</t>
  </si>
  <si>
    <t>Cálculo da grandeza da amostra</t>
  </si>
  <si>
    <t>Para um erro de 10%</t>
  </si>
  <si>
    <t>g.l.</t>
  </si>
  <si>
    <t>tstudent</t>
  </si>
  <si>
    <t>erro%</t>
  </si>
  <si>
    <t>num</t>
  </si>
  <si>
    <t>den</t>
  </si>
  <si>
    <t>Para um erro de 12%</t>
  </si>
  <si>
    <t>t-student</t>
  </si>
  <si>
    <r>
      <t xml:space="preserve">" </t>
    </r>
    <r>
      <rPr>
        <b/>
        <sz val="9"/>
        <color theme="0"/>
        <rFont val="Arial"/>
        <family val="2"/>
      </rPr>
      <t xml:space="preserve"> T.INV.2T( alfa , g.l. )</t>
    </r>
    <r>
      <rPr>
        <sz val="9"/>
        <color theme="0"/>
        <rFont val="Arial"/>
        <family val="2"/>
      </rPr>
      <t xml:space="preserve"> usa a probabilidade associada à t-Student com 2 caudas e os graus de liberdade para devolver o valor</t>
    </r>
  </si>
  <si>
    <t>INV.T.2T ( alfa, g-l.)</t>
  </si>
  <si>
    <r>
      <rPr>
        <b/>
        <sz val="9"/>
        <color theme="0"/>
        <rFont val="Arial"/>
        <family val="2"/>
      </rPr>
      <t>T. INV( 1-alfa/2, g.l. )</t>
    </r>
    <r>
      <rPr>
        <sz val="9"/>
        <color theme="0"/>
        <rFont val="Arial"/>
        <family val="2"/>
      </rPr>
      <t xml:space="preserve"> retorna o inverso da distribuição t de cauda esquerda de Student</t>
    </r>
  </si>
  <si>
    <t>INV.T( 1-alfa/2, g-l.)</t>
  </si>
  <si>
    <t>alfa=</t>
  </si>
  <si>
    <t>Para reduzir o número de parcelas medidas no campo (ie, aumentar o erro):</t>
  </si>
  <si>
    <t>(N-n)/N=</t>
  </si>
  <si>
    <t>SQRT( (N-n)/N ) =</t>
  </si>
  <si>
    <t>NORM.S.INV(0.975)</t>
  </si>
  <si>
    <t>T.INV(1-0.025,500)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</si>
</sst>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Trebuchet MS"/>
      <family val="2"/>
    </font>
    <font>
      <sz val="11"/>
      <color theme="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000000"/>
      <name val="Arial"/>
      <family val="2"/>
    </font>
    <font>
      <sz val="10"/>
      <color rgb="FF333333"/>
      <name val="Arial"/>
      <family val="2"/>
    </font>
    <font>
      <b/>
      <sz val="1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left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5" fillId="2" borderId="0" xfId="0" applyFont="1" applyFill="1" applyAlignment="1">
      <alignment horizontal="left" vertical="center" indent="3" readingOrder="1"/>
    </xf>
    <xf numFmtId="0" fontId="3" fillId="2" borderId="0" xfId="0" applyFont="1" applyFill="1"/>
    <xf numFmtId="0" fontId="3" fillId="0" borderId="0" xfId="0" applyFont="1" applyFill="1" applyAlignment="1">
      <alignment horizontal="center"/>
    </xf>
    <xf numFmtId="2" fontId="3" fillId="0" borderId="0" xfId="0" applyNumberFormat="1" applyFont="1" applyFill="1"/>
    <xf numFmtId="0" fontId="3" fillId="0" borderId="0" xfId="0" applyFont="1" applyFill="1"/>
    <xf numFmtId="164" fontId="3" fillId="0" borderId="0" xfId="0" applyNumberFormat="1" applyFont="1" applyFill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0" xfId="0" applyFont="1" applyFill="1"/>
    <xf numFmtId="0" fontId="7" fillId="4" borderId="2" xfId="0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0" xfId="1"/>
    <xf numFmtId="0" fontId="8" fillId="5" borderId="2" xfId="1" applyFont="1" applyFill="1" applyBorder="1" applyAlignment="1">
      <alignment horizontal="center"/>
    </xf>
    <xf numFmtId="0" fontId="4" fillId="0" borderId="0" xfId="1" applyFont="1"/>
    <xf numFmtId="166" fontId="4" fillId="0" borderId="2" xfId="1" applyNumberFormat="1" applyBorder="1" applyAlignment="1">
      <alignment horizontal="center"/>
    </xf>
    <xf numFmtId="0" fontId="8" fillId="6" borderId="2" xfId="1" applyFont="1" applyFill="1" applyBorder="1" applyAlignment="1">
      <alignment horizontal="center"/>
    </xf>
    <xf numFmtId="0" fontId="4" fillId="0" borderId="0" xfId="1" applyBorder="1"/>
    <xf numFmtId="0" fontId="0" fillId="3" borderId="0" xfId="0" applyFill="1" applyBorder="1"/>
    <xf numFmtId="0" fontId="0" fillId="3" borderId="1" xfId="0" applyFill="1" applyBorder="1"/>
    <xf numFmtId="2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Fill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0" xfId="0" applyFill="1" applyBorder="1"/>
    <xf numFmtId="164" fontId="0" fillId="0" borderId="2" xfId="0" applyNumberForma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0" fillId="0" borderId="0" xfId="0" applyNumberFormat="1" applyAlignment="1">
      <alignment horizontal="left"/>
    </xf>
    <xf numFmtId="0" fontId="9" fillId="5" borderId="0" xfId="1" quotePrefix="1" applyFont="1" applyFill="1" applyAlignment="1">
      <alignment horizontal="center" vertical="center" wrapText="1"/>
    </xf>
    <xf numFmtId="0" fontId="9" fillId="5" borderId="0" xfId="1" applyFont="1" applyFill="1" applyAlignment="1">
      <alignment horizontal="center" vertical="center" wrapText="1"/>
    </xf>
    <xf numFmtId="0" fontId="9" fillId="6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2" fontId="0" fillId="0" borderId="0" xfId="0" applyNumberFormat="1"/>
    <xf numFmtId="0" fontId="12" fillId="0" borderId="0" xfId="0" applyFont="1"/>
    <xf numFmtId="0" fontId="13" fillId="0" borderId="0" xfId="0" applyFont="1" applyAlignment="1">
      <alignment horizontal="right"/>
    </xf>
    <xf numFmtId="2" fontId="13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</xdr:colOff>
      <xdr:row>15</xdr:row>
      <xdr:rowOff>7620</xdr:rowOff>
    </xdr:from>
    <xdr:to>
      <xdr:col>10</xdr:col>
      <xdr:colOff>281940</xdr:colOff>
      <xdr:row>20</xdr:row>
      <xdr:rowOff>3919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Rectangle 2"/>
            <xdr:cNvSpPr/>
          </xdr:nvSpPr>
          <xdr:spPr>
            <a:xfrm>
              <a:off x="3756660" y="2750820"/>
              <a:ext cx="2621280" cy="910699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pt-P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b="0" i="0">
                            <a:latin typeface="Cambria Math" panose="02040503050406030204" pitchFamily="18" charset="0"/>
                          </a:rPr>
                          <m:t>E</m:t>
                        </m:r>
                        <m:r>
                          <a:rPr lang="en-US" b="0" i="0">
                            <a:latin typeface="Cambria Math" panose="02040503050406030204" pitchFamily="18" charset="0"/>
                          </a:rPr>
                          <m:t>= </m:t>
                        </m:r>
                        <m:r>
                          <m:rPr>
                            <m:sty m:val="p"/>
                          </m:rPr>
                          <a:rPr lang="en-US" i="0">
                            <a:latin typeface="Cambria Math" panose="02040503050406030204" pitchFamily="18" charset="0"/>
                          </a:rPr>
                          <m:t>z</m:t>
                        </m:r>
                      </m:e>
                      <m:sub>
                        <m:f>
                          <m:fPr>
                            <m:type m:val="lin"/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α</m:t>
                            </m:r>
                          </m:num>
                          <m:den>
                            <m:r>
                              <a:rPr lang="en-US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b>
                    </m:sSub>
                    <m:f>
                      <m:f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S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c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n</m:t>
                            </m:r>
                          </m:e>
                        </m:rad>
                      </m:den>
                    </m:f>
                    <m:rad>
                      <m:radPr>
                        <m:degHide m:val="on"/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d>
                              <m:dPr>
                                <m:ctrlPr>
                                  <a:rPr lang="en-US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m:rPr>
                                    <m:sty m:val="p"/>
                                  </m:rPr>
                                  <a:rPr lang="en-US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  <m:r>
                                  <a:rPr lang="en-US" i="0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m:rPr>
                                    <m:sty m:val="p"/>
                                  </m:rPr>
                                  <a:rPr lang="en-US" i="0">
                                    <a:latin typeface="Cambria Math" panose="02040503050406030204" pitchFamily="18" charset="0"/>
                                  </a:rPr>
                                  <m:t>n</m:t>
                                </m:r>
                              </m:e>
                            </m:d>
                          </m:num>
                          <m:den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N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/>
            </a:p>
          </xdr:txBody>
        </xdr:sp>
      </mc:Choice>
      <mc:Fallback xmlns="">
        <xdr:sp macro="" textlink="">
          <xdr:nvSpPr>
            <xdr:cNvPr id="3" name="Rectangle 2"/>
            <xdr:cNvSpPr/>
          </xdr:nvSpPr>
          <xdr:spPr>
            <a:xfrm>
              <a:off x="3756660" y="2750820"/>
              <a:ext cx="2621280" cy="910699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pt-P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latin typeface="Cambria Math" panose="02040503050406030204" pitchFamily="18" charset="0"/>
                </a:rPr>
                <a:t>〖</a:t>
              </a:r>
              <a:r>
                <a:rPr lang="en-US" b="0" i="0">
                  <a:latin typeface="Cambria Math" panose="02040503050406030204" pitchFamily="18" charset="0"/>
                </a:rPr>
                <a:t>E= </a:t>
              </a:r>
              <a:r>
                <a:rPr lang="en-US" i="0">
                  <a:latin typeface="Cambria Math" panose="02040503050406030204" pitchFamily="18" charset="0"/>
                </a:rPr>
                <a:t>z〗_(</a:t>
              </a:r>
              <a:r>
                <a:rPr lang="en-US" i="0">
                  <a:latin typeface="Cambria Math" panose="02040503050406030204" pitchFamily="18" charset="0"/>
                  <a:ea typeface="Cambria Math" panose="02040503050406030204" pitchFamily="18" charset="0"/>
                </a:rPr>
                <a:t>α∕</a:t>
              </a:r>
              <a:r>
                <a:rPr lang="en-US" i="0">
                  <a:latin typeface="Cambria Math" panose="02040503050406030204" pitchFamily="18" charset="0"/>
                </a:rPr>
                <a:t>2)  S_c/√n √(((N−n))/N)</a:t>
              </a:r>
              <a:endParaRPr lang="en-US"/>
            </a:p>
          </xdr:txBody>
        </xdr:sp>
      </mc:Fallback>
    </mc:AlternateContent>
    <xdr:clientData/>
  </xdr:twoCellAnchor>
  <xdr:twoCellAnchor>
    <xdr:from>
      <xdr:col>2</xdr:col>
      <xdr:colOff>502920</xdr:colOff>
      <xdr:row>15</xdr:row>
      <xdr:rowOff>152400</xdr:rowOff>
    </xdr:from>
    <xdr:to>
      <xdr:col>5</xdr:col>
      <xdr:colOff>63218</xdr:colOff>
      <xdr:row>19</xdr:row>
      <xdr:rowOff>85486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Rectangle 3"/>
            <xdr:cNvSpPr/>
          </xdr:nvSpPr>
          <xdr:spPr>
            <a:xfrm>
              <a:off x="1722120" y="2895600"/>
              <a:ext cx="1389098" cy="66460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pt-P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en-US" b="0" i="0">
                            <a:latin typeface="Cambria Math" panose="02040503050406030204" pitchFamily="18" charset="0"/>
                          </a:rPr>
                          <m:t>E</m:t>
                        </m:r>
                        <m:r>
                          <a:rPr lang="en-US" b="0" i="0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m:rPr>
                            <m:sty m:val="p"/>
                          </m:rPr>
                          <a:rPr lang="en-US" b="0" i="0">
                            <a:latin typeface="Cambria Math" panose="02040503050406030204" pitchFamily="18" charset="0"/>
                          </a:rPr>
                          <m:t>t</m:t>
                        </m:r>
                      </m:e>
                      <m:sub>
                        <m:f>
                          <m:fPr>
                            <m:type m:val="lin"/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α</m:t>
                            </m:r>
                          </m:num>
                          <m:den>
                            <m:r>
                              <a:rPr lang="en-US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b>
                    </m:sSub>
                    <m:f>
                      <m:fPr>
                        <m:ctrlPr>
                          <a:rPr lang="en-US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S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c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en-US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m:rPr>
                                <m:sty m:val="p"/>
                              </m:rPr>
                              <a:rPr lang="en-US" i="0">
                                <a:latin typeface="Cambria Math" panose="02040503050406030204" pitchFamily="18" charset="0"/>
                              </a:rPr>
                              <m:t>n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en-US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Rectangle 3"/>
            <xdr:cNvSpPr/>
          </xdr:nvSpPr>
          <xdr:spPr>
            <a:xfrm>
              <a:off x="1722120" y="2895600"/>
              <a:ext cx="1389098" cy="66460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pt-P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i="0">
                  <a:latin typeface="Cambria Math" panose="02040503050406030204" pitchFamily="18" charset="0"/>
                </a:rPr>
                <a:t>〖</a:t>
              </a:r>
              <a:r>
                <a:rPr lang="en-US" b="0" i="0">
                  <a:latin typeface="Cambria Math" panose="02040503050406030204" pitchFamily="18" charset="0"/>
                </a:rPr>
                <a:t>E=t〗_(</a:t>
              </a:r>
              <a:r>
                <a:rPr lang="en-US" i="0">
                  <a:latin typeface="Cambria Math" panose="02040503050406030204" pitchFamily="18" charset="0"/>
                  <a:ea typeface="Cambria Math" panose="02040503050406030204" pitchFamily="18" charset="0"/>
                </a:rPr>
                <a:t>α∕</a:t>
              </a:r>
              <a:r>
                <a:rPr lang="en-US" i="0">
                  <a:latin typeface="Cambria Math" panose="02040503050406030204" pitchFamily="18" charset="0"/>
                </a:rPr>
                <a:t>2)  S_c/√n</a:t>
              </a:r>
              <a:endParaRPr lang="en-US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541020</xdr:colOff>
          <xdr:row>54</xdr:row>
          <xdr:rowOff>22860</xdr:rowOff>
        </xdr:from>
        <xdr:to>
          <xdr:col>14</xdr:col>
          <xdr:colOff>541020</xdr:colOff>
          <xdr:row>62</xdr:row>
          <xdr:rowOff>7621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54</xdr:row>
          <xdr:rowOff>7620</xdr:rowOff>
        </xdr:from>
        <xdr:to>
          <xdr:col>4</xdr:col>
          <xdr:colOff>121920</xdr:colOff>
          <xdr:row>62</xdr:row>
          <xdr:rowOff>682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17</xdr:col>
      <xdr:colOff>0</xdr:colOff>
      <xdr:row>10</xdr:row>
      <xdr:rowOff>45720</xdr:rowOff>
    </xdr:from>
    <xdr:to>
      <xdr:col>28</xdr:col>
      <xdr:colOff>518160</xdr:colOff>
      <xdr:row>69</xdr:row>
      <xdr:rowOff>9574</xdr:rowOff>
    </xdr:to>
    <xdr:pic>
      <xdr:nvPicPr>
        <xdr:cNvPr id="7" name="Picture 6" descr="Student T Table critical valu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74520"/>
          <a:ext cx="7223760" cy="1080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138112</xdr:colOff>
      <xdr:row>62</xdr:row>
      <xdr:rowOff>49846</xdr:rowOff>
    </xdr:from>
    <xdr:to>
      <xdr:col>21</xdr:col>
      <xdr:colOff>376237</xdr:colOff>
      <xdr:row>63</xdr:row>
      <xdr:rowOff>106679</xdr:rowOff>
    </xdr:to>
    <xdr:sp macro="" textlink="">
      <xdr:nvSpPr>
        <xdr:cNvPr id="8" name="Rectangle 7"/>
        <xdr:cNvSpPr/>
      </xdr:nvSpPr>
      <xdr:spPr>
        <a:xfrm>
          <a:off x="11110912" y="11388406"/>
          <a:ext cx="847725" cy="239713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57150</xdr:colOff>
      <xdr:row>62</xdr:row>
      <xdr:rowOff>45084</xdr:rowOff>
    </xdr:from>
    <xdr:to>
      <xdr:col>17</xdr:col>
      <xdr:colOff>447673</xdr:colOff>
      <xdr:row>63</xdr:row>
      <xdr:rowOff>101917</xdr:rowOff>
    </xdr:to>
    <xdr:sp macro="" textlink="">
      <xdr:nvSpPr>
        <xdr:cNvPr id="9" name="Rectangle 8"/>
        <xdr:cNvSpPr/>
      </xdr:nvSpPr>
      <xdr:spPr>
        <a:xfrm>
          <a:off x="9201150" y="11383644"/>
          <a:ext cx="390523" cy="239713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142875</xdr:colOff>
      <xdr:row>25</xdr:row>
      <xdr:rowOff>144145</xdr:rowOff>
    </xdr:from>
    <xdr:to>
      <xdr:col>21</xdr:col>
      <xdr:colOff>381000</xdr:colOff>
      <xdr:row>27</xdr:row>
      <xdr:rowOff>29211</xdr:rowOff>
    </xdr:to>
    <xdr:sp macro="" textlink="">
      <xdr:nvSpPr>
        <xdr:cNvPr id="10" name="Rectangle 9"/>
        <xdr:cNvSpPr/>
      </xdr:nvSpPr>
      <xdr:spPr>
        <a:xfrm>
          <a:off x="11115675" y="4716145"/>
          <a:ext cx="847725" cy="250826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601980</xdr:colOff>
      <xdr:row>0</xdr:row>
      <xdr:rowOff>0</xdr:rowOff>
    </xdr:from>
    <xdr:to>
      <xdr:col>10</xdr:col>
      <xdr:colOff>41266</xdr:colOff>
      <xdr:row>15</xdr:row>
      <xdr:rowOff>75692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0780" y="0"/>
          <a:ext cx="3825240" cy="2818892"/>
        </a:xfrm>
        <a:prstGeom prst="rect">
          <a:avLst/>
        </a:prstGeom>
      </xdr:spPr>
    </xdr:pic>
    <xdr:clientData/>
  </xdr:twoCellAnchor>
  <xdr:twoCellAnchor editAs="oneCell">
    <xdr:from>
      <xdr:col>29</xdr:col>
      <xdr:colOff>207819</xdr:colOff>
      <xdr:row>29</xdr:row>
      <xdr:rowOff>158338</xdr:rowOff>
    </xdr:from>
    <xdr:to>
      <xdr:col>40</xdr:col>
      <xdr:colOff>88651</xdr:colOff>
      <xdr:row>55</xdr:row>
      <xdr:rowOff>290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44754" y="5324104"/>
          <a:ext cx="6629975" cy="4473328"/>
        </a:xfrm>
        <a:prstGeom prst="rect">
          <a:avLst/>
        </a:prstGeom>
      </xdr:spPr>
    </xdr:pic>
    <xdr:clientData/>
  </xdr:twoCellAnchor>
  <xdr:twoCellAnchor editAs="oneCell">
    <xdr:from>
      <xdr:col>29</xdr:col>
      <xdr:colOff>554183</xdr:colOff>
      <xdr:row>9</xdr:row>
      <xdr:rowOff>49480</xdr:rowOff>
    </xdr:from>
    <xdr:to>
      <xdr:col>38</xdr:col>
      <xdr:colOff>589057</xdr:colOff>
      <xdr:row>28</xdr:row>
      <xdr:rowOff>9895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91118" y="1652649"/>
          <a:ext cx="5556900" cy="3394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8"/>
  <sheetViews>
    <sheetView tabSelected="1" topLeftCell="A52" zoomScale="77" workbookViewId="0">
      <selection activeCell="O71" sqref="O71"/>
    </sheetView>
  </sheetViews>
  <sheetFormatPr defaultRowHeight="14.4" x14ac:dyDescent="0.3"/>
  <cols>
    <col min="6" max="6" width="10.6640625" bestFit="1" customWidth="1"/>
    <col min="15" max="15" width="8.88671875" style="34"/>
    <col min="16" max="16" width="3.77734375" style="34" customWidth="1"/>
  </cols>
  <sheetData>
    <row r="1" spans="1:23" x14ac:dyDescent="0.3">
      <c r="A1" s="8" t="s">
        <v>2</v>
      </c>
      <c r="B1" s="9"/>
      <c r="C1" s="9"/>
      <c r="D1" s="9"/>
      <c r="L1" s="8" t="s">
        <v>10</v>
      </c>
      <c r="M1" s="9"/>
      <c r="N1" s="9"/>
      <c r="O1" s="12"/>
      <c r="P1" s="12"/>
    </row>
    <row r="3" spans="1:23" x14ac:dyDescent="0.3">
      <c r="A3" s="32" t="s">
        <v>0</v>
      </c>
      <c r="B3" s="32" t="s">
        <v>1</v>
      </c>
      <c r="L3" s="32" t="s">
        <v>0</v>
      </c>
      <c r="M3" s="32" t="s">
        <v>1</v>
      </c>
    </row>
    <row r="4" spans="1:23" x14ac:dyDescent="0.3">
      <c r="A4" s="33">
        <v>1</v>
      </c>
      <c r="B4" s="31">
        <v>12.115367602076873</v>
      </c>
      <c r="L4" s="15">
        <v>1</v>
      </c>
      <c r="M4" s="15">
        <v>200</v>
      </c>
      <c r="Q4" s="24" t="s">
        <v>23</v>
      </c>
      <c r="R4" s="45" t="s">
        <v>24</v>
      </c>
      <c r="S4" s="46"/>
      <c r="T4" s="46"/>
      <c r="U4" s="46"/>
      <c r="V4" s="25" t="s">
        <v>25</v>
      </c>
      <c r="W4" s="23"/>
    </row>
    <row r="5" spans="1:23" x14ac:dyDescent="0.3">
      <c r="A5" s="33">
        <v>2</v>
      </c>
      <c r="B5" s="31">
        <v>6.6627983391889103</v>
      </c>
      <c r="L5" s="15">
        <v>2</v>
      </c>
      <c r="M5" s="15">
        <v>12</v>
      </c>
      <c r="Q5" s="26">
        <f>_xlfn.T.INV.2T(E25,E26)</f>
        <v>2.0555294386428731</v>
      </c>
      <c r="R5" s="46"/>
      <c r="S5" s="46"/>
      <c r="T5" s="46"/>
      <c r="U5" s="46"/>
      <c r="V5" s="23"/>
      <c r="W5" s="23"/>
    </row>
    <row r="6" spans="1:23" x14ac:dyDescent="0.3">
      <c r="A6" s="33">
        <v>3</v>
      </c>
      <c r="B6" s="31">
        <v>31.541963145019039</v>
      </c>
      <c r="L6" s="15">
        <v>3</v>
      </c>
      <c r="M6" s="15">
        <v>165</v>
      </c>
      <c r="Q6" s="23"/>
      <c r="R6" s="46"/>
      <c r="S6" s="46"/>
      <c r="T6" s="46"/>
      <c r="U6" s="46"/>
      <c r="V6" s="23"/>
      <c r="W6" s="23"/>
    </row>
    <row r="7" spans="1:23" x14ac:dyDescent="0.3">
      <c r="A7" s="33">
        <v>4</v>
      </c>
      <c r="B7" s="31">
        <v>36.447497723033251</v>
      </c>
      <c r="L7" s="15">
        <v>4</v>
      </c>
      <c r="M7" s="15">
        <v>12</v>
      </c>
    </row>
    <row r="8" spans="1:23" x14ac:dyDescent="0.3">
      <c r="A8" s="33">
        <v>5</v>
      </c>
      <c r="B8" s="31">
        <v>20.615862831180955</v>
      </c>
      <c r="L8" s="15">
        <v>5</v>
      </c>
      <c r="M8" s="15">
        <v>100</v>
      </c>
      <c r="P8" s="35"/>
      <c r="Q8" s="27" t="s">
        <v>23</v>
      </c>
      <c r="R8" s="47" t="s">
        <v>26</v>
      </c>
      <c r="S8" s="47"/>
      <c r="T8" s="47"/>
      <c r="U8" s="47"/>
      <c r="V8" s="25" t="s">
        <v>27</v>
      </c>
      <c r="W8" s="23"/>
    </row>
    <row r="9" spans="1:23" x14ac:dyDescent="0.3">
      <c r="A9" s="33">
        <v>6</v>
      </c>
      <c r="B9" s="31">
        <v>38.837996224267492</v>
      </c>
      <c r="L9" s="15">
        <v>6</v>
      </c>
      <c r="M9" s="15">
        <v>177</v>
      </c>
      <c r="P9" s="36"/>
      <c r="Q9" s="26">
        <f>_xlfn.T.INV(1-E25/2,E26)</f>
        <v>2.0555294386428731</v>
      </c>
      <c r="R9" s="47"/>
      <c r="S9" s="47"/>
      <c r="T9" s="47"/>
      <c r="U9" s="47"/>
      <c r="V9" s="23"/>
      <c r="W9" s="23"/>
    </row>
    <row r="10" spans="1:23" x14ac:dyDescent="0.3">
      <c r="A10" s="33">
        <v>7</v>
      </c>
      <c r="B10" s="31">
        <v>52.462361884935483</v>
      </c>
      <c r="L10" s="15">
        <v>7</v>
      </c>
      <c r="M10" s="15">
        <v>171</v>
      </c>
      <c r="P10" s="37"/>
      <c r="Q10" s="28"/>
      <c r="R10" s="47"/>
      <c r="S10" s="47"/>
      <c r="T10" s="47"/>
      <c r="U10" s="47"/>
      <c r="V10" s="23"/>
      <c r="W10" s="23"/>
    </row>
    <row r="11" spans="1:23" x14ac:dyDescent="0.3">
      <c r="A11" s="33">
        <v>8</v>
      </c>
      <c r="B11" s="31">
        <v>39.631946460296788</v>
      </c>
      <c r="L11" s="15">
        <v>8</v>
      </c>
      <c r="M11" s="15">
        <v>165</v>
      </c>
      <c r="P11" s="37"/>
      <c r="Q11" s="14"/>
    </row>
    <row r="12" spans="1:23" x14ac:dyDescent="0.3">
      <c r="A12" s="33">
        <v>9</v>
      </c>
      <c r="B12" s="31">
        <v>50.425327164086241</v>
      </c>
      <c r="L12" s="15">
        <v>9</v>
      </c>
      <c r="M12" s="15">
        <v>47</v>
      </c>
      <c r="P12" s="37"/>
      <c r="Q12" s="14"/>
    </row>
    <row r="13" spans="1:23" x14ac:dyDescent="0.3">
      <c r="A13" s="33">
        <v>10</v>
      </c>
      <c r="B13" s="31">
        <v>55.283394848725045</v>
      </c>
      <c r="L13" s="15">
        <v>10</v>
      </c>
      <c r="M13" s="15">
        <v>224</v>
      </c>
      <c r="P13" s="37"/>
      <c r="Q13" s="14"/>
    </row>
    <row r="14" spans="1:23" x14ac:dyDescent="0.3">
      <c r="A14" s="33">
        <v>11</v>
      </c>
      <c r="B14" s="31">
        <v>46.276388721625622</v>
      </c>
      <c r="L14" s="15">
        <v>11</v>
      </c>
      <c r="M14" s="15">
        <v>24</v>
      </c>
      <c r="P14" s="37"/>
      <c r="Q14" s="14"/>
    </row>
    <row r="15" spans="1:23" x14ac:dyDescent="0.3">
      <c r="A15" s="33">
        <v>12</v>
      </c>
      <c r="B15" s="31">
        <v>32.392882086838036</v>
      </c>
      <c r="L15" s="15">
        <v>12</v>
      </c>
      <c r="M15" s="15">
        <v>53</v>
      </c>
      <c r="P15" s="37"/>
      <c r="Q15" s="14"/>
    </row>
    <row r="16" spans="1:23" x14ac:dyDescent="0.3">
      <c r="A16" s="33">
        <v>13</v>
      </c>
      <c r="B16" s="31">
        <v>39.026143058795675</v>
      </c>
      <c r="C16" s="7"/>
      <c r="D16" s="7"/>
      <c r="E16" s="7"/>
      <c r="F16" s="7"/>
      <c r="G16" s="7"/>
      <c r="H16" s="7"/>
      <c r="I16" s="7"/>
      <c r="J16" s="7"/>
      <c r="K16" s="7"/>
      <c r="L16" s="15">
        <v>13</v>
      </c>
      <c r="M16" s="15">
        <v>130</v>
      </c>
      <c r="P16" s="37"/>
      <c r="Q16" s="14"/>
    </row>
    <row r="17" spans="1:27" x14ac:dyDescent="0.3">
      <c r="A17" s="33">
        <v>14</v>
      </c>
      <c r="B17" s="31">
        <v>43.630440420327602</v>
      </c>
      <c r="C17" s="7"/>
      <c r="D17" s="7"/>
      <c r="E17" s="7"/>
      <c r="F17" s="7"/>
      <c r="G17" s="7"/>
      <c r="H17" s="7"/>
      <c r="I17" s="7"/>
      <c r="J17" s="7"/>
      <c r="K17" s="7"/>
      <c r="L17" s="15">
        <v>14</v>
      </c>
      <c r="M17" s="15">
        <v>217</v>
      </c>
      <c r="P17" s="37"/>
      <c r="Q17" s="14"/>
    </row>
    <row r="18" spans="1:27" x14ac:dyDescent="0.3">
      <c r="A18" s="33">
        <v>15</v>
      </c>
      <c r="B18" s="31">
        <v>32.512109993394837</v>
      </c>
      <c r="C18" s="7"/>
      <c r="D18" s="7"/>
      <c r="E18" s="7"/>
      <c r="F18" s="7"/>
      <c r="G18" s="7"/>
      <c r="H18" s="7"/>
      <c r="I18" s="7"/>
      <c r="J18" s="7"/>
      <c r="K18" s="7"/>
      <c r="L18" s="15">
        <v>15</v>
      </c>
      <c r="M18" s="15">
        <v>141</v>
      </c>
      <c r="P18" s="37"/>
      <c r="Q18" s="14"/>
    </row>
    <row r="19" spans="1:27" x14ac:dyDescent="0.3">
      <c r="A19" s="33">
        <v>16</v>
      </c>
      <c r="B19" s="31">
        <v>68.890172046149956</v>
      </c>
      <c r="C19" s="7"/>
      <c r="D19" s="7"/>
      <c r="E19" s="7"/>
      <c r="F19" s="7"/>
      <c r="G19" s="7"/>
      <c r="H19" s="7"/>
      <c r="I19" s="7"/>
      <c r="J19" s="7"/>
      <c r="K19" s="7"/>
      <c r="L19" s="15">
        <v>16</v>
      </c>
      <c r="M19" s="15">
        <v>71</v>
      </c>
      <c r="P19" s="37"/>
      <c r="Q19" s="14"/>
    </row>
    <row r="20" spans="1:27" x14ac:dyDescent="0.3">
      <c r="A20" s="33">
        <v>17</v>
      </c>
      <c r="B20" s="31">
        <v>52.069139947849436</v>
      </c>
      <c r="C20" s="7"/>
      <c r="D20" s="7"/>
      <c r="E20" s="7"/>
      <c r="F20" s="7"/>
      <c r="G20" s="7"/>
      <c r="H20" s="7"/>
      <c r="I20" s="7"/>
      <c r="J20" s="7"/>
      <c r="K20" s="7"/>
      <c r="L20" s="15">
        <v>17</v>
      </c>
      <c r="M20" s="15">
        <v>0</v>
      </c>
      <c r="P20" s="37"/>
      <c r="Q20" s="14"/>
    </row>
    <row r="21" spans="1:27" x14ac:dyDescent="0.3">
      <c r="A21" s="33">
        <v>18</v>
      </c>
      <c r="B21" s="31">
        <v>46.299028063617378</v>
      </c>
      <c r="F21">
        <f>1-0.025</f>
        <v>0.97499999999999998</v>
      </c>
      <c r="I21" s="16"/>
      <c r="J21" s="16"/>
      <c r="L21" s="15">
        <v>18</v>
      </c>
      <c r="M21" s="15">
        <v>271</v>
      </c>
      <c r="P21" s="37"/>
      <c r="Q21" s="14"/>
    </row>
    <row r="22" spans="1:27" x14ac:dyDescent="0.3">
      <c r="A22" s="33">
        <v>19</v>
      </c>
      <c r="B22" s="31">
        <v>26.837232100970855</v>
      </c>
      <c r="I22" s="14"/>
      <c r="J22" s="14"/>
      <c r="L22" s="15">
        <v>19</v>
      </c>
      <c r="M22" s="15">
        <v>283</v>
      </c>
      <c r="P22" s="37"/>
      <c r="Q22" s="14"/>
    </row>
    <row r="23" spans="1:27" x14ac:dyDescent="0.3">
      <c r="A23" s="33">
        <v>20</v>
      </c>
      <c r="B23" s="31">
        <v>78.458977376227949</v>
      </c>
      <c r="I23" s="3" t="s">
        <v>13</v>
      </c>
      <c r="J23" s="53">
        <v>400</v>
      </c>
      <c r="L23" s="15">
        <v>20</v>
      </c>
      <c r="M23" s="15">
        <v>200</v>
      </c>
      <c r="P23" s="37"/>
      <c r="Q23" s="14"/>
    </row>
    <row r="24" spans="1:27" x14ac:dyDescent="0.3">
      <c r="A24" s="33">
        <v>21</v>
      </c>
      <c r="B24" s="31">
        <v>42.454764804535408</v>
      </c>
      <c r="I24" s="1" t="s">
        <v>3</v>
      </c>
      <c r="J24" s="2">
        <f>COUNT(L4:L51)-1</f>
        <v>47</v>
      </c>
      <c r="L24" s="15">
        <v>21</v>
      </c>
      <c r="M24" s="15">
        <v>265</v>
      </c>
      <c r="P24" s="37"/>
      <c r="Q24" s="14"/>
    </row>
    <row r="25" spans="1:27" x14ac:dyDescent="0.3">
      <c r="A25" s="33">
        <v>22</v>
      </c>
      <c r="B25" s="31">
        <v>31.773395157450114</v>
      </c>
      <c r="D25" s="3" t="s">
        <v>28</v>
      </c>
      <c r="E25" s="2">
        <v>0.05</v>
      </c>
      <c r="I25" s="1" t="s">
        <v>4</v>
      </c>
      <c r="J25" s="2">
        <f>COUNT(L4:L51)</f>
        <v>48</v>
      </c>
      <c r="L25" s="15">
        <v>22</v>
      </c>
      <c r="M25" s="15">
        <v>277</v>
      </c>
      <c r="P25" s="37"/>
      <c r="Q25" s="28"/>
      <c r="R25" s="23"/>
      <c r="Z25" s="23"/>
      <c r="AA25" s="23"/>
    </row>
    <row r="26" spans="1:27" ht="18" x14ac:dyDescent="0.35">
      <c r="A26" s="33">
        <v>23</v>
      </c>
      <c r="B26" s="31">
        <v>67.125564687152618</v>
      </c>
      <c r="D26" s="1" t="s">
        <v>3</v>
      </c>
      <c r="E26" s="2">
        <f>E27-1</f>
        <v>26</v>
      </c>
      <c r="I26" s="51" t="s">
        <v>11</v>
      </c>
      <c r="J26" s="52">
        <f>_xlfn.T.INV(1-0.05/2,500)</f>
        <v>1.9647198374673649</v>
      </c>
      <c r="L26" s="15">
        <v>23</v>
      </c>
      <c r="M26" s="15">
        <v>306</v>
      </c>
      <c r="P26" s="37"/>
      <c r="Q26" s="28"/>
      <c r="R26" s="23"/>
      <c r="Z26" s="23"/>
      <c r="AA26" s="23"/>
    </row>
    <row r="27" spans="1:27" x14ac:dyDescent="0.3">
      <c r="A27" s="33">
        <v>24</v>
      </c>
      <c r="B27" s="31">
        <v>69.459869898016237</v>
      </c>
      <c r="D27" s="1" t="s">
        <v>4</v>
      </c>
      <c r="E27" s="2">
        <f>COUNT(A4:A30)</f>
        <v>27</v>
      </c>
      <c r="I27" t="s">
        <v>6</v>
      </c>
      <c r="J27" s="4">
        <f>SQRT(J25)</f>
        <v>6.9282032302755088</v>
      </c>
      <c r="L27" s="15">
        <v>24</v>
      </c>
      <c r="M27" s="15">
        <v>165</v>
      </c>
      <c r="P27" s="37"/>
      <c r="Q27" s="28"/>
      <c r="R27" s="23"/>
      <c r="Z27" s="23"/>
      <c r="AA27" s="23"/>
    </row>
    <row r="28" spans="1:27" x14ac:dyDescent="0.3">
      <c r="A28" s="33">
        <v>25</v>
      </c>
      <c r="B28" s="31">
        <v>19.872427265941219</v>
      </c>
      <c r="D28" s="3" t="s">
        <v>5</v>
      </c>
      <c r="E28" s="2">
        <f>_xlfn.T.INV(1-0.05/2,E26)</f>
        <v>2.0555294386428731</v>
      </c>
      <c r="I28" t="s">
        <v>30</v>
      </c>
      <c r="J28" s="2">
        <f>(J23-J25)/J23</f>
        <v>0.88</v>
      </c>
      <c r="K28" s="2"/>
      <c r="L28" s="15">
        <v>25</v>
      </c>
      <c r="M28" s="15">
        <v>130</v>
      </c>
      <c r="P28" s="37"/>
      <c r="Q28" s="28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3">
      <c r="A29" s="33">
        <v>26</v>
      </c>
      <c r="B29" s="31">
        <v>31.354320723193613</v>
      </c>
      <c r="D29" t="s">
        <v>6</v>
      </c>
      <c r="E29" s="4">
        <f>SQRT(E27)</f>
        <v>5.196152422706632</v>
      </c>
      <c r="I29" s="3" t="s">
        <v>31</v>
      </c>
      <c r="J29" s="4">
        <f>SQRT(J28)</f>
        <v>0.93808315196468595</v>
      </c>
      <c r="L29" s="15">
        <v>26</v>
      </c>
      <c r="M29" s="15">
        <v>106</v>
      </c>
      <c r="P29" s="37"/>
      <c r="Q29" s="28"/>
      <c r="R29" s="14"/>
      <c r="S29" s="14"/>
      <c r="Y29" s="23"/>
      <c r="Z29" s="23"/>
      <c r="AA29" s="23"/>
    </row>
    <row r="30" spans="1:27" x14ac:dyDescent="0.3">
      <c r="A30" s="33">
        <v>27</v>
      </c>
      <c r="B30" s="31">
        <v>27.167651150812652</v>
      </c>
      <c r="L30" s="15">
        <v>27</v>
      </c>
      <c r="M30" s="15">
        <v>253</v>
      </c>
      <c r="P30" s="37"/>
      <c r="Q30" s="28"/>
      <c r="R30" s="14"/>
      <c r="S30" s="14"/>
      <c r="Y30" s="23"/>
      <c r="Z30" s="23"/>
      <c r="AA30" s="23"/>
    </row>
    <row r="31" spans="1:27" x14ac:dyDescent="0.3">
      <c r="B31" s="10"/>
      <c r="D31" s="1" t="s">
        <v>7</v>
      </c>
      <c r="E31" s="4">
        <f>AVERAGE(B4:B30)</f>
        <v>40.726852730581825</v>
      </c>
      <c r="F31" s="10"/>
      <c r="G31" s="10"/>
      <c r="H31" s="10"/>
      <c r="I31" s="1" t="s">
        <v>7</v>
      </c>
      <c r="J31" s="4">
        <f>AVERAGE(M4:M51)</f>
        <v>132.35416666666666</v>
      </c>
      <c r="L31" s="15">
        <v>28</v>
      </c>
      <c r="M31" s="15">
        <v>77</v>
      </c>
      <c r="P31" s="37"/>
      <c r="Q31" s="28"/>
      <c r="R31" s="14"/>
      <c r="S31" s="14"/>
      <c r="Y31" s="23"/>
      <c r="Z31" s="23"/>
      <c r="AA31" s="23"/>
    </row>
    <row r="32" spans="1:27" x14ac:dyDescent="0.3">
      <c r="D32" s="1" t="s">
        <v>8</v>
      </c>
      <c r="E32" s="4">
        <f>_xlfn.STDEV.S(B4:B30)</f>
        <v>17.536050013039947</v>
      </c>
      <c r="F32" s="11"/>
      <c r="G32" s="11"/>
      <c r="H32" s="11"/>
      <c r="I32" s="1" t="s">
        <v>8</v>
      </c>
      <c r="J32" s="4">
        <f>_xlfn.STDEV.S(M4:M51)</f>
        <v>90.254366213316104</v>
      </c>
      <c r="L32" s="15">
        <v>29</v>
      </c>
      <c r="M32" s="15">
        <v>59</v>
      </c>
      <c r="P32" s="37"/>
      <c r="Q32" s="28"/>
      <c r="R32" s="28"/>
      <c r="S32" s="28"/>
      <c r="T32" s="23"/>
      <c r="U32" s="23"/>
      <c r="V32" s="23"/>
      <c r="W32" s="23"/>
      <c r="X32" s="23"/>
      <c r="Y32" s="23"/>
      <c r="Z32" s="23"/>
      <c r="AA32" s="23"/>
    </row>
    <row r="33" spans="4:19" x14ac:dyDescent="0.3">
      <c r="D33" s="3" t="s">
        <v>14</v>
      </c>
      <c r="E33" s="44">
        <f>E32/$E$29*$E$28</f>
        <v>6.9370303461077762</v>
      </c>
      <c r="F33" s="11"/>
      <c r="G33" s="11"/>
      <c r="H33" s="11"/>
      <c r="I33" s="3" t="s">
        <v>14</v>
      </c>
      <c r="J33" s="4">
        <f>J32/$J$27*1.96*J29</f>
        <v>23.952177951899909</v>
      </c>
      <c r="L33" s="15">
        <v>30</v>
      </c>
      <c r="M33" s="15">
        <v>277</v>
      </c>
      <c r="P33" s="37"/>
      <c r="Q33" s="14"/>
      <c r="R33" s="14"/>
      <c r="S33" s="14"/>
    </row>
    <row r="34" spans="4:19" x14ac:dyDescent="0.3">
      <c r="D34" s="3" t="s">
        <v>9</v>
      </c>
      <c r="E34" s="4">
        <f>E33/E31*100</f>
        <v>17.033062662607254</v>
      </c>
      <c r="F34" s="12"/>
      <c r="G34" s="12"/>
      <c r="H34" s="12"/>
      <c r="I34" s="3" t="s">
        <v>9</v>
      </c>
      <c r="J34" s="4">
        <f>J33/J31*100</f>
        <v>18.097033554087766</v>
      </c>
      <c r="K34" s="5"/>
      <c r="L34" s="15">
        <v>31</v>
      </c>
      <c r="M34" s="15">
        <v>236</v>
      </c>
      <c r="P34" s="37"/>
      <c r="Q34" s="14"/>
      <c r="R34" s="14"/>
      <c r="S34" s="14"/>
    </row>
    <row r="35" spans="4:19" x14ac:dyDescent="0.3">
      <c r="D35" s="5"/>
      <c r="F35" s="13"/>
      <c r="G35" s="13"/>
      <c r="H35" s="13"/>
      <c r="L35" s="15">
        <v>32</v>
      </c>
      <c r="M35" s="15">
        <v>194</v>
      </c>
      <c r="P35" s="37"/>
      <c r="Q35" s="14"/>
      <c r="R35" s="14"/>
      <c r="S35" s="14"/>
    </row>
    <row r="36" spans="4:19" x14ac:dyDescent="0.3">
      <c r="L36" s="15">
        <v>33</v>
      </c>
      <c r="M36" s="15">
        <v>136</v>
      </c>
      <c r="P36" s="37"/>
      <c r="Q36" s="14"/>
      <c r="R36" s="14"/>
      <c r="S36" s="14"/>
    </row>
    <row r="37" spans="4:19" x14ac:dyDescent="0.3">
      <c r="F37" s="48"/>
      <c r="L37" s="15">
        <v>34</v>
      </c>
      <c r="M37" s="15">
        <v>147</v>
      </c>
      <c r="P37" s="37"/>
      <c r="Q37" s="14"/>
      <c r="R37" s="14"/>
      <c r="S37" s="14"/>
    </row>
    <row r="38" spans="4:19" x14ac:dyDescent="0.3">
      <c r="L38" s="15">
        <v>35</v>
      </c>
      <c r="M38" s="15">
        <v>177</v>
      </c>
      <c r="P38" s="37"/>
      <c r="Q38" s="14"/>
      <c r="R38" s="14"/>
      <c r="S38" s="14"/>
    </row>
    <row r="39" spans="4:19" x14ac:dyDescent="0.3">
      <c r="D39" t="s">
        <v>32</v>
      </c>
      <c r="F39" s="49">
        <f>_xlfn.NORM.S.INV(1-0.05/2)</f>
        <v>1.9599639845400536</v>
      </c>
      <c r="L39" s="15">
        <v>36</v>
      </c>
      <c r="M39" s="15">
        <v>124</v>
      </c>
      <c r="P39" s="37"/>
      <c r="Q39" s="14"/>
      <c r="R39" s="14"/>
      <c r="S39" s="14"/>
    </row>
    <row r="40" spans="4:19" x14ac:dyDescent="0.3">
      <c r="D40" t="s">
        <v>33</v>
      </c>
      <c r="F40" s="49">
        <f>_xlfn.T.INV(1-0.05/2,500)</f>
        <v>1.9647198374673649</v>
      </c>
      <c r="L40" s="15">
        <v>37</v>
      </c>
      <c r="M40" s="15">
        <v>100</v>
      </c>
      <c r="P40" s="37"/>
      <c r="Q40" s="14"/>
      <c r="R40" s="14"/>
      <c r="S40" s="14"/>
    </row>
    <row r="41" spans="4:19" x14ac:dyDescent="0.3">
      <c r="L41" s="15">
        <v>38</v>
      </c>
      <c r="M41" s="15">
        <v>53</v>
      </c>
      <c r="P41" s="37"/>
      <c r="Q41" s="14"/>
      <c r="R41" s="14"/>
      <c r="S41" s="14"/>
    </row>
    <row r="42" spans="4:19" x14ac:dyDescent="0.3">
      <c r="D42" s="50"/>
      <c r="L42" s="15">
        <v>39</v>
      </c>
      <c r="M42" s="15">
        <v>41</v>
      </c>
      <c r="P42" s="37"/>
      <c r="Q42" s="14"/>
      <c r="R42" s="14"/>
      <c r="S42" s="14"/>
    </row>
    <row r="43" spans="4:19" x14ac:dyDescent="0.3">
      <c r="L43" s="15">
        <v>40</v>
      </c>
      <c r="M43" s="15">
        <v>159</v>
      </c>
      <c r="P43" s="37"/>
      <c r="Q43" s="14"/>
      <c r="R43" s="14"/>
      <c r="S43" s="14"/>
    </row>
    <row r="44" spans="4:19" x14ac:dyDescent="0.3">
      <c r="L44" s="15">
        <v>41</v>
      </c>
      <c r="M44" s="15">
        <v>71</v>
      </c>
      <c r="P44" s="37"/>
      <c r="Q44" s="14"/>
      <c r="R44" s="14"/>
      <c r="S44" s="14"/>
    </row>
    <row r="45" spans="4:19" x14ac:dyDescent="0.3">
      <c r="L45" s="15">
        <v>42</v>
      </c>
      <c r="M45" s="15">
        <v>0</v>
      </c>
      <c r="P45" s="37"/>
      <c r="Q45" s="14"/>
      <c r="R45" s="14"/>
      <c r="S45" s="14"/>
    </row>
    <row r="46" spans="4:19" x14ac:dyDescent="0.3">
      <c r="L46" s="15">
        <v>43</v>
      </c>
      <c r="M46" s="15">
        <v>0</v>
      </c>
      <c r="P46" s="37"/>
      <c r="Q46" s="14"/>
      <c r="R46" s="14"/>
      <c r="S46" s="14"/>
    </row>
    <row r="47" spans="4:19" x14ac:dyDescent="0.3">
      <c r="H47" s="43"/>
      <c r="L47" s="15">
        <v>44</v>
      </c>
      <c r="M47" s="15">
        <v>177</v>
      </c>
      <c r="P47" s="37"/>
      <c r="Q47" s="14"/>
      <c r="R47" s="14"/>
      <c r="S47" s="14"/>
    </row>
    <row r="48" spans="4:19" x14ac:dyDescent="0.3">
      <c r="H48" s="42"/>
      <c r="L48" s="15">
        <v>45</v>
      </c>
      <c r="M48" s="15">
        <v>130</v>
      </c>
      <c r="P48" s="37"/>
      <c r="Q48" s="14"/>
      <c r="R48" s="14"/>
      <c r="S48" s="14"/>
    </row>
    <row r="49" spans="1:19" x14ac:dyDescent="0.3">
      <c r="H49" s="42"/>
      <c r="L49" s="15">
        <v>46</v>
      </c>
      <c r="M49" s="15">
        <v>0</v>
      </c>
      <c r="P49" s="37"/>
      <c r="Q49" s="14"/>
      <c r="R49" s="14"/>
      <c r="S49" s="14"/>
    </row>
    <row r="50" spans="1:19" x14ac:dyDescent="0.3">
      <c r="H50" s="42"/>
      <c r="L50" s="15">
        <v>47</v>
      </c>
      <c r="M50" s="15">
        <v>0</v>
      </c>
      <c r="P50" s="37"/>
      <c r="Q50" s="14"/>
      <c r="R50" s="14"/>
      <c r="S50" s="14"/>
    </row>
    <row r="51" spans="1:19" x14ac:dyDescent="0.3">
      <c r="H51" s="42"/>
      <c r="L51" s="15">
        <v>48</v>
      </c>
      <c r="M51" s="15">
        <v>30</v>
      </c>
      <c r="P51" s="37"/>
      <c r="Q51" s="14"/>
      <c r="R51" s="14"/>
      <c r="S51" s="14"/>
    </row>
    <row r="52" spans="1:19" x14ac:dyDescent="0.3">
      <c r="P52" s="37"/>
      <c r="Q52" s="14"/>
      <c r="R52" s="14"/>
      <c r="S52" s="14"/>
    </row>
    <row r="53" spans="1:19" x14ac:dyDescent="0.3">
      <c r="A53" s="17" t="s">
        <v>15</v>
      </c>
      <c r="B53" s="9"/>
      <c r="C53" s="9"/>
      <c r="D53" s="9"/>
      <c r="E53" s="9"/>
      <c r="J53" s="17" t="s">
        <v>15</v>
      </c>
      <c r="K53" s="6"/>
      <c r="L53" s="6"/>
      <c r="M53" s="6"/>
      <c r="N53" s="6"/>
      <c r="P53" s="37"/>
      <c r="Q53" s="39"/>
      <c r="R53" s="14"/>
      <c r="S53" s="14"/>
    </row>
    <row r="54" spans="1:19" x14ac:dyDescent="0.3">
      <c r="J54" s="7"/>
      <c r="K54" s="7"/>
      <c r="L54" s="7"/>
      <c r="M54" s="7"/>
      <c r="N54" s="7"/>
      <c r="P54" s="37"/>
      <c r="Q54" s="29"/>
      <c r="R54" s="14"/>
      <c r="S54" s="14"/>
    </row>
    <row r="55" spans="1:19" x14ac:dyDescent="0.3">
      <c r="J55" s="7"/>
      <c r="K55" s="7"/>
      <c r="L55" s="7"/>
      <c r="M55" s="7"/>
      <c r="N55" s="7"/>
      <c r="P55" s="37"/>
      <c r="Q55" s="29"/>
      <c r="R55" s="14"/>
      <c r="S55" s="14"/>
    </row>
    <row r="56" spans="1:19" x14ac:dyDescent="0.3">
      <c r="J56" s="7"/>
      <c r="K56" s="7"/>
      <c r="L56" s="7"/>
      <c r="M56" s="7"/>
      <c r="N56" s="7"/>
      <c r="P56" s="37"/>
      <c r="Q56" s="29"/>
      <c r="R56" s="14"/>
      <c r="S56" s="14"/>
    </row>
    <row r="57" spans="1:19" x14ac:dyDescent="0.3">
      <c r="J57" s="7"/>
      <c r="K57" s="7"/>
      <c r="L57" s="7"/>
      <c r="M57" s="7"/>
      <c r="N57" s="7"/>
      <c r="P57" s="37"/>
      <c r="Q57" s="29"/>
      <c r="R57" s="14"/>
      <c r="S57" s="14"/>
    </row>
    <row r="58" spans="1:19" x14ac:dyDescent="0.3">
      <c r="J58" s="7"/>
      <c r="K58" s="7"/>
      <c r="L58" s="7"/>
      <c r="M58" s="7"/>
      <c r="N58" s="7"/>
      <c r="P58" s="37"/>
      <c r="Q58" s="29"/>
      <c r="R58" s="14"/>
      <c r="S58" s="14"/>
    </row>
    <row r="59" spans="1:19" x14ac:dyDescent="0.3">
      <c r="J59" s="7"/>
      <c r="K59" s="7"/>
      <c r="L59" s="7"/>
      <c r="M59" s="7"/>
      <c r="N59" s="7"/>
      <c r="P59" s="37"/>
      <c r="Q59" s="29"/>
      <c r="R59" s="14"/>
      <c r="S59" s="14"/>
    </row>
    <row r="60" spans="1:19" x14ac:dyDescent="0.3">
      <c r="J60" s="7"/>
      <c r="K60" s="7"/>
      <c r="L60" s="7"/>
      <c r="M60" s="7"/>
      <c r="N60" s="7"/>
      <c r="P60" s="37"/>
      <c r="Q60" s="29"/>
      <c r="R60" s="14"/>
      <c r="S60" s="14"/>
    </row>
    <row r="61" spans="1:19" x14ac:dyDescent="0.3">
      <c r="J61" s="7"/>
      <c r="K61" s="7"/>
      <c r="L61" s="7"/>
      <c r="M61" s="7"/>
      <c r="N61" s="7"/>
      <c r="P61" s="37"/>
      <c r="Q61" s="29"/>
      <c r="R61" s="14"/>
      <c r="S61" s="14"/>
    </row>
    <row r="62" spans="1:19" x14ac:dyDescent="0.3">
      <c r="J62" s="7"/>
      <c r="K62" s="7"/>
      <c r="L62" s="7"/>
      <c r="M62" s="7"/>
      <c r="N62" s="7"/>
      <c r="P62" s="37"/>
      <c r="Q62" s="29"/>
      <c r="R62" s="14"/>
      <c r="S62" s="14"/>
    </row>
    <row r="63" spans="1:19" x14ac:dyDescent="0.3">
      <c r="J63" s="7"/>
      <c r="K63" s="7"/>
      <c r="L63" s="7"/>
      <c r="M63" s="7"/>
      <c r="N63" s="7"/>
      <c r="P63" s="38"/>
      <c r="Q63" s="30"/>
      <c r="R63" s="14"/>
      <c r="S63" s="14"/>
    </row>
    <row r="64" spans="1:19" x14ac:dyDescent="0.3">
      <c r="I64" t="s">
        <v>16</v>
      </c>
      <c r="N64" s="34"/>
      <c r="O64" s="39"/>
      <c r="P64" s="14"/>
      <c r="R64" s="14"/>
      <c r="S64" s="14"/>
    </row>
    <row r="65" spans="1:19" x14ac:dyDescent="0.3">
      <c r="I65" s="18" t="s">
        <v>19</v>
      </c>
      <c r="J65" s="18" t="s">
        <v>20</v>
      </c>
      <c r="K65" s="18" t="s">
        <v>21</v>
      </c>
      <c r="L65" s="18" t="s">
        <v>12</v>
      </c>
      <c r="N65" s="34"/>
      <c r="O65" s="39"/>
      <c r="P65" s="14"/>
      <c r="R65" s="14"/>
      <c r="S65" s="14"/>
    </row>
    <row r="66" spans="1:19" x14ac:dyDescent="0.3">
      <c r="I66" s="15">
        <v>10</v>
      </c>
      <c r="J66" s="21">
        <f>J32^2*J26^2</f>
        <v>31443.993804565111</v>
      </c>
      <c r="K66" s="21">
        <f>(I66*J31/100)^2+J66/J23</f>
        <v>253.78623885169054</v>
      </c>
      <c r="L66" s="19">
        <f>J66/K66</f>
        <v>123.89952247545061</v>
      </c>
      <c r="N66" s="34"/>
      <c r="O66" s="39"/>
      <c r="P66" s="14"/>
      <c r="R66" s="14"/>
      <c r="S66" s="14"/>
    </row>
    <row r="67" spans="1:19" x14ac:dyDescent="0.3">
      <c r="N67" s="34"/>
      <c r="O67" s="39"/>
      <c r="P67" s="14"/>
      <c r="R67" s="14"/>
      <c r="S67" s="14"/>
    </row>
    <row r="68" spans="1:19" x14ac:dyDescent="0.3">
      <c r="I68" t="s">
        <v>29</v>
      </c>
      <c r="N68" s="34"/>
      <c r="O68" s="39"/>
      <c r="P68" s="14"/>
      <c r="R68" s="14"/>
      <c r="S68" s="14"/>
    </row>
    <row r="69" spans="1:19" x14ac:dyDescent="0.3">
      <c r="A69" t="s">
        <v>22</v>
      </c>
      <c r="N69" s="34"/>
      <c r="O69" s="39"/>
      <c r="P69" s="14"/>
      <c r="R69" s="14"/>
      <c r="S69" s="14"/>
    </row>
    <row r="70" spans="1:19" x14ac:dyDescent="0.3">
      <c r="A70" s="18" t="s">
        <v>12</v>
      </c>
      <c r="B70" s="18" t="s">
        <v>17</v>
      </c>
      <c r="C70" s="18" t="s">
        <v>18</v>
      </c>
      <c r="D70" s="18" t="s">
        <v>19</v>
      </c>
      <c r="E70" s="18" t="s">
        <v>20</v>
      </c>
      <c r="F70" s="18" t="s">
        <v>21</v>
      </c>
      <c r="G70" s="18" t="s">
        <v>12</v>
      </c>
      <c r="I70" s="18" t="s">
        <v>12</v>
      </c>
      <c r="J70" s="18" t="s">
        <v>17</v>
      </c>
      <c r="K70" s="18" t="s">
        <v>18</v>
      </c>
      <c r="L70" s="18" t="s">
        <v>19</v>
      </c>
      <c r="M70" s="18" t="s">
        <v>20</v>
      </c>
      <c r="N70" s="41" t="s">
        <v>21</v>
      </c>
      <c r="O70" s="18" t="s">
        <v>12</v>
      </c>
      <c r="P70"/>
      <c r="R70" s="14"/>
      <c r="S70" s="14"/>
    </row>
    <row r="71" spans="1:19" x14ac:dyDescent="0.3">
      <c r="A71" s="15">
        <v>27</v>
      </c>
      <c r="B71" s="19">
        <f>A71-1</f>
        <v>26</v>
      </c>
      <c r="C71" s="20">
        <f>_xlfn.T.INV(1-0.05/2,B71)</f>
        <v>2.0555294386428731</v>
      </c>
      <c r="D71" s="15">
        <v>12</v>
      </c>
      <c r="E71" s="21">
        <f>C71^2*$E$32^2</f>
        <v>1299.304530616145</v>
      </c>
      <c r="F71" s="22">
        <f>(D71*$E$31/100)^2</f>
        <v>23.884942080074403</v>
      </c>
      <c r="G71" s="19">
        <f>E71/F71</f>
        <v>54.398479437807268</v>
      </c>
      <c r="I71" s="15">
        <v>48</v>
      </c>
      <c r="J71" s="19">
        <f>I71-1</f>
        <v>47</v>
      </c>
      <c r="K71" s="20">
        <f>_xlfn.T.INV(1-0.05/2,J71)</f>
        <v>2.0117405137297641</v>
      </c>
      <c r="L71" s="15">
        <v>30</v>
      </c>
      <c r="M71" s="21">
        <f>J32^2*K71^2</f>
        <v>32967.071187776462</v>
      </c>
      <c r="N71" s="40">
        <f>(L71*J31/100)^2</f>
        <v>1576.5862890624999</v>
      </c>
      <c r="O71" s="31">
        <f>M71/N71</f>
        <v>20.910413477831256</v>
      </c>
      <c r="P71"/>
      <c r="R71" s="14"/>
      <c r="S71" s="14"/>
    </row>
    <row r="72" spans="1:19" x14ac:dyDescent="0.3">
      <c r="A72" s="19">
        <f>G71</f>
        <v>54.398479437807268</v>
      </c>
      <c r="B72" s="19">
        <f>A72-1</f>
        <v>53.398479437807268</v>
      </c>
      <c r="C72" s="20">
        <f>_xlfn.T.INV(1-0.05/2,A72-1)</f>
        <v>2.0057459953178696</v>
      </c>
      <c r="D72" s="15">
        <v>12</v>
      </c>
      <c r="E72" s="21">
        <f t="shared" ref="E72:E74" si="0">C72^2*$E$32^2</f>
        <v>1237.1302274156549</v>
      </c>
      <c r="F72" s="22">
        <f t="shared" ref="F72:F74" si="1">(D72*$E$31/100)^2</f>
        <v>23.884942080074403</v>
      </c>
      <c r="G72" s="19">
        <f>E72/F72</f>
        <v>51.795404119807735</v>
      </c>
      <c r="I72" s="31">
        <f>O71</f>
        <v>20.910413477831256</v>
      </c>
      <c r="J72" s="19">
        <f>I72-1</f>
        <v>19.910413477831256</v>
      </c>
      <c r="K72" s="20">
        <f>_xlfn.T.INV(1-0.05/2,J72)</f>
        <v>2.0930240544083087</v>
      </c>
      <c r="L72" s="15">
        <v>30</v>
      </c>
      <c r="M72" s="21">
        <f>$J$32^2*K72^2</f>
        <v>35684.932599831292</v>
      </c>
      <c r="N72" s="40">
        <f>(L72*$J$31/100)^2</f>
        <v>1576.5862890624999</v>
      </c>
      <c r="O72" s="31">
        <f>M72/N72</f>
        <v>22.63430352489679</v>
      </c>
      <c r="P72"/>
      <c r="R72" s="14"/>
      <c r="S72" s="14"/>
    </row>
    <row r="73" spans="1:19" x14ac:dyDescent="0.3">
      <c r="A73" s="19">
        <f>G72</f>
        <v>51.795404119807735</v>
      </c>
      <c r="B73" s="19">
        <f>A73-1</f>
        <v>50.795404119807735</v>
      </c>
      <c r="C73" s="20">
        <f>_xlfn.T.INV(1-0.05/2,A73-1)</f>
        <v>2.0085591121007611</v>
      </c>
      <c r="D73" s="15">
        <v>12</v>
      </c>
      <c r="E73" s="21">
        <f t="shared" si="0"/>
        <v>1240.6028828250021</v>
      </c>
      <c r="F73" s="22">
        <f t="shared" si="1"/>
        <v>23.884942080074403</v>
      </c>
      <c r="G73" s="19">
        <f>E73/F73</f>
        <v>51.940795111240966</v>
      </c>
      <c r="I73" s="31">
        <f>O72</f>
        <v>22.63430352489679</v>
      </c>
      <c r="J73" s="19">
        <f>I73-1</f>
        <v>21.63430352489679</v>
      </c>
      <c r="K73" s="20">
        <f>_xlfn.T.INV(1-0.05/2,J73)</f>
        <v>2.07961384472768</v>
      </c>
      <c r="L73" s="15">
        <v>30</v>
      </c>
      <c r="M73" s="21">
        <f>$J$32^2*K73^2</f>
        <v>35229.123796733489</v>
      </c>
      <c r="N73" s="40">
        <f>(L73*$J$31/100)^2</f>
        <v>1576.5862890624999</v>
      </c>
      <c r="O73" s="31">
        <f>M73/N73</f>
        <v>22.345192293713342</v>
      </c>
      <c r="P73"/>
      <c r="R73" s="14"/>
      <c r="S73" s="14"/>
    </row>
    <row r="74" spans="1:19" x14ac:dyDescent="0.3">
      <c r="A74" s="19">
        <f>G73</f>
        <v>51.940795111240966</v>
      </c>
      <c r="B74" s="19">
        <f>A74-1</f>
        <v>50.940795111240966</v>
      </c>
      <c r="C74" s="20">
        <f>_xlfn.T.INV(1-0.05/2,A74-1)</f>
        <v>2.0085591121007611</v>
      </c>
      <c r="D74" s="15">
        <v>12</v>
      </c>
      <c r="E74" s="21">
        <f t="shared" si="0"/>
        <v>1240.6028828250021</v>
      </c>
      <c r="F74" s="22">
        <f t="shared" si="1"/>
        <v>23.884942080074403</v>
      </c>
      <c r="G74" s="19">
        <f>E74/F74</f>
        <v>51.940795111240966</v>
      </c>
      <c r="I74" s="31">
        <f>O73</f>
        <v>22.345192293713342</v>
      </c>
      <c r="J74" s="19">
        <f>I74-1</f>
        <v>21.345192293713342</v>
      </c>
      <c r="K74" s="20">
        <f>_xlfn.T.INV(1-0.05/2,J74)</f>
        <v>2.07961384472768</v>
      </c>
      <c r="L74" s="15">
        <v>30</v>
      </c>
      <c r="M74" s="21">
        <f>$J$32^2*K74^2</f>
        <v>35229.123796733489</v>
      </c>
      <c r="N74" s="40">
        <f>(L74*$J$31/100)^2</f>
        <v>1576.5862890624999</v>
      </c>
      <c r="O74" s="31">
        <f>M74/N74</f>
        <v>22.345192293713342</v>
      </c>
      <c r="P74"/>
      <c r="R74" s="14"/>
      <c r="S74" s="14"/>
    </row>
    <row r="75" spans="1:19" x14ac:dyDescent="0.3">
      <c r="I75" s="31">
        <f>O74</f>
        <v>22.345192293713342</v>
      </c>
      <c r="J75" s="19">
        <f>I75-1</f>
        <v>21.345192293713342</v>
      </c>
      <c r="K75" s="20">
        <f>_xlfn.T.INV(1-0.05/2,J75)</f>
        <v>2.07961384472768</v>
      </c>
      <c r="L75" s="15">
        <v>30</v>
      </c>
      <c r="M75" s="21">
        <f>$J$32^2*K75^2</f>
        <v>35229.123796733489</v>
      </c>
      <c r="N75" s="40">
        <f>(L75*$J$31/100)^2</f>
        <v>1576.5862890624999</v>
      </c>
      <c r="O75" s="31">
        <f>M75/N75</f>
        <v>22.345192293713342</v>
      </c>
      <c r="P75"/>
      <c r="R75" s="14"/>
      <c r="S75" s="14"/>
    </row>
    <row r="76" spans="1:19" x14ac:dyDescent="0.3">
      <c r="N76" s="34"/>
      <c r="O76" s="39"/>
      <c r="P76" s="14"/>
      <c r="R76" s="14"/>
      <c r="S76" s="14"/>
    </row>
    <row r="77" spans="1:19" x14ac:dyDescent="0.3">
      <c r="P77" s="39"/>
      <c r="Q77" s="14"/>
      <c r="R77" s="14"/>
      <c r="S77" s="14"/>
    </row>
    <row r="78" spans="1:19" x14ac:dyDescent="0.3">
      <c r="P78" s="39"/>
      <c r="Q78" s="14"/>
      <c r="R78" s="14"/>
      <c r="S78" s="14"/>
    </row>
    <row r="79" spans="1:19" x14ac:dyDescent="0.3">
      <c r="P79" s="39"/>
      <c r="Q79" s="14"/>
      <c r="R79" s="14"/>
      <c r="S79" s="14"/>
    </row>
    <row r="80" spans="1:19" x14ac:dyDescent="0.3">
      <c r="P80" s="39"/>
      <c r="Q80" s="14"/>
      <c r="R80" s="14"/>
      <c r="S80" s="14"/>
    </row>
    <row r="81" spans="16:19" x14ac:dyDescent="0.3">
      <c r="P81" s="39"/>
      <c r="Q81" s="14"/>
      <c r="R81" s="14"/>
      <c r="S81" s="14"/>
    </row>
    <row r="82" spans="16:19" x14ac:dyDescent="0.3">
      <c r="P82" s="39"/>
      <c r="Q82" s="14"/>
      <c r="R82" s="14"/>
      <c r="S82" s="14"/>
    </row>
    <row r="83" spans="16:19" x14ac:dyDescent="0.3">
      <c r="P83" s="39"/>
      <c r="Q83" s="14"/>
      <c r="R83" s="14"/>
      <c r="S83" s="14"/>
    </row>
    <row r="84" spans="16:19" x14ac:dyDescent="0.3">
      <c r="P84" s="39"/>
      <c r="Q84" s="14"/>
      <c r="R84" s="14"/>
      <c r="S84" s="14"/>
    </row>
    <row r="85" spans="16:19" x14ac:dyDescent="0.3">
      <c r="P85" s="39"/>
      <c r="Q85" s="14"/>
      <c r="R85" s="14"/>
      <c r="S85" s="14"/>
    </row>
    <row r="86" spans="16:19" x14ac:dyDescent="0.3">
      <c r="P86" s="39"/>
      <c r="Q86" s="14"/>
      <c r="R86" s="14"/>
      <c r="S86" s="14"/>
    </row>
    <row r="87" spans="16:19" x14ac:dyDescent="0.3">
      <c r="P87" s="39"/>
      <c r="Q87" s="14"/>
      <c r="R87" s="14"/>
      <c r="S87" s="14"/>
    </row>
    <row r="88" spans="16:19" x14ac:dyDescent="0.3">
      <c r="P88" s="39"/>
      <c r="Q88" s="14"/>
      <c r="R88" s="14"/>
      <c r="S88" s="14"/>
    </row>
  </sheetData>
  <mergeCells count="2">
    <mergeCell ref="R4:U6"/>
    <mergeCell ref="R8:U10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7</xdr:col>
                <xdr:colOff>541020</xdr:colOff>
                <xdr:row>54</xdr:row>
                <xdr:rowOff>22860</xdr:rowOff>
              </from>
              <to>
                <xdr:col>14</xdr:col>
                <xdr:colOff>541020</xdr:colOff>
                <xdr:row>62</xdr:row>
                <xdr:rowOff>7620</xdr:rowOff>
              </to>
            </anchor>
          </objectPr>
        </oleObject>
      </mc:Choice>
      <mc:Fallback>
        <oleObject shapeId="1025" r:id="rId4"/>
      </mc:Fallback>
    </mc:AlternateContent>
    <mc:AlternateContent xmlns:mc="http://schemas.openxmlformats.org/markup-compatibility/2006">
      <mc:Choice Requires="x14">
        <oleObject shapeId="1026" r:id="rId6">
          <objectPr defaultSize="0" autoPict="0" r:id="rId7">
            <anchor moveWithCells="1">
              <from>
                <xdr:col>0</xdr:col>
                <xdr:colOff>15240</xdr:colOff>
                <xdr:row>54</xdr:row>
                <xdr:rowOff>7620</xdr:rowOff>
              </from>
              <to>
                <xdr:col>4</xdr:col>
                <xdr:colOff>121920</xdr:colOff>
                <xdr:row>62</xdr:row>
                <xdr:rowOff>0</xdr:rowOff>
              </to>
            </anchor>
          </objectPr>
        </oleObject>
      </mc:Choice>
      <mc:Fallback>
        <oleObject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AmostAleatoria_Peq&amp;Grand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2023-11-19T18:19:39Z</dcterms:created>
  <dcterms:modified xsi:type="dcterms:W3CDTF">2025-11-27T21:09:04Z</dcterms:modified>
</cp:coreProperties>
</file>