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9192"/>
  </bookViews>
  <sheets>
    <sheet name="Processa_Ec" sheetId="3" r:id="rId1"/>
    <sheet name="Processa_Sb_m" sheetId="5" r:id="rId2"/>
    <sheet name="Processa_Pb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0" i="5" l="1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9" i="5"/>
  <c r="AB19" i="5"/>
  <c r="AB10" i="5"/>
  <c r="AB11" i="5"/>
  <c r="AB12" i="5"/>
  <c r="AB13" i="5"/>
  <c r="AB14" i="5"/>
  <c r="AB15" i="5"/>
  <c r="AB16" i="5"/>
  <c r="AB17" i="5"/>
  <c r="AB18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34" i="5"/>
  <c r="AB35" i="5"/>
  <c r="AB36" i="5"/>
  <c r="AB37" i="5"/>
  <c r="AB38" i="5"/>
  <c r="AB39" i="5"/>
  <c r="AB9" i="5"/>
  <c r="U11" i="5"/>
  <c r="AK9" i="5"/>
  <c r="AK39" i="5"/>
  <c r="AK38" i="5"/>
  <c r="AK37" i="5"/>
  <c r="AK36" i="5"/>
  <c r="AK35" i="5"/>
  <c r="AK34" i="5"/>
  <c r="AK33" i="5"/>
  <c r="AK32" i="5"/>
  <c r="AK31" i="5"/>
  <c r="AK30" i="5"/>
  <c r="AK29" i="5"/>
  <c r="AK28" i="5"/>
  <c r="AK27" i="5"/>
  <c r="AK26" i="5"/>
  <c r="AK25" i="5"/>
  <c r="AK24" i="5"/>
  <c r="AK23" i="5"/>
  <c r="AK22" i="5"/>
  <c r="AK21" i="5"/>
  <c r="AK20" i="5"/>
  <c r="AK19" i="5"/>
  <c r="AK18" i="5"/>
  <c r="AK17" i="5"/>
  <c r="AK16" i="5"/>
  <c r="AK15" i="5"/>
  <c r="AK14" i="5"/>
  <c r="AK13" i="5"/>
  <c r="AK12" i="5"/>
  <c r="AK11" i="5"/>
  <c r="AK10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9" i="5"/>
  <c r="I13" i="3"/>
  <c r="I14" i="3"/>
  <c r="M12" i="3"/>
  <c r="I12" i="3"/>
  <c r="I11" i="3"/>
  <c r="F11" i="3"/>
  <c r="N4" i="3" s="1"/>
  <c r="M20" i="3" s="1"/>
  <c r="U6" i="5" l="1"/>
  <c r="U14" i="5" s="1"/>
  <c r="U7" i="5"/>
  <c r="U15" i="5" s="1"/>
  <c r="M18" i="3"/>
  <c r="N18" i="3" s="1"/>
  <c r="N19" i="3" l="1"/>
  <c r="N22" i="3"/>
  <c r="N25" i="3"/>
  <c r="N27" i="3"/>
  <c r="N30" i="3"/>
  <c r="N31" i="3"/>
  <c r="N32" i="3"/>
  <c r="N35" i="3"/>
  <c r="N42" i="3"/>
  <c r="N47" i="3"/>
  <c r="N60" i="3"/>
  <c r="N69" i="3"/>
  <c r="N72" i="3"/>
  <c r="N80" i="3"/>
  <c r="N88" i="3"/>
  <c r="N90" i="3"/>
  <c r="N91" i="3"/>
  <c r="J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F12" i="3" s="1"/>
  <c r="K84" i="3"/>
  <c r="K85" i="3"/>
  <c r="K86" i="3"/>
  <c r="K87" i="3"/>
  <c r="K88" i="3"/>
  <c r="K89" i="3"/>
  <c r="K90" i="3"/>
  <c r="K91" i="3"/>
  <c r="K18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18" i="3"/>
  <c r="F28" i="3"/>
  <c r="G28" i="3" s="1"/>
  <c r="F69" i="3"/>
  <c r="G69" i="3" s="1"/>
  <c r="F68" i="3"/>
  <c r="G68" i="3" s="1"/>
  <c r="F37" i="3"/>
  <c r="G37" i="3" s="1"/>
  <c r="F33" i="3"/>
  <c r="G33" i="3" s="1"/>
  <c r="F43" i="3"/>
  <c r="G43" i="3" s="1"/>
  <c r="F35" i="3"/>
  <c r="G35" i="3" s="1"/>
  <c r="F88" i="3"/>
  <c r="G88" i="3" s="1"/>
  <c r="F92" i="3"/>
  <c r="G92" i="3" s="1"/>
  <c r="F19" i="3"/>
  <c r="G19" i="3" s="1"/>
  <c r="F64" i="3"/>
  <c r="G64" i="3" s="1"/>
  <c r="F75" i="3"/>
  <c r="G75" i="3" s="1"/>
  <c r="F93" i="3"/>
  <c r="G93" i="3" s="1"/>
  <c r="F41" i="3"/>
  <c r="G41" i="3" s="1"/>
  <c r="F24" i="3"/>
  <c r="G24" i="3" s="1"/>
  <c r="F74" i="3"/>
  <c r="G74" i="3" s="1"/>
  <c r="F45" i="3"/>
  <c r="G45" i="3" s="1"/>
  <c r="F39" i="3"/>
  <c r="G39" i="3" s="1"/>
  <c r="F91" i="3"/>
  <c r="G91" i="3" s="1"/>
  <c r="F72" i="3"/>
  <c r="G72" i="3" s="1"/>
  <c r="F65" i="3"/>
  <c r="G65" i="3" s="1"/>
  <c r="F58" i="3"/>
  <c r="G58" i="3" s="1"/>
  <c r="F87" i="3"/>
  <c r="G87" i="3" s="1"/>
  <c r="F79" i="3"/>
  <c r="G79" i="3" s="1"/>
  <c r="F78" i="3"/>
  <c r="G78" i="3" s="1"/>
  <c r="F61" i="3"/>
  <c r="G61" i="3" s="1"/>
  <c r="F94" i="3"/>
  <c r="G94" i="3" s="1"/>
  <c r="F85" i="3"/>
  <c r="G85" i="3" s="1"/>
  <c r="F46" i="3"/>
  <c r="G46" i="3" s="1"/>
  <c r="F31" i="3"/>
  <c r="G31" i="3" s="1"/>
  <c r="F80" i="3"/>
  <c r="G80" i="3" s="1"/>
  <c r="F90" i="3"/>
  <c r="G90" i="3" s="1"/>
  <c r="F56" i="3"/>
  <c r="G56" i="3" s="1"/>
  <c r="F48" i="3"/>
  <c r="G48" i="3" s="1"/>
  <c r="F66" i="3"/>
  <c r="G66" i="3" s="1"/>
  <c r="F62" i="3"/>
  <c r="G62" i="3" s="1"/>
  <c r="F55" i="3"/>
  <c r="G55" i="3" s="1"/>
  <c r="F42" i="3"/>
  <c r="G42" i="3" s="1"/>
  <c r="F67" i="3"/>
  <c r="G67" i="3" s="1"/>
  <c r="F23" i="3"/>
  <c r="G23" i="3" s="1"/>
  <c r="F70" i="3"/>
  <c r="G70" i="3" s="1"/>
  <c r="F82" i="3"/>
  <c r="G82" i="3" s="1"/>
  <c r="F44" i="3"/>
  <c r="G44" i="3" s="1"/>
  <c r="F36" i="3"/>
  <c r="G36" i="3" s="1"/>
  <c r="F40" i="3"/>
  <c r="G40" i="3" s="1"/>
  <c r="F77" i="3"/>
  <c r="G77" i="3" s="1"/>
  <c r="F71" i="3"/>
  <c r="G71" i="3" s="1"/>
  <c r="F49" i="3"/>
  <c r="G49" i="3" s="1"/>
  <c r="F95" i="3"/>
  <c r="G95" i="3" s="1"/>
  <c r="F96" i="3"/>
  <c r="G96" i="3" s="1"/>
  <c r="F32" i="3"/>
  <c r="G32" i="3" s="1"/>
  <c r="F21" i="3"/>
  <c r="G21" i="3" s="1"/>
  <c r="F54" i="3"/>
  <c r="G54" i="3" s="1"/>
  <c r="F34" i="3"/>
  <c r="G34" i="3" s="1"/>
  <c r="F89" i="3"/>
  <c r="G89" i="3" s="1"/>
  <c r="F57" i="3"/>
  <c r="G57" i="3" s="1"/>
  <c r="F25" i="3"/>
  <c r="G25" i="3" s="1"/>
  <c r="F73" i="3"/>
  <c r="G73" i="3" s="1"/>
  <c r="F38" i="3"/>
  <c r="G38" i="3" s="1"/>
  <c r="F59" i="3"/>
  <c r="G59" i="3" s="1"/>
  <c r="F26" i="3"/>
  <c r="G26" i="3" s="1"/>
  <c r="F97" i="3"/>
  <c r="G97" i="3" s="1"/>
  <c r="F27" i="3"/>
  <c r="G27" i="3" s="1"/>
  <c r="F52" i="3"/>
  <c r="G52" i="3" s="1"/>
  <c r="F20" i="3"/>
  <c r="G20" i="3" s="1"/>
  <c r="F29" i="3"/>
  <c r="G29" i="3" s="1"/>
  <c r="F81" i="3"/>
  <c r="G81" i="3" s="1"/>
  <c r="F86" i="3"/>
  <c r="G86" i="3" s="1"/>
  <c r="F53" i="3"/>
  <c r="G53" i="3" s="1"/>
  <c r="F22" i="3"/>
  <c r="G22" i="3" s="1"/>
  <c r="F76" i="3"/>
  <c r="G76" i="3" s="1"/>
  <c r="F30" i="3"/>
  <c r="G30" i="3" s="1"/>
  <c r="F50" i="3"/>
  <c r="G50" i="3" s="1"/>
  <c r="F51" i="3"/>
  <c r="G51" i="3" s="1"/>
  <c r="F63" i="3"/>
  <c r="G63" i="3" s="1"/>
  <c r="F84" i="3"/>
  <c r="G84" i="3" s="1"/>
  <c r="F18" i="3"/>
  <c r="G18" i="3" s="1"/>
  <c r="F83" i="3"/>
  <c r="G83" i="3" s="1"/>
  <c r="F47" i="3"/>
  <c r="G47" i="3" s="1"/>
  <c r="F60" i="3"/>
  <c r="G60" i="3" s="1"/>
  <c r="F3" i="3"/>
  <c r="E28" i="3"/>
  <c r="E69" i="3"/>
  <c r="E68" i="3"/>
  <c r="E37" i="3"/>
  <c r="E33" i="3"/>
  <c r="E43" i="3"/>
  <c r="E35" i="3"/>
  <c r="E88" i="3"/>
  <c r="E92" i="3"/>
  <c r="E19" i="3"/>
  <c r="E64" i="3"/>
  <c r="E75" i="3"/>
  <c r="E93" i="3"/>
  <c r="E41" i="3"/>
  <c r="E24" i="3"/>
  <c r="E74" i="3"/>
  <c r="E45" i="3"/>
  <c r="E39" i="3"/>
  <c r="E91" i="3"/>
  <c r="E72" i="3"/>
  <c r="E65" i="3"/>
  <c r="E58" i="3"/>
  <c r="E87" i="3"/>
  <c r="E79" i="3"/>
  <c r="E78" i="3"/>
  <c r="E61" i="3"/>
  <c r="E94" i="3"/>
  <c r="E85" i="3"/>
  <c r="E46" i="3"/>
  <c r="E31" i="3"/>
  <c r="E80" i="3"/>
  <c r="E90" i="3"/>
  <c r="E56" i="3"/>
  <c r="E48" i="3"/>
  <c r="E66" i="3"/>
  <c r="E62" i="3"/>
  <c r="E55" i="3"/>
  <c r="E42" i="3"/>
  <c r="E67" i="3"/>
  <c r="E23" i="3"/>
  <c r="E70" i="3"/>
  <c r="E82" i="3"/>
  <c r="E44" i="3"/>
  <c r="E36" i="3"/>
  <c r="E40" i="3"/>
  <c r="E77" i="3"/>
  <c r="E71" i="3"/>
  <c r="E49" i="3"/>
  <c r="E95" i="3"/>
  <c r="E96" i="3"/>
  <c r="E32" i="3"/>
  <c r="E21" i="3"/>
  <c r="E54" i="3"/>
  <c r="E34" i="3"/>
  <c r="E89" i="3"/>
  <c r="E57" i="3"/>
  <c r="E25" i="3"/>
  <c r="E73" i="3"/>
  <c r="E38" i="3"/>
  <c r="E59" i="3"/>
  <c r="E26" i="3"/>
  <c r="E97" i="3"/>
  <c r="E27" i="3"/>
  <c r="E52" i="3"/>
  <c r="E20" i="3"/>
  <c r="E29" i="3"/>
  <c r="E81" i="3"/>
  <c r="E86" i="3"/>
  <c r="E53" i="3"/>
  <c r="E22" i="3"/>
  <c r="E76" i="3"/>
  <c r="E30" i="3"/>
  <c r="E50" i="3"/>
  <c r="E51" i="3"/>
  <c r="E63" i="3"/>
  <c r="E84" i="3"/>
  <c r="E18" i="3"/>
  <c r="E83" i="3"/>
  <c r="E47" i="3"/>
  <c r="E60" i="3"/>
  <c r="E8" i="3" s="1"/>
  <c r="F8" i="3" s="1"/>
  <c r="B8" i="3"/>
  <c r="L24" i="3" l="1"/>
  <c r="M24" i="3" s="1"/>
  <c r="N24" i="3" s="1"/>
  <c r="L32" i="3"/>
  <c r="M32" i="3" s="1"/>
  <c r="L40" i="3"/>
  <c r="M40" i="3" s="1"/>
  <c r="N40" i="3" s="1"/>
  <c r="L48" i="3"/>
  <c r="M48" i="3" s="1"/>
  <c r="N48" i="3" s="1"/>
  <c r="L56" i="3"/>
  <c r="M56" i="3" s="1"/>
  <c r="N56" i="3" s="1"/>
  <c r="L64" i="3"/>
  <c r="M64" i="3" s="1"/>
  <c r="N64" i="3" s="1"/>
  <c r="L72" i="3"/>
  <c r="M72" i="3" s="1"/>
  <c r="L80" i="3"/>
  <c r="M80" i="3" s="1"/>
  <c r="L88" i="3"/>
  <c r="M88" i="3" s="1"/>
  <c r="L18" i="3"/>
  <c r="L25" i="3"/>
  <c r="M25" i="3" s="1"/>
  <c r="L33" i="3"/>
  <c r="M33" i="3" s="1"/>
  <c r="N33" i="3" s="1"/>
  <c r="L41" i="3"/>
  <c r="M41" i="3" s="1"/>
  <c r="N41" i="3" s="1"/>
  <c r="L49" i="3"/>
  <c r="M49" i="3" s="1"/>
  <c r="N49" i="3" s="1"/>
  <c r="L57" i="3"/>
  <c r="M57" i="3" s="1"/>
  <c r="N57" i="3" s="1"/>
  <c r="L65" i="3"/>
  <c r="M65" i="3" s="1"/>
  <c r="N65" i="3" s="1"/>
  <c r="L73" i="3"/>
  <c r="M73" i="3" s="1"/>
  <c r="N73" i="3" s="1"/>
  <c r="L81" i="3"/>
  <c r="M81" i="3" s="1"/>
  <c r="N81" i="3" s="1"/>
  <c r="L89" i="3"/>
  <c r="M89" i="3" s="1"/>
  <c r="N89" i="3" s="1"/>
  <c r="L26" i="3"/>
  <c r="M26" i="3" s="1"/>
  <c r="N26" i="3" s="1"/>
  <c r="L34" i="3"/>
  <c r="M34" i="3" s="1"/>
  <c r="N34" i="3" s="1"/>
  <c r="L42" i="3"/>
  <c r="M42" i="3" s="1"/>
  <c r="L50" i="3"/>
  <c r="M50" i="3" s="1"/>
  <c r="N50" i="3" s="1"/>
  <c r="L58" i="3"/>
  <c r="M58" i="3" s="1"/>
  <c r="N58" i="3" s="1"/>
  <c r="L66" i="3"/>
  <c r="M66" i="3" s="1"/>
  <c r="N66" i="3" s="1"/>
  <c r="L74" i="3"/>
  <c r="M74" i="3" s="1"/>
  <c r="N74" i="3" s="1"/>
  <c r="L82" i="3"/>
  <c r="M82" i="3" s="1"/>
  <c r="N82" i="3" s="1"/>
  <c r="L90" i="3"/>
  <c r="M90" i="3" s="1"/>
  <c r="L19" i="3"/>
  <c r="M19" i="3" s="1"/>
  <c r="L27" i="3"/>
  <c r="M27" i="3" s="1"/>
  <c r="L35" i="3"/>
  <c r="M35" i="3" s="1"/>
  <c r="L43" i="3"/>
  <c r="M43" i="3" s="1"/>
  <c r="N43" i="3" s="1"/>
  <c r="L51" i="3"/>
  <c r="M51" i="3" s="1"/>
  <c r="N51" i="3" s="1"/>
  <c r="L59" i="3"/>
  <c r="M59" i="3" s="1"/>
  <c r="N59" i="3" s="1"/>
  <c r="L67" i="3"/>
  <c r="M67" i="3" s="1"/>
  <c r="N67" i="3" s="1"/>
  <c r="L75" i="3"/>
  <c r="M75" i="3" s="1"/>
  <c r="N75" i="3" s="1"/>
  <c r="L83" i="3"/>
  <c r="M83" i="3" s="1"/>
  <c r="N83" i="3" s="1"/>
  <c r="L91" i="3"/>
  <c r="M91" i="3" s="1"/>
  <c r="L20" i="3"/>
  <c r="N20" i="3" s="1"/>
  <c r="L28" i="3"/>
  <c r="M28" i="3" s="1"/>
  <c r="N28" i="3" s="1"/>
  <c r="L36" i="3"/>
  <c r="M36" i="3" s="1"/>
  <c r="N36" i="3" s="1"/>
  <c r="L44" i="3"/>
  <c r="M44" i="3" s="1"/>
  <c r="N44" i="3" s="1"/>
  <c r="L52" i="3"/>
  <c r="M52" i="3" s="1"/>
  <c r="N52" i="3" s="1"/>
  <c r="L60" i="3"/>
  <c r="M60" i="3" s="1"/>
  <c r="L68" i="3"/>
  <c r="M68" i="3" s="1"/>
  <c r="N68" i="3" s="1"/>
  <c r="L76" i="3"/>
  <c r="M76" i="3" s="1"/>
  <c r="N76" i="3" s="1"/>
  <c r="L84" i="3"/>
  <c r="M84" i="3" s="1"/>
  <c r="N84" i="3" s="1"/>
  <c r="L39" i="3"/>
  <c r="M39" i="3" s="1"/>
  <c r="N39" i="3" s="1"/>
  <c r="L71" i="3"/>
  <c r="M71" i="3" s="1"/>
  <c r="N71" i="3" s="1"/>
  <c r="L21" i="3"/>
  <c r="M21" i="3" s="1"/>
  <c r="N21" i="3" s="1"/>
  <c r="L29" i="3"/>
  <c r="M29" i="3" s="1"/>
  <c r="N29" i="3" s="1"/>
  <c r="L37" i="3"/>
  <c r="M37" i="3" s="1"/>
  <c r="N37" i="3" s="1"/>
  <c r="L45" i="3"/>
  <c r="M45" i="3" s="1"/>
  <c r="N45" i="3" s="1"/>
  <c r="L53" i="3"/>
  <c r="M53" i="3" s="1"/>
  <c r="N53" i="3" s="1"/>
  <c r="L61" i="3"/>
  <c r="M61" i="3" s="1"/>
  <c r="N61" i="3" s="1"/>
  <c r="L69" i="3"/>
  <c r="M69" i="3" s="1"/>
  <c r="L77" i="3"/>
  <c r="M77" i="3" s="1"/>
  <c r="N77" i="3" s="1"/>
  <c r="L85" i="3"/>
  <c r="M85" i="3" s="1"/>
  <c r="N85" i="3" s="1"/>
  <c r="L23" i="3"/>
  <c r="M23" i="3" s="1"/>
  <c r="N23" i="3" s="1"/>
  <c r="L47" i="3"/>
  <c r="M47" i="3" s="1"/>
  <c r="L63" i="3"/>
  <c r="M63" i="3" s="1"/>
  <c r="N63" i="3" s="1"/>
  <c r="L87" i="3"/>
  <c r="M87" i="3" s="1"/>
  <c r="N87" i="3" s="1"/>
  <c r="L22" i="3"/>
  <c r="M22" i="3" s="1"/>
  <c r="L30" i="3"/>
  <c r="M30" i="3" s="1"/>
  <c r="L38" i="3"/>
  <c r="M38" i="3" s="1"/>
  <c r="N38" i="3" s="1"/>
  <c r="L46" i="3"/>
  <c r="M46" i="3" s="1"/>
  <c r="N46" i="3" s="1"/>
  <c r="L54" i="3"/>
  <c r="M54" i="3" s="1"/>
  <c r="N54" i="3" s="1"/>
  <c r="L62" i="3"/>
  <c r="M62" i="3" s="1"/>
  <c r="N62" i="3" s="1"/>
  <c r="L70" i="3"/>
  <c r="M70" i="3" s="1"/>
  <c r="N70" i="3" s="1"/>
  <c r="L78" i="3"/>
  <c r="M78" i="3" s="1"/>
  <c r="N78" i="3" s="1"/>
  <c r="L86" i="3"/>
  <c r="M86" i="3" s="1"/>
  <c r="N86" i="3" s="1"/>
  <c r="L31" i="3"/>
  <c r="M31" i="3" s="1"/>
  <c r="L55" i="3"/>
  <c r="M55" i="3" s="1"/>
  <c r="N55" i="3" s="1"/>
  <c r="L79" i="3"/>
  <c r="M79" i="3" s="1"/>
  <c r="N79" i="3" s="1"/>
  <c r="E9" i="3"/>
  <c r="F13" i="3"/>
  <c r="E7" i="3"/>
  <c r="F7" i="3" s="1"/>
  <c r="N15" i="3" l="1"/>
  <c r="F9" i="3"/>
  <c r="F10" i="3"/>
</calcChain>
</file>

<file path=xl/sharedStrings.xml><?xml version="1.0" encoding="utf-8"?>
<sst xmlns="http://schemas.openxmlformats.org/spreadsheetml/2006/main" count="245" uniqueCount="117">
  <si>
    <t>Figura 10</t>
  </si>
  <si>
    <t>Furadouro</t>
  </si>
  <si>
    <t>parcela</t>
  </si>
  <si>
    <t>a)</t>
  </si>
  <si>
    <t>N_vivas</t>
  </si>
  <si>
    <t>ha-1</t>
  </si>
  <si>
    <t>rotação</t>
  </si>
  <si>
    <t>b)</t>
  </si>
  <si>
    <t>N_mortas</t>
  </si>
  <si>
    <t>4x5</t>
  </si>
  <si>
    <t>idade</t>
  </si>
  <si>
    <t>c)</t>
  </si>
  <si>
    <t>G</t>
  </si>
  <si>
    <t>m2 ha-1</t>
  </si>
  <si>
    <t>Area_p</t>
  </si>
  <si>
    <t>d)</t>
  </si>
  <si>
    <t>Altitude</t>
  </si>
  <si>
    <t>ndom</t>
  </si>
  <si>
    <t>Reg Glob</t>
  </si>
  <si>
    <t>3CL</t>
  </si>
  <si>
    <t>tp</t>
  </si>
  <si>
    <t>(mm)</t>
  </si>
  <si>
    <t>(cm)</t>
  </si>
  <si>
    <t>h</t>
  </si>
  <si>
    <t>d</t>
  </si>
  <si>
    <t>gi</t>
  </si>
  <si>
    <t>(m)</t>
  </si>
  <si>
    <t>Arv nº</t>
  </si>
  <si>
    <t>Altura</t>
  </si>
  <si>
    <t>d1 c/casca</t>
  </si>
  <si>
    <t>d2 c/casca</t>
  </si>
  <si>
    <t>r</t>
  </si>
  <si>
    <t>Compasso</t>
  </si>
  <si>
    <t xml:space="preserve">Local </t>
  </si>
  <si>
    <t>hectare</t>
  </si>
  <si>
    <t>cod_estado</t>
  </si>
  <si>
    <t>Ex 1.2.3</t>
  </si>
  <si>
    <t>fexp_A</t>
  </si>
  <si>
    <t>n_ordem</t>
  </si>
  <si>
    <t>cod_dom</t>
  </si>
  <si>
    <t>hdom*</t>
  </si>
  <si>
    <t>ddom*</t>
  </si>
  <si>
    <t>b0</t>
  </si>
  <si>
    <t>b1</t>
  </si>
  <si>
    <t>b2</t>
  </si>
  <si>
    <t>b3</t>
  </si>
  <si>
    <t>bloco 1</t>
  </si>
  <si>
    <t>bloco 2</t>
  </si>
  <si>
    <t>h_est</t>
  </si>
  <si>
    <t>n)</t>
  </si>
  <si>
    <t>l)</t>
  </si>
  <si>
    <t>o)</t>
  </si>
  <si>
    <t>i)</t>
  </si>
  <si>
    <t>e)</t>
  </si>
  <si>
    <t>f)</t>
  </si>
  <si>
    <t>g)</t>
  </si>
  <si>
    <t>S</t>
  </si>
  <si>
    <t>fw</t>
  </si>
  <si>
    <t>h)</t>
  </si>
  <si>
    <t>j)</t>
  </si>
  <si>
    <t>N_desb</t>
  </si>
  <si>
    <t>k)</t>
  </si>
  <si>
    <t>m)</t>
  </si>
  <si>
    <t>v</t>
  </si>
  <si>
    <t>vu</t>
  </si>
  <si>
    <t>FCC</t>
  </si>
  <si>
    <t>SDI</t>
  </si>
  <si>
    <t>%CC</t>
  </si>
  <si>
    <t>p)</t>
  </si>
  <si>
    <t>Anexo I,  tabela 2</t>
  </si>
  <si>
    <t>ddom (cm)</t>
  </si>
  <si>
    <t>dg (cm)</t>
  </si>
  <si>
    <t>hdom(m)</t>
  </si>
  <si>
    <t>dmédio (cm)</t>
  </si>
  <si>
    <t>id_arv</t>
  </si>
  <si>
    <t>Esp</t>
  </si>
  <si>
    <t>Pb</t>
  </si>
  <si>
    <t>t</t>
  </si>
  <si>
    <t>Figura 6</t>
  </si>
  <si>
    <t>Anexo I,  tabela 15</t>
  </si>
  <si>
    <t>A</t>
  </si>
  <si>
    <t>n</t>
  </si>
  <si>
    <t>N_0.27</t>
  </si>
  <si>
    <t>(Pb)</t>
  </si>
  <si>
    <t>o pov está longe de entrar em auto-desbaste</t>
  </si>
  <si>
    <t>Parcelas permanentes da herdade do Chaparro - Parcela 13</t>
  </si>
  <si>
    <t>Narv</t>
  </si>
  <si>
    <t>d (cm)</t>
  </si>
  <si>
    <t>Coordenadas</t>
  </si>
  <si>
    <t>Alturas (m)</t>
  </si>
  <si>
    <t>Raios da Copa (m)</t>
  </si>
  <si>
    <t>x</t>
  </si>
  <si>
    <t>y</t>
  </si>
  <si>
    <t>total</t>
  </si>
  <si>
    <t>copa</t>
  </si>
  <si>
    <t>tronco</t>
  </si>
  <si>
    <t>descort.</t>
  </si>
  <si>
    <t>N</t>
  </si>
  <si>
    <t>E</t>
  </si>
  <si>
    <t>W</t>
  </si>
  <si>
    <t>Sb</t>
  </si>
  <si>
    <t>-</t>
  </si>
  <si>
    <t>Pm</t>
  </si>
  <si>
    <t>r_medio</t>
  </si>
  <si>
    <t>m</t>
  </si>
  <si>
    <t>ca</t>
  </si>
  <si>
    <t>m2</t>
  </si>
  <si>
    <t>Parcelas permanentes da herdade do Chaparro - Parcela 8</t>
  </si>
  <si>
    <t>Sum Copas 13</t>
  </si>
  <si>
    <t>sum copas 8</t>
  </si>
  <si>
    <t xml:space="preserve">raio </t>
  </si>
  <si>
    <t>Parcela:</t>
  </si>
  <si>
    <t>area</t>
  </si>
  <si>
    <t>CC_13</t>
  </si>
  <si>
    <t>CC_8</t>
  </si>
  <si>
    <t>dist</t>
  </si>
  <si>
    <t>(Processa_Sb_m)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</si>
</sst>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0.0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FF"/>
      <name val="Monotype Corsiva"/>
      <family val="4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rgb="FF3333FF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8"/>
      <color theme="1"/>
      <name val="Arial"/>
      <family val="2"/>
    </font>
    <font>
      <b/>
      <sz val="8"/>
      <color theme="1" tint="0.499984740745262"/>
      <name val="Calibri"/>
      <family val="2"/>
      <scheme val="minor"/>
    </font>
    <font>
      <i/>
      <sz val="8"/>
      <color theme="1" tint="0.499984740745262"/>
      <name val="Calibri"/>
      <family val="2"/>
      <scheme val="minor"/>
    </font>
    <font>
      <sz val="12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0" xfId="0" applyFill="1"/>
    <xf numFmtId="0" fontId="0" fillId="0" borderId="0" xfId="0" applyBorder="1"/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2" borderId="0" xfId="0" applyFill="1" applyBorder="1"/>
    <xf numFmtId="0" fontId="12" fillId="5" borderId="2" xfId="0" applyFont="1" applyFill="1" applyBorder="1" applyAlignment="1">
      <alignment horizontal="center"/>
    </xf>
    <xf numFmtId="0" fontId="2" fillId="0" borderId="0" xfId="0" applyFont="1"/>
    <xf numFmtId="2" fontId="13" fillId="4" borderId="1" xfId="0" applyNumberFormat="1" applyFont="1" applyFill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right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0" xfId="0" applyFont="1"/>
    <xf numFmtId="0" fontId="3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/>
    </xf>
    <xf numFmtId="2" fontId="0" fillId="0" borderId="0" xfId="0" applyNumberFormat="1"/>
    <xf numFmtId="169" fontId="0" fillId="0" borderId="1" xfId="0" applyNumberFormat="1" applyBorder="1"/>
    <xf numFmtId="1" fontId="12" fillId="0" borderId="1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center" wrapText="1"/>
    </xf>
    <xf numFmtId="0" fontId="0" fillId="0" borderId="4" xfId="0" applyBorder="1"/>
    <xf numFmtId="0" fontId="23" fillId="0" borderId="1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164" fontId="0" fillId="0" borderId="0" xfId="0" applyNumberFormat="1"/>
    <xf numFmtId="0" fontId="24" fillId="0" borderId="8" xfId="0" applyFont="1" applyBorder="1" applyAlignment="1">
      <alignment horizontal="center" vertical="center" wrapText="1"/>
    </xf>
    <xf numFmtId="2" fontId="24" fillId="0" borderId="4" xfId="0" applyNumberFormat="1" applyFont="1" applyBorder="1" applyAlignment="1">
      <alignment horizontal="right" vertical="center" wrapText="1"/>
    </xf>
    <xf numFmtId="0" fontId="24" fillId="0" borderId="10" xfId="0" applyFont="1" applyBorder="1" applyAlignment="1">
      <alignment horizontal="right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2" fontId="24" fillId="4" borderId="4" xfId="0" applyNumberFormat="1" applyFont="1" applyFill="1" applyBorder="1" applyAlignment="1">
      <alignment horizontal="right" vertical="center" wrapText="1"/>
    </xf>
    <xf numFmtId="2" fontId="0" fillId="4" borderId="0" xfId="0" applyNumberFormat="1" applyFill="1"/>
    <xf numFmtId="0" fontId="12" fillId="0" borderId="1" xfId="0" applyFont="1" applyFill="1" applyBorder="1" applyAlignment="1">
      <alignment horizontal="right"/>
    </xf>
    <xf numFmtId="1" fontId="0" fillId="0" borderId="1" xfId="0" applyNumberFormat="1" applyBorder="1"/>
    <xf numFmtId="0" fontId="25" fillId="0" borderId="1" xfId="0" applyFont="1" applyBorder="1" applyAlignment="1">
      <alignment horizontal="left"/>
    </xf>
    <xf numFmtId="0" fontId="0" fillId="2" borderId="24" xfId="0" applyFill="1" applyBorder="1"/>
    <xf numFmtId="0" fontId="0" fillId="2" borderId="25" xfId="0" applyFill="1" applyBorder="1"/>
    <xf numFmtId="0" fontId="6" fillId="0" borderId="7" xfId="0" applyFont="1" applyBorder="1"/>
    <xf numFmtId="0" fontId="0" fillId="2" borderId="26" xfId="0" applyFill="1" applyBorder="1"/>
    <xf numFmtId="0" fontId="16" fillId="0" borderId="5" xfId="0" applyFont="1" applyBorder="1"/>
    <xf numFmtId="0" fontId="0" fillId="2" borderId="27" xfId="0" applyFill="1" applyBorder="1"/>
    <xf numFmtId="0" fontId="0" fillId="2" borderId="10" xfId="0" applyFill="1" applyBorder="1"/>
    <xf numFmtId="0" fontId="0" fillId="0" borderId="25" xfId="0" applyBorder="1" applyAlignment="1">
      <alignment horizontal="right"/>
    </xf>
    <xf numFmtId="0" fontId="0" fillId="0" border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106680</xdr:colOff>
          <xdr:row>5</xdr:row>
          <xdr:rowOff>160020</xdr:rowOff>
        </xdr:from>
        <xdr:to>
          <xdr:col>15</xdr:col>
          <xdr:colOff>464820</xdr:colOff>
          <xdr:row>9</xdr:row>
          <xdr:rowOff>60960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31781</xdr:colOff>
      <xdr:row>6</xdr:row>
      <xdr:rowOff>34477</xdr:rowOff>
    </xdr:from>
    <xdr:to>
      <xdr:col>14</xdr:col>
      <xdr:colOff>68112</xdr:colOff>
      <xdr:row>9</xdr:row>
      <xdr:rowOff>75195</xdr:rowOff>
    </xdr:to>
    <xdr:sp macro="" textlink="">
      <xdr:nvSpPr>
        <xdr:cNvPr id="2" name="Rectangle 1"/>
        <xdr:cNvSpPr/>
      </xdr:nvSpPr>
      <xdr:spPr>
        <a:xfrm>
          <a:off x="5655256" y="1132779"/>
          <a:ext cx="2258476" cy="58986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593315</xdr:colOff>
      <xdr:row>1</xdr:row>
      <xdr:rowOff>116336</xdr:rowOff>
    </xdr:from>
    <xdr:to>
      <xdr:col>14</xdr:col>
      <xdr:colOff>5818</xdr:colOff>
      <xdr:row>4</xdr:row>
      <xdr:rowOff>58168</xdr:rowOff>
    </xdr:to>
    <xdr:sp macro="" textlink="">
      <xdr:nvSpPr>
        <xdr:cNvPr id="4" name="Rectangle 3"/>
        <xdr:cNvSpPr/>
      </xdr:nvSpPr>
      <xdr:spPr>
        <a:xfrm>
          <a:off x="7224460" y="116336"/>
          <a:ext cx="634030" cy="48279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170279</xdr:colOff>
      <xdr:row>6</xdr:row>
      <xdr:rowOff>36779</xdr:rowOff>
    </xdr:from>
    <xdr:to>
      <xdr:col>15</xdr:col>
      <xdr:colOff>336302</xdr:colOff>
      <xdr:row>9</xdr:row>
      <xdr:rowOff>87967</xdr:rowOff>
    </xdr:to>
    <xdr:sp macro="" textlink="">
      <xdr:nvSpPr>
        <xdr:cNvPr id="5" name="Rectangle 4"/>
        <xdr:cNvSpPr/>
      </xdr:nvSpPr>
      <xdr:spPr>
        <a:xfrm>
          <a:off x="8015899" y="1135081"/>
          <a:ext cx="774772" cy="600339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4"/>
            </a:solidFill>
          </a:endParaRPr>
        </a:p>
      </xdr:txBody>
    </xdr:sp>
    <xdr:clientData/>
  </xdr:twoCellAnchor>
  <xdr:twoCellAnchor editAs="oneCell">
    <xdr:from>
      <xdr:col>6</xdr:col>
      <xdr:colOff>122154</xdr:colOff>
      <xdr:row>3</xdr:row>
      <xdr:rowOff>17450</xdr:rowOff>
    </xdr:from>
    <xdr:to>
      <xdr:col>7</xdr:col>
      <xdr:colOff>289433</xdr:colOff>
      <xdr:row>5</xdr:row>
      <xdr:rowOff>28207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9604" y="558412"/>
          <a:ext cx="778043" cy="382362"/>
        </a:xfrm>
        <a:prstGeom prst="rect">
          <a:avLst/>
        </a:prstGeom>
        <a:ln>
          <a:solidFill>
            <a:schemeClr val="accent2"/>
          </a:solidFill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245495</xdr:colOff>
          <xdr:row>1</xdr:row>
          <xdr:rowOff>31769</xdr:rowOff>
        </xdr:from>
        <xdr:to>
          <xdr:col>15</xdr:col>
          <xdr:colOff>581093</xdr:colOff>
          <xdr:row>3</xdr:row>
          <xdr:rowOff>144729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16</xdr:col>
      <xdr:colOff>0</xdr:colOff>
      <xdr:row>4</xdr:row>
      <xdr:rowOff>180906</xdr:rowOff>
    </xdr:from>
    <xdr:to>
      <xdr:col>18</xdr:col>
      <xdr:colOff>547835</xdr:colOff>
      <xdr:row>8</xdr:row>
      <xdr:rowOff>121886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Rectangle 8"/>
            <xdr:cNvSpPr/>
          </xdr:nvSpPr>
          <xdr:spPr>
            <a:xfrm>
              <a:off x="9050806" y="904532"/>
              <a:ext cx="1764842" cy="66460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pt-PT" altLang="en-US" i="0">
                        <a:latin typeface="Cambria Math" panose="02040503050406030204" pitchFamily="18" charset="0"/>
                      </a:rPr>
                      <m:t>Fw</m:t>
                    </m:r>
                    <m:r>
                      <a:rPr lang="pt-PT" altLang="en-US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pt-PT" altLang="en-US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PT" altLang="en-US" i="0">
                            <a:latin typeface="Cambria Math" panose="02040503050406030204" pitchFamily="18" charset="0"/>
                          </a:rPr>
                          <m:t>100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pt-PT" altLang="en-US" i="0">
                            <a:latin typeface="Cambria Math" panose="02040503050406030204" pitchFamily="18" charset="0"/>
                          </a:rPr>
                          <m:t>hdom</m:t>
                        </m:r>
                        <m:rad>
                          <m:radPr>
                            <m:degHide m:val="on"/>
                            <m:ctrlPr>
                              <a:rPr lang="pt-PT" altLang="en-US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m:rPr>
                                <m:sty m:val="p"/>
                              </m:rPr>
                              <a:rPr lang="pt-PT" altLang="en-US" i="0">
                                <a:latin typeface="Cambria Math" panose="02040503050406030204" pitchFamily="18" charset="0"/>
                              </a:rPr>
                              <m:t>N</m:t>
                            </m:r>
                          </m:e>
                        </m:rad>
                      </m:den>
                    </m:f>
                  </m:oMath>
                </m:oMathPara>
              </a14:m>
              <a:endParaRPr lang="en-US"/>
            </a:p>
          </xdr:txBody>
        </xdr:sp>
      </mc:Choice>
      <mc:Fallback>
        <xdr:sp macro="" textlink="">
          <xdr:nvSpPr>
            <xdr:cNvPr id="9" name="Rectangle 8"/>
            <xdr:cNvSpPr/>
          </xdr:nvSpPr>
          <xdr:spPr>
            <a:xfrm>
              <a:off x="9050806" y="904532"/>
              <a:ext cx="1764842" cy="66460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PT" altLang="en-US" i="0">
                  <a:latin typeface="Cambria Math" panose="02040503050406030204" pitchFamily="18" charset="0"/>
                </a:rPr>
                <a:t>Fw=100/(hdom√N)</a:t>
              </a:r>
              <a:endParaRPr lang="en-US"/>
            </a:p>
          </xdr:txBody>
        </xdr:sp>
      </mc:Fallback>
    </mc:AlternateContent>
    <xdr:clientData/>
  </xdr:twoCellAnchor>
  <xdr:twoCellAnchor>
    <xdr:from>
      <xdr:col>16</xdr:col>
      <xdr:colOff>0</xdr:colOff>
      <xdr:row>10</xdr:row>
      <xdr:rowOff>0</xdr:rowOff>
    </xdr:from>
    <xdr:to>
      <xdr:col>18</xdr:col>
      <xdr:colOff>482304</xdr:colOff>
      <xdr:row>13</xdr:row>
      <xdr:rowOff>123362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22"/>
            <xdr:cNvSpPr txBox="1"/>
          </xdr:nvSpPr>
          <xdr:spPr>
            <a:xfrm>
              <a:off x="9050806" y="1809065"/>
              <a:ext cx="1699311" cy="67704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pt-PT" b="0" i="0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SDI</m:t>
                    </m:r>
                    <m:r>
                      <a:rPr lang="pt-PT" b="0" i="0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pt-PT" b="0" i="0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N</m:t>
                    </m:r>
                    <m:r>
                      <a:rPr lang="pt-PT" b="0" i="0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pt-PT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pt-PT" i="1">
                                <a:solidFill>
                                  <a:schemeClr val="tx1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pt-PT" i="1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m:rPr>
                                    <m:sty m:val="p"/>
                                  </m:rPr>
                                  <a:rPr lang="pt-PT" b="0" i="0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dg</m:t>
                                </m:r>
                              </m:num>
                              <m:den>
                                <m:r>
                                  <a:rPr lang="pt-PT" b="0" i="0">
                                    <a:solidFill>
                                      <a:schemeClr val="tx1"/>
                                    </a:solidFill>
                                    <a:latin typeface="Cambria Math" panose="02040503050406030204" pitchFamily="18" charset="0"/>
                                  </a:rPr>
                                  <m:t>25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b="0" i="0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1.6</m:t>
                        </m:r>
                      </m:sup>
                    </m:sSup>
                  </m:oMath>
                </m:oMathPara>
              </a14:m>
              <a:endParaRPr lang="pt-PT">
                <a:solidFill>
                  <a:schemeClr val="tx1"/>
                </a:solidFill>
              </a:endParaRPr>
            </a:p>
          </xdr:txBody>
        </xdr:sp>
      </mc:Choice>
      <mc:Fallback>
        <xdr:sp macro="" textlink="">
          <xdr:nvSpPr>
            <xdr:cNvPr id="10" name="TextBox 22"/>
            <xdr:cNvSpPr txBox="1"/>
          </xdr:nvSpPr>
          <xdr:spPr>
            <a:xfrm>
              <a:off x="9050806" y="1809065"/>
              <a:ext cx="1699311" cy="677045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PT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SDI=N </a:t>
              </a:r>
              <a:r>
                <a:rPr lang="pt-PT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lang="pt-PT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dg/25)^</a:t>
              </a:r>
              <a:r>
                <a:rPr lang="en-US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1.6</a:t>
              </a:r>
              <a:endParaRPr lang="pt-PT">
                <a:solidFill>
                  <a:schemeClr val="tx1"/>
                </a:solidFill>
              </a:endParaRP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19</xdr:col>
      <xdr:colOff>25351</xdr:colOff>
      <xdr:row>3</xdr:row>
      <xdr:rowOff>85060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Rectangle 1"/>
            <xdr:cNvSpPr/>
          </xdr:nvSpPr>
          <xdr:spPr>
            <a:xfrm>
              <a:off x="8534400" y="0"/>
              <a:ext cx="2463751" cy="63370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400050" lvl="1" indent="0">
                <a:buNone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pt-PT" altLang="en-US" i="0">
                        <a:latin typeface="Cambria Math" panose="02040503050406030204" pitchFamily="18" charset="0"/>
                      </a:rPr>
                      <m:t>Cc</m:t>
                    </m:r>
                    <m:r>
                      <a:rPr lang="pt-PT" altLang="en-US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pt-PT" altLang="en-US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pt-PT" altLang="en-US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sty m:val="p"/>
                                <m:brk m:alnAt="23"/>
                              </m:rPr>
                              <a:rPr lang="pt-PT" altLang="en-US" i="0">
                                <a:latin typeface="Cambria Math" panose="02040503050406030204" pitchFamily="18" charset="0"/>
                              </a:rPr>
                              <m:t>i</m:t>
                            </m:r>
                            <m:r>
                              <a:rPr lang="pt-PT" altLang="en-US" i="0">
                                <a:latin typeface="Cambria Math" panose="02040503050406030204" pitchFamily="18" charset="0"/>
                              </a:rPr>
                              <m:t>=1</m:t>
                            </m:r>
                          </m:sub>
                          <m:sup>
                            <m:r>
                              <m:rPr>
                                <m:sty m:val="p"/>
                              </m:rPr>
                              <a:rPr lang="pt-PT" altLang="en-US" i="0">
                                <a:latin typeface="Cambria Math" panose="02040503050406030204" pitchFamily="18" charset="0"/>
                              </a:rPr>
                              <m:t>n</m:t>
                            </m:r>
                          </m:sup>
                          <m:e>
                            <m:sSub>
                              <m:sSubPr>
                                <m:ctrlPr>
                                  <a:rPr lang="pt-PT" altLang="en-US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m:rPr>
                                    <m:sty m:val="p"/>
                                  </m:rPr>
                                  <a:rPr lang="pt-PT" altLang="en-US" i="0">
                                    <a:latin typeface="Cambria Math" panose="02040503050406030204" pitchFamily="18" charset="0"/>
                                  </a:rPr>
                                  <m:t>ca</m:t>
                                </m:r>
                              </m:e>
                              <m:sub>
                                <m:r>
                                  <m:rPr>
                                    <m:sty m:val="p"/>
                                  </m:rPr>
                                  <a:rPr lang="pt-PT" altLang="en-US" i="0">
                                    <a:latin typeface="Cambria Math" panose="02040503050406030204" pitchFamily="18" charset="0"/>
                                  </a:rPr>
                                  <m:t>i</m:t>
                                </m:r>
                              </m:sub>
                            </m:sSub>
                          </m:e>
                        </m:nary>
                      </m:num>
                      <m:den>
                        <m:r>
                          <m:rPr>
                            <m:sty m:val="p"/>
                          </m:rPr>
                          <a:rPr lang="pt-PT" altLang="en-US" i="0">
                            <a:latin typeface="Cambria Math" panose="02040503050406030204" pitchFamily="18" charset="0"/>
                          </a:rPr>
                          <m:t>A</m:t>
                        </m:r>
                      </m:den>
                    </m:f>
                    <m:r>
                      <a:rPr lang="pt-PT" altLang="en-US" i="0">
                        <a:latin typeface="Cambria Math" panose="02040503050406030204" pitchFamily="18" charset="0"/>
                      </a:rPr>
                      <m:t> 100</m:t>
                    </m:r>
                  </m:oMath>
                </m:oMathPara>
              </a14:m>
              <a:endParaRPr lang="pt-PT" altLang="en-US"/>
            </a:p>
          </xdr:txBody>
        </xdr:sp>
      </mc:Choice>
      <mc:Fallback>
        <xdr:sp macro="" textlink="">
          <xdr:nvSpPr>
            <xdr:cNvPr id="2" name="Rectangle 1"/>
            <xdr:cNvSpPr/>
          </xdr:nvSpPr>
          <xdr:spPr>
            <a:xfrm>
              <a:off x="8534400" y="0"/>
              <a:ext cx="2463751" cy="63370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PT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400050" lvl="1" indent="0">
                <a:buNone/>
              </a:pPr>
              <a:r>
                <a:rPr lang="pt-PT" altLang="en-US" i="0">
                  <a:latin typeface="Cambria Math" panose="02040503050406030204" pitchFamily="18" charset="0"/>
                </a:rPr>
                <a:t>Cc=(∑_(i=1)^n▒ca_i )/A  100</a:t>
              </a:r>
              <a:endParaRPr lang="pt-PT" altLang="en-US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7"/>
  <sheetViews>
    <sheetView tabSelected="1" topLeftCell="D1" zoomScale="139" zoomScaleNormal="131" workbookViewId="0">
      <selection activeCell="U5" sqref="U5"/>
    </sheetView>
  </sheetViews>
  <sheetFormatPr defaultRowHeight="14.4" x14ac:dyDescent="0.3"/>
  <cols>
    <col min="1" max="1" width="8.88671875" style="9"/>
    <col min="2" max="2" width="9.77734375" style="9" customWidth="1"/>
    <col min="3" max="4" width="8.88671875" style="9"/>
    <col min="5" max="6" width="9.6640625" customWidth="1"/>
    <col min="8" max="11" width="5.77734375" customWidth="1"/>
  </cols>
  <sheetData>
    <row r="1" spans="1:20" ht="15" thickBot="1" x14ac:dyDescent="0.35">
      <c r="K1" s="48" t="s">
        <v>69</v>
      </c>
      <c r="O1" s="48" t="s">
        <v>79</v>
      </c>
    </row>
    <row r="2" spans="1:20" x14ac:dyDescent="0.3">
      <c r="A2" s="9" t="s">
        <v>36</v>
      </c>
      <c r="F2" s="2" t="s">
        <v>37</v>
      </c>
      <c r="K2" t="s">
        <v>42</v>
      </c>
      <c r="L2" s="31">
        <v>-1.770086</v>
      </c>
      <c r="O2" s="96"/>
      <c r="P2" s="97"/>
      <c r="Q2" s="103" t="s">
        <v>80</v>
      </c>
      <c r="R2" s="98">
        <v>61.1372</v>
      </c>
    </row>
    <row r="3" spans="1:20" x14ac:dyDescent="0.3">
      <c r="A3" s="9" t="s">
        <v>0</v>
      </c>
      <c r="F3" s="4">
        <f>10000/B6</f>
        <v>6.25</v>
      </c>
      <c r="G3" s="9"/>
      <c r="H3" s="9"/>
      <c r="I3" s="9"/>
      <c r="J3" s="29"/>
      <c r="K3" t="s">
        <v>43</v>
      </c>
      <c r="L3" s="32">
        <v>-0.233239</v>
      </c>
      <c r="N3" s="1" t="s">
        <v>46</v>
      </c>
      <c r="O3" s="99"/>
      <c r="P3" s="33"/>
      <c r="Q3" s="104" t="s">
        <v>81</v>
      </c>
      <c r="R3" s="100">
        <v>0.48049999999999998</v>
      </c>
    </row>
    <row r="4" spans="1:20" ht="15" thickBot="1" x14ac:dyDescent="0.35">
      <c r="G4" s="9"/>
      <c r="H4" s="30"/>
      <c r="I4" s="30"/>
      <c r="J4" s="29"/>
      <c r="K4" t="s">
        <v>44</v>
      </c>
      <c r="L4" s="32">
        <v>0.54879800000000001</v>
      </c>
      <c r="N4" s="1">
        <f>L2+L3*F11+L4*F7/1000+L5*F10</f>
        <v>-8.2485706524257374</v>
      </c>
      <c r="O4" s="101"/>
      <c r="P4" s="102"/>
      <c r="Q4" s="102"/>
      <c r="R4" s="66"/>
      <c r="S4" s="9"/>
      <c r="T4" s="9"/>
    </row>
    <row r="5" spans="1:20" x14ac:dyDescent="0.3">
      <c r="A5" s="13" t="s">
        <v>10</v>
      </c>
      <c r="B5" s="14">
        <v>13</v>
      </c>
      <c r="G5" s="9"/>
      <c r="H5" s="30"/>
      <c r="I5" s="30"/>
      <c r="J5" s="29"/>
      <c r="K5" t="s">
        <v>45</v>
      </c>
      <c r="L5" s="32">
        <v>-5.5273999999999997E-2</v>
      </c>
      <c r="O5" s="8"/>
      <c r="P5" s="8"/>
      <c r="Q5" s="8"/>
      <c r="S5" s="9"/>
      <c r="T5" s="9"/>
    </row>
    <row r="6" spans="1:20" x14ac:dyDescent="0.3">
      <c r="A6" s="13" t="s">
        <v>14</v>
      </c>
      <c r="B6" s="14">
        <v>1600</v>
      </c>
      <c r="E6" s="2" t="s">
        <v>2</v>
      </c>
      <c r="F6" s="2" t="s">
        <v>34</v>
      </c>
      <c r="G6" s="9"/>
      <c r="H6" s="33"/>
      <c r="I6" s="33"/>
      <c r="J6" s="33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3">
      <c r="A7" s="13" t="s">
        <v>16</v>
      </c>
      <c r="B7" s="14">
        <v>30</v>
      </c>
      <c r="C7" s="39" t="s">
        <v>3</v>
      </c>
      <c r="D7" s="41" t="s">
        <v>4</v>
      </c>
      <c r="E7" s="4">
        <f>SUM(E18:E97)</f>
        <v>74</v>
      </c>
      <c r="F7" s="6">
        <f>E7*$F$3</f>
        <v>462.5</v>
      </c>
      <c r="G7" s="5" t="s">
        <v>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3">
      <c r="A8" s="15" t="s">
        <v>17</v>
      </c>
      <c r="B8" s="16">
        <f>B6/100</f>
        <v>16</v>
      </c>
      <c r="C8" s="39" t="s">
        <v>7</v>
      </c>
      <c r="D8" s="41" t="s">
        <v>8</v>
      </c>
      <c r="E8" s="4">
        <f>COUNTIF(E18:E97,0)</f>
        <v>6</v>
      </c>
      <c r="F8" s="6">
        <f>E8*$F$3</f>
        <v>37.5</v>
      </c>
      <c r="G8" s="5" t="s">
        <v>5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3">
      <c r="A9" s="17" t="s">
        <v>18</v>
      </c>
      <c r="B9" s="14" t="s">
        <v>19</v>
      </c>
      <c r="C9" s="39" t="s">
        <v>11</v>
      </c>
      <c r="D9" s="41" t="s">
        <v>12</v>
      </c>
      <c r="E9" s="7">
        <f>SUM(G18:G91)</f>
        <v>3.1713733811494986</v>
      </c>
      <c r="F9" s="7">
        <f>E9*$F$3</f>
        <v>19.821083632184365</v>
      </c>
      <c r="G9" s="5" t="s">
        <v>5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3">
      <c r="A10" s="17" t="s">
        <v>20</v>
      </c>
      <c r="B10" s="18">
        <v>10</v>
      </c>
      <c r="C10" s="40" t="s">
        <v>15</v>
      </c>
      <c r="D10" s="42" t="s">
        <v>71</v>
      </c>
      <c r="E10" s="3"/>
      <c r="F10" s="36">
        <f>SQRT((4*E9)/(PI()*E7))*100</f>
        <v>23.359464775430851</v>
      </c>
      <c r="G10" s="5" t="s">
        <v>13</v>
      </c>
      <c r="H10" s="8"/>
      <c r="I10" s="8"/>
      <c r="J10" s="8"/>
      <c r="K10" s="8"/>
      <c r="L10" s="8"/>
      <c r="M10" s="8"/>
      <c r="N10" s="8"/>
      <c r="O10" s="8"/>
      <c r="P10" s="8"/>
    </row>
    <row r="11" spans="1:20" x14ac:dyDescent="0.3">
      <c r="A11" s="19" t="s">
        <v>33</v>
      </c>
      <c r="B11" s="14" t="s">
        <v>1</v>
      </c>
      <c r="C11" s="40" t="s">
        <v>54</v>
      </c>
      <c r="D11" s="43" t="s">
        <v>72</v>
      </c>
      <c r="E11" s="3"/>
      <c r="F11" s="37">
        <f>AVERAGE(J18:J97)</f>
        <v>23.328571428571429</v>
      </c>
      <c r="G11" s="40" t="s">
        <v>58</v>
      </c>
      <c r="H11" s="41" t="s">
        <v>56</v>
      </c>
      <c r="I11" s="3">
        <f>$R$2*($F$11/$R$2)^((B5/B10)^R3)</f>
        <v>20.496080132356497</v>
      </c>
      <c r="K11" s="40" t="s">
        <v>61</v>
      </c>
      <c r="L11" s="41" t="s">
        <v>65</v>
      </c>
      <c r="M11" s="27" t="s">
        <v>83</v>
      </c>
      <c r="P11" s="8"/>
      <c r="Q11" s="8"/>
      <c r="R11" s="8"/>
      <c r="S11" s="8"/>
      <c r="T11" s="8"/>
    </row>
    <row r="12" spans="1:20" x14ac:dyDescent="0.3">
      <c r="A12" s="20" t="s">
        <v>32</v>
      </c>
      <c r="B12" s="14" t="s">
        <v>9</v>
      </c>
      <c r="C12" s="40" t="s">
        <v>53</v>
      </c>
      <c r="D12" s="43" t="s">
        <v>70</v>
      </c>
      <c r="E12" s="3"/>
      <c r="F12" s="36">
        <f>AVERAGE(K18:K91)</f>
        <v>28.049999999999997</v>
      </c>
      <c r="G12" s="40" t="s">
        <v>52</v>
      </c>
      <c r="H12" s="41" t="s">
        <v>57</v>
      </c>
      <c r="I12" s="58">
        <f>100/(F11*SQRT(F7))</f>
        <v>0.19932234444745497</v>
      </c>
      <c r="K12" s="40" t="s">
        <v>50</v>
      </c>
      <c r="L12" s="41" t="s">
        <v>66</v>
      </c>
      <c r="M12" s="59">
        <f>F7*(F10/25)^1.6</f>
        <v>414.90468960947948</v>
      </c>
      <c r="N12" s="60" t="s">
        <v>84</v>
      </c>
      <c r="O12" s="61"/>
      <c r="P12" s="61"/>
      <c r="Q12" s="8"/>
      <c r="R12" s="8"/>
      <c r="S12" s="8"/>
      <c r="T12" s="8"/>
    </row>
    <row r="13" spans="1:20" ht="15" customHeight="1" x14ac:dyDescent="0.3">
      <c r="A13" s="21" t="s">
        <v>6</v>
      </c>
      <c r="B13" s="22">
        <v>1</v>
      </c>
      <c r="C13" s="11"/>
      <c r="D13" s="44" t="s">
        <v>73</v>
      </c>
      <c r="E13" s="3"/>
      <c r="F13" s="38">
        <f>AVERAGE(F18:F91)</f>
        <v>22.909459459459459</v>
      </c>
      <c r="G13" s="40" t="s">
        <v>59</v>
      </c>
      <c r="H13" s="41" t="s">
        <v>82</v>
      </c>
      <c r="I13" s="3">
        <f>100^2/(F11^2*0.27^2)</f>
        <v>252.05550220389333</v>
      </c>
      <c r="K13" s="40" t="s">
        <v>62</v>
      </c>
      <c r="L13" s="41" t="s">
        <v>67</v>
      </c>
      <c r="M13" s="95" t="s">
        <v>116</v>
      </c>
      <c r="N13" s="60"/>
      <c r="O13" s="61"/>
      <c r="P13" s="61"/>
      <c r="Q13" s="8"/>
      <c r="R13" s="8"/>
      <c r="S13" s="8"/>
      <c r="T13" s="8"/>
    </row>
    <row r="14" spans="1:20" ht="15" customHeight="1" x14ac:dyDescent="0.3">
      <c r="A14" s="21" t="s">
        <v>31</v>
      </c>
      <c r="B14" s="22">
        <v>0</v>
      </c>
      <c r="C14" s="10"/>
      <c r="H14" s="93" t="s">
        <v>60</v>
      </c>
      <c r="I14" s="94">
        <f>F7-I13</f>
        <v>210.44449779610667</v>
      </c>
      <c r="P14" s="8"/>
      <c r="Q14" s="8"/>
      <c r="R14" s="8"/>
      <c r="S14" s="8"/>
      <c r="T14" s="8"/>
    </row>
    <row r="15" spans="1:20" ht="15" customHeight="1" x14ac:dyDescent="0.3">
      <c r="A15" s="50"/>
      <c r="B15" s="50"/>
      <c r="C15" s="50"/>
      <c r="D15" s="10"/>
      <c r="N15" s="57">
        <f>AVERAGE(N18:N91)</f>
        <v>21.420273027628756</v>
      </c>
      <c r="Q15" s="45" t="s">
        <v>68</v>
      </c>
    </row>
    <row r="16" spans="1:20" x14ac:dyDescent="0.3">
      <c r="A16" s="11"/>
      <c r="B16" s="11" t="s">
        <v>21</v>
      </c>
      <c r="C16" s="11"/>
      <c r="D16" s="12" t="s">
        <v>26</v>
      </c>
      <c r="F16" s="1" t="s">
        <v>22</v>
      </c>
      <c r="L16" s="56" t="s">
        <v>55</v>
      </c>
      <c r="M16" s="56"/>
      <c r="N16" s="56"/>
      <c r="O16" s="46" t="s">
        <v>49</v>
      </c>
      <c r="P16" s="46" t="s">
        <v>51</v>
      </c>
    </row>
    <row r="17" spans="1:16" ht="15" customHeight="1" x14ac:dyDescent="0.3">
      <c r="A17" s="26" t="s">
        <v>27</v>
      </c>
      <c r="B17" s="26" t="s">
        <v>29</v>
      </c>
      <c r="C17" s="26" t="s">
        <v>30</v>
      </c>
      <c r="D17" s="26" t="s">
        <v>28</v>
      </c>
      <c r="E17" s="27" t="s">
        <v>35</v>
      </c>
      <c r="F17" s="27" t="s">
        <v>24</v>
      </c>
      <c r="G17" s="27" t="s">
        <v>25</v>
      </c>
      <c r="H17" s="47" t="s">
        <v>38</v>
      </c>
      <c r="I17" s="47" t="s">
        <v>39</v>
      </c>
      <c r="J17" s="47" t="s">
        <v>40</v>
      </c>
      <c r="K17" s="47" t="s">
        <v>41</v>
      </c>
      <c r="L17" s="34" t="s">
        <v>47</v>
      </c>
      <c r="M17" s="49" t="s">
        <v>48</v>
      </c>
      <c r="N17" s="49" t="s">
        <v>23</v>
      </c>
      <c r="O17" s="49" t="s">
        <v>63</v>
      </c>
      <c r="P17" s="49" t="s">
        <v>64</v>
      </c>
    </row>
    <row r="18" spans="1:16" x14ac:dyDescent="0.3">
      <c r="A18" s="25">
        <v>78</v>
      </c>
      <c r="B18" s="24">
        <v>294</v>
      </c>
      <c r="C18" s="24">
        <v>301</v>
      </c>
      <c r="D18" s="24"/>
      <c r="E18" s="4">
        <f t="shared" ref="E18:E49" si="0">IF(B18="",0,1)</f>
        <v>1</v>
      </c>
      <c r="F18" s="4">
        <f t="shared" ref="F18:F49" si="1">AVERAGE(B18:C18)/10</f>
        <v>29.75</v>
      </c>
      <c r="G18" s="3">
        <f t="shared" ref="G18:G49" si="2">PI()/40000*F18^2</f>
        <v>6.9512646199195408E-2</v>
      </c>
      <c r="H18" s="1">
        <v>1</v>
      </c>
      <c r="I18">
        <f>IF(H18&lt;=16,1,"")</f>
        <v>1</v>
      </c>
      <c r="J18" t="str">
        <f>IF(AND(H18&lt;=16,D18&lt;&gt;""),D18,"")</f>
        <v/>
      </c>
      <c r="K18">
        <f>IF(AND(H18&lt;=16,F18&lt;&gt;""),F18,"")</f>
        <v>29.75</v>
      </c>
      <c r="L18">
        <f>(1/F18-1/$F$12)</f>
        <v>-2.0371785077667459E-3</v>
      </c>
      <c r="M18" s="28">
        <f>$F$11*EXP($N$4*L18)</f>
        <v>23.723892478272571</v>
      </c>
      <c r="N18">
        <f>IF(D18="",M18,D18)</f>
        <v>23.723892478272571</v>
      </c>
    </row>
    <row r="19" spans="1:16" x14ac:dyDescent="0.3">
      <c r="A19" s="23">
        <v>11</v>
      </c>
      <c r="B19" s="24">
        <v>295</v>
      </c>
      <c r="C19" s="24">
        <v>293</v>
      </c>
      <c r="D19" s="24">
        <v>23.5</v>
      </c>
      <c r="E19" s="4">
        <f t="shared" si="0"/>
        <v>1</v>
      </c>
      <c r="F19" s="4">
        <f t="shared" si="1"/>
        <v>29.4</v>
      </c>
      <c r="G19" s="3">
        <f t="shared" si="2"/>
        <v>6.7886675651421827E-2</v>
      </c>
      <c r="H19" s="1">
        <v>2</v>
      </c>
      <c r="I19">
        <f t="shared" ref="I19:I82" si="3">IF(H19&lt;=16,1,"")</f>
        <v>1</v>
      </c>
      <c r="J19">
        <f t="shared" ref="J19:J82" si="4">IF(AND(H19&lt;=16,D19&lt;&gt;""),D19,"")</f>
        <v>23.5</v>
      </c>
      <c r="K19">
        <f t="shared" ref="K19:K82" si="5">IF(AND(H19&lt;=16,F19&lt;&gt;""),F19,"")</f>
        <v>29.4</v>
      </c>
      <c r="L19">
        <f t="shared" ref="L19:L82" si="6">(1/F19-1/$F$12)</f>
        <v>-1.6370184437411311E-3</v>
      </c>
      <c r="M19" s="28">
        <f t="shared" ref="M19:M82" si="7">$F$11*EXP($N$4*L19)</f>
        <v>23.645714967459359</v>
      </c>
      <c r="N19" s="35">
        <f t="shared" ref="N19:N82" si="8">IF(D19="",M19,D19)</f>
        <v>23.5</v>
      </c>
    </row>
    <row r="20" spans="1:16" x14ac:dyDescent="0.3">
      <c r="A20" s="25">
        <v>66</v>
      </c>
      <c r="B20" s="24">
        <v>290</v>
      </c>
      <c r="C20" s="24">
        <v>289</v>
      </c>
      <c r="D20" s="24"/>
      <c r="E20" s="4">
        <f t="shared" si="0"/>
        <v>1</v>
      </c>
      <c r="F20" s="4">
        <f t="shared" si="1"/>
        <v>28.95</v>
      </c>
      <c r="G20" s="3">
        <f t="shared" si="2"/>
        <v>6.5824416423880983E-2</v>
      </c>
      <c r="H20" s="1">
        <v>3</v>
      </c>
      <c r="I20">
        <f t="shared" si="3"/>
        <v>1</v>
      </c>
      <c r="J20" t="str">
        <f t="shared" si="4"/>
        <v/>
      </c>
      <c r="K20">
        <f t="shared" si="5"/>
        <v>28.95</v>
      </c>
      <c r="L20">
        <f t="shared" si="6"/>
        <v>-1.1083095508575558E-3</v>
      </c>
      <c r="M20" s="28">
        <f>$F$11*EXP($N$4*L20)</f>
        <v>23.542818347463658</v>
      </c>
      <c r="N20">
        <f t="shared" si="8"/>
        <v>23.542818347463658</v>
      </c>
    </row>
    <row r="21" spans="1:16" x14ac:dyDescent="0.3">
      <c r="A21" s="25">
        <v>53</v>
      </c>
      <c r="B21" s="24">
        <v>292</v>
      </c>
      <c r="C21" s="24">
        <v>283</v>
      </c>
      <c r="D21" s="24"/>
      <c r="E21" s="4">
        <f t="shared" si="0"/>
        <v>1</v>
      </c>
      <c r="F21" s="4">
        <f t="shared" si="1"/>
        <v>28.75</v>
      </c>
      <c r="G21" s="3">
        <f t="shared" si="2"/>
        <v>6.4918066943320335E-2</v>
      </c>
      <c r="H21" s="1">
        <v>4</v>
      </c>
      <c r="I21">
        <f t="shared" si="3"/>
        <v>1</v>
      </c>
      <c r="J21" t="str">
        <f t="shared" si="4"/>
        <v/>
      </c>
      <c r="K21">
        <f t="shared" si="5"/>
        <v>28.75</v>
      </c>
      <c r="L21">
        <f t="shared" si="6"/>
        <v>-8.6801519026583063E-4</v>
      </c>
      <c r="M21" s="28">
        <f t="shared" si="7"/>
        <v>23.496200695443768</v>
      </c>
      <c r="N21">
        <f t="shared" si="8"/>
        <v>23.496200695443768</v>
      </c>
    </row>
    <row r="22" spans="1:16" x14ac:dyDescent="0.3">
      <c r="A22" s="25">
        <v>71</v>
      </c>
      <c r="B22" s="24">
        <v>284</v>
      </c>
      <c r="C22" s="24">
        <v>289</v>
      </c>
      <c r="D22" s="24">
        <v>25.5</v>
      </c>
      <c r="E22" s="4">
        <f t="shared" si="0"/>
        <v>1</v>
      </c>
      <c r="F22" s="4">
        <f t="shared" si="1"/>
        <v>28.65</v>
      </c>
      <c r="G22" s="3">
        <f t="shared" si="2"/>
        <v>6.4467248397530194E-2</v>
      </c>
      <c r="H22" s="1">
        <v>5</v>
      </c>
      <c r="I22">
        <f t="shared" si="3"/>
        <v>1</v>
      </c>
      <c r="J22">
        <f t="shared" si="4"/>
        <v>25.5</v>
      </c>
      <c r="K22">
        <f t="shared" si="5"/>
        <v>28.65</v>
      </c>
      <c r="L22">
        <f t="shared" si="6"/>
        <v>-7.4660992431242051E-4</v>
      </c>
      <c r="M22" s="28">
        <f t="shared" si="7"/>
        <v>23.472682909723726</v>
      </c>
      <c r="N22" s="35">
        <f t="shared" si="8"/>
        <v>25.5</v>
      </c>
    </row>
    <row r="23" spans="1:16" x14ac:dyDescent="0.3">
      <c r="A23" s="25">
        <v>41</v>
      </c>
      <c r="B23" s="24">
        <v>281</v>
      </c>
      <c r="C23" s="24">
        <v>289</v>
      </c>
      <c r="D23" s="24"/>
      <c r="E23" s="4">
        <f t="shared" si="0"/>
        <v>1</v>
      </c>
      <c r="F23" s="4">
        <f t="shared" si="1"/>
        <v>28.5</v>
      </c>
      <c r="G23" s="3">
        <f t="shared" si="2"/>
        <v>6.3793965821957732E-2</v>
      </c>
      <c r="H23" s="1">
        <v>6</v>
      </c>
      <c r="I23">
        <f t="shared" si="3"/>
        <v>1</v>
      </c>
      <c r="J23" t="str">
        <f t="shared" si="4"/>
        <v/>
      </c>
      <c r="K23">
        <f t="shared" si="5"/>
        <v>28.5</v>
      </c>
      <c r="L23">
        <f t="shared" si="6"/>
        <v>-5.6290458767239288E-4</v>
      </c>
      <c r="M23" s="28">
        <f t="shared" si="7"/>
        <v>23.437141536783464</v>
      </c>
      <c r="N23">
        <f t="shared" si="8"/>
        <v>23.437141536783464</v>
      </c>
    </row>
    <row r="24" spans="1:16" x14ac:dyDescent="0.3">
      <c r="A24" s="23">
        <v>16</v>
      </c>
      <c r="B24" s="24">
        <v>278</v>
      </c>
      <c r="C24" s="24">
        <v>289</v>
      </c>
      <c r="D24" s="24"/>
      <c r="E24" s="4">
        <f t="shared" si="0"/>
        <v>1</v>
      </c>
      <c r="F24" s="4">
        <f t="shared" si="1"/>
        <v>28.35</v>
      </c>
      <c r="G24" s="3">
        <f t="shared" si="2"/>
        <v>6.3124217538120572E-2</v>
      </c>
      <c r="H24" s="1">
        <v>7</v>
      </c>
      <c r="I24">
        <f t="shared" si="3"/>
        <v>1</v>
      </c>
      <c r="J24" t="str">
        <f t="shared" si="4"/>
        <v/>
      </c>
      <c r="K24">
        <f t="shared" si="5"/>
        <v>28.35</v>
      </c>
      <c r="L24">
        <f t="shared" si="6"/>
        <v>-3.7725527921606689E-4</v>
      </c>
      <c r="M24" s="28">
        <f t="shared" si="7"/>
        <v>23.401278736878531</v>
      </c>
      <c r="N24">
        <f t="shared" si="8"/>
        <v>23.401278736878531</v>
      </c>
    </row>
    <row r="25" spans="1:16" x14ac:dyDescent="0.3">
      <c r="A25" s="25">
        <v>58</v>
      </c>
      <c r="B25" s="24">
        <v>288</v>
      </c>
      <c r="C25" s="24">
        <v>275</v>
      </c>
      <c r="D25" s="24">
        <v>23.5</v>
      </c>
      <c r="E25" s="4">
        <f t="shared" si="0"/>
        <v>1</v>
      </c>
      <c r="F25" s="4">
        <f t="shared" si="1"/>
        <v>28.15</v>
      </c>
      <c r="G25" s="3">
        <f t="shared" si="2"/>
        <v>6.2236717613481436E-2</v>
      </c>
      <c r="H25" s="1">
        <v>8</v>
      </c>
      <c r="I25">
        <f t="shared" si="3"/>
        <v>1</v>
      </c>
      <c r="J25">
        <f t="shared" si="4"/>
        <v>23.5</v>
      </c>
      <c r="K25">
        <f t="shared" si="5"/>
        <v>28.15</v>
      </c>
      <c r="L25">
        <f t="shared" si="6"/>
        <v>-1.2664520030521154E-4</v>
      </c>
      <c r="M25" s="28">
        <f t="shared" si="7"/>
        <v>23.352954164741142</v>
      </c>
      <c r="N25" s="35">
        <f t="shared" si="8"/>
        <v>23.5</v>
      </c>
    </row>
    <row r="26" spans="1:16" x14ac:dyDescent="0.3">
      <c r="A26" s="25">
        <v>62</v>
      </c>
      <c r="B26" s="24">
        <v>284</v>
      </c>
      <c r="C26" s="24">
        <v>279</v>
      </c>
      <c r="D26" s="24"/>
      <c r="E26" s="4">
        <f t="shared" si="0"/>
        <v>1</v>
      </c>
      <c r="F26" s="4">
        <f t="shared" si="1"/>
        <v>28.15</v>
      </c>
      <c r="G26" s="3">
        <f t="shared" si="2"/>
        <v>6.2236717613481436E-2</v>
      </c>
      <c r="H26" s="1">
        <v>9</v>
      </c>
      <c r="I26">
        <f t="shared" si="3"/>
        <v>1</v>
      </c>
      <c r="J26" t="str">
        <f t="shared" si="4"/>
        <v/>
      </c>
      <c r="K26">
        <f t="shared" si="5"/>
        <v>28.15</v>
      </c>
      <c r="L26">
        <f t="shared" si="6"/>
        <v>-1.2664520030521154E-4</v>
      </c>
      <c r="M26" s="28">
        <f t="shared" si="7"/>
        <v>23.352954164741142</v>
      </c>
      <c r="N26">
        <f t="shared" si="8"/>
        <v>23.352954164741142</v>
      </c>
    </row>
    <row r="27" spans="1:16" x14ac:dyDescent="0.3">
      <c r="A27" s="25">
        <v>64</v>
      </c>
      <c r="B27" s="24">
        <v>285</v>
      </c>
      <c r="C27" s="24">
        <v>275</v>
      </c>
      <c r="D27" s="24">
        <v>23.3</v>
      </c>
      <c r="E27" s="4">
        <f t="shared" si="0"/>
        <v>1</v>
      </c>
      <c r="F27" s="4">
        <f t="shared" si="1"/>
        <v>28</v>
      </c>
      <c r="G27" s="3">
        <f t="shared" si="2"/>
        <v>6.1575216010359944E-2</v>
      </c>
      <c r="H27" s="1">
        <v>10</v>
      </c>
      <c r="I27">
        <f t="shared" si="3"/>
        <v>1</v>
      </c>
      <c r="J27">
        <f t="shared" si="4"/>
        <v>23.3</v>
      </c>
      <c r="K27">
        <f t="shared" si="5"/>
        <v>28</v>
      </c>
      <c r="L27">
        <f t="shared" si="6"/>
        <v>6.366182836770734E-5</v>
      </c>
      <c r="M27" s="28">
        <f t="shared" si="7"/>
        <v>23.316324366256133</v>
      </c>
      <c r="N27" s="35">
        <f t="shared" si="8"/>
        <v>23.3</v>
      </c>
    </row>
    <row r="28" spans="1:16" x14ac:dyDescent="0.3">
      <c r="A28" s="23">
        <v>2</v>
      </c>
      <c r="B28" s="24">
        <v>272</v>
      </c>
      <c r="C28" s="24">
        <v>272</v>
      </c>
      <c r="D28" s="24"/>
      <c r="E28" s="4">
        <f t="shared" si="0"/>
        <v>1</v>
      </c>
      <c r="F28" s="4">
        <f t="shared" si="1"/>
        <v>27.2</v>
      </c>
      <c r="G28" s="3">
        <f t="shared" si="2"/>
        <v>5.8106897720796809E-2</v>
      </c>
      <c r="H28" s="1">
        <v>11</v>
      </c>
      <c r="I28">
        <f t="shared" si="3"/>
        <v>1</v>
      </c>
      <c r="J28" t="str">
        <f t="shared" si="4"/>
        <v/>
      </c>
      <c r="K28">
        <f t="shared" si="5"/>
        <v>27.2</v>
      </c>
      <c r="L28">
        <f t="shared" si="6"/>
        <v>1.1140819964349374E-3</v>
      </c>
      <c r="M28" s="28">
        <f t="shared" si="7"/>
        <v>23.115173580911879</v>
      </c>
      <c r="N28">
        <f t="shared" si="8"/>
        <v>23.115173580911879</v>
      </c>
    </row>
    <row r="29" spans="1:16" x14ac:dyDescent="0.3">
      <c r="A29" s="25">
        <v>67</v>
      </c>
      <c r="B29" s="24">
        <v>270</v>
      </c>
      <c r="C29" s="24">
        <v>274</v>
      </c>
      <c r="D29" s="24"/>
      <c r="E29" s="4">
        <f t="shared" si="0"/>
        <v>1</v>
      </c>
      <c r="F29" s="4">
        <f t="shared" si="1"/>
        <v>27.2</v>
      </c>
      <c r="G29" s="3">
        <f t="shared" si="2"/>
        <v>5.8106897720796809E-2</v>
      </c>
      <c r="H29" s="1">
        <v>12</v>
      </c>
      <c r="I29">
        <f t="shared" si="3"/>
        <v>1</v>
      </c>
      <c r="J29" t="str">
        <f t="shared" si="4"/>
        <v/>
      </c>
      <c r="K29">
        <f t="shared" si="5"/>
        <v>27.2</v>
      </c>
      <c r="L29">
        <f t="shared" si="6"/>
        <v>1.1140819964349374E-3</v>
      </c>
      <c r="M29" s="28">
        <f t="shared" si="7"/>
        <v>23.115173580911879</v>
      </c>
      <c r="N29">
        <f t="shared" si="8"/>
        <v>23.115173580911879</v>
      </c>
    </row>
    <row r="30" spans="1:16" x14ac:dyDescent="0.3">
      <c r="A30" s="25">
        <v>73</v>
      </c>
      <c r="B30" s="24">
        <v>269</v>
      </c>
      <c r="C30" s="24">
        <v>273</v>
      </c>
      <c r="D30" s="24">
        <v>22.5</v>
      </c>
      <c r="E30" s="4">
        <f t="shared" si="0"/>
        <v>1</v>
      </c>
      <c r="F30" s="4">
        <f t="shared" si="1"/>
        <v>27.1</v>
      </c>
      <c r="G30" s="3">
        <f t="shared" si="2"/>
        <v>5.7680426518072002E-2</v>
      </c>
      <c r="H30" s="1">
        <v>13</v>
      </c>
      <c r="I30">
        <f t="shared" si="3"/>
        <v>1</v>
      </c>
      <c r="J30">
        <f t="shared" si="4"/>
        <v>22.5</v>
      </c>
      <c r="K30">
        <f t="shared" si="5"/>
        <v>27.1</v>
      </c>
      <c r="L30">
        <f t="shared" si="6"/>
        <v>1.2497451177720317E-3</v>
      </c>
      <c r="M30" s="28">
        <f t="shared" si="7"/>
        <v>23.089321548490844</v>
      </c>
      <c r="N30" s="35">
        <f t="shared" si="8"/>
        <v>22.5</v>
      </c>
    </row>
    <row r="31" spans="1:16" x14ac:dyDescent="0.3">
      <c r="A31" s="23">
        <v>31</v>
      </c>
      <c r="B31" s="24">
        <v>260</v>
      </c>
      <c r="C31" s="24">
        <v>278</v>
      </c>
      <c r="D31" s="24">
        <v>23</v>
      </c>
      <c r="E31" s="4">
        <f t="shared" si="0"/>
        <v>1</v>
      </c>
      <c r="F31" s="4">
        <f t="shared" si="1"/>
        <v>26.9</v>
      </c>
      <c r="G31" s="3">
        <f t="shared" si="2"/>
        <v>5.6832196501602747E-2</v>
      </c>
      <c r="H31" s="1">
        <v>14</v>
      </c>
      <c r="I31">
        <f t="shared" si="3"/>
        <v>1</v>
      </c>
      <c r="J31">
        <f t="shared" si="4"/>
        <v>23</v>
      </c>
      <c r="K31">
        <f t="shared" si="5"/>
        <v>26.9</v>
      </c>
      <c r="L31">
        <f t="shared" si="6"/>
        <v>1.5240973036730748E-3</v>
      </c>
      <c r="M31" s="28">
        <f t="shared" si="7"/>
        <v>23.037129182967558</v>
      </c>
      <c r="N31" s="35">
        <f t="shared" si="8"/>
        <v>23</v>
      </c>
    </row>
    <row r="32" spans="1:16" x14ac:dyDescent="0.3">
      <c r="A32" s="25">
        <v>52</v>
      </c>
      <c r="B32" s="24">
        <v>266</v>
      </c>
      <c r="C32" s="24">
        <v>272</v>
      </c>
      <c r="D32" s="24">
        <v>22</v>
      </c>
      <c r="E32" s="4">
        <f t="shared" si="0"/>
        <v>1</v>
      </c>
      <c r="F32" s="4">
        <f t="shared" si="1"/>
        <v>26.9</v>
      </c>
      <c r="G32" s="3">
        <f t="shared" si="2"/>
        <v>5.6832196501602747E-2</v>
      </c>
      <c r="H32" s="1">
        <v>15</v>
      </c>
      <c r="I32">
        <f t="shared" si="3"/>
        <v>1</v>
      </c>
      <c r="J32">
        <f t="shared" si="4"/>
        <v>22</v>
      </c>
      <c r="K32">
        <f t="shared" si="5"/>
        <v>26.9</v>
      </c>
      <c r="L32">
        <f t="shared" si="6"/>
        <v>1.5240973036730748E-3</v>
      </c>
      <c r="M32" s="28">
        <f t="shared" si="7"/>
        <v>23.037129182967558</v>
      </c>
      <c r="N32" s="35">
        <f t="shared" si="8"/>
        <v>22</v>
      </c>
    </row>
    <row r="33" spans="1:14" x14ac:dyDescent="0.3">
      <c r="A33" s="23">
        <v>6</v>
      </c>
      <c r="B33" s="24">
        <v>272</v>
      </c>
      <c r="C33" s="24">
        <v>265</v>
      </c>
      <c r="D33" s="24"/>
      <c r="E33" s="4">
        <f t="shared" si="0"/>
        <v>1</v>
      </c>
      <c r="F33" s="4">
        <f t="shared" si="1"/>
        <v>26.85</v>
      </c>
      <c r="G33" s="3">
        <f t="shared" si="2"/>
        <v>5.6621120745189699E-2</v>
      </c>
      <c r="H33" s="1">
        <v>16</v>
      </c>
      <c r="I33">
        <f t="shared" si="3"/>
        <v>1</v>
      </c>
      <c r="J33" t="str">
        <f t="shared" si="4"/>
        <v/>
      </c>
      <c r="K33">
        <f t="shared" si="5"/>
        <v>26.85</v>
      </c>
      <c r="L33">
        <f t="shared" si="6"/>
        <v>1.5933239725549886E-3</v>
      </c>
      <c r="M33" s="28">
        <f t="shared" si="7"/>
        <v>23.023978251914489</v>
      </c>
      <c r="N33">
        <f t="shared" si="8"/>
        <v>23.023978251914489</v>
      </c>
    </row>
    <row r="34" spans="1:14" x14ac:dyDescent="0.3">
      <c r="A34" s="25">
        <v>55</v>
      </c>
      <c r="B34" s="24">
        <v>273</v>
      </c>
      <c r="C34" s="24">
        <v>257</v>
      </c>
      <c r="D34" s="24"/>
      <c r="E34" s="4">
        <f t="shared" si="0"/>
        <v>1</v>
      </c>
      <c r="F34" s="4">
        <f t="shared" si="1"/>
        <v>26.5</v>
      </c>
      <c r="G34" s="3">
        <f t="shared" si="2"/>
        <v>5.5154586024585804E-2</v>
      </c>
      <c r="H34" s="1">
        <v>17</v>
      </c>
      <c r="I34" t="str">
        <f t="shared" si="3"/>
        <v/>
      </c>
      <c r="J34" t="str">
        <f t="shared" si="4"/>
        <v/>
      </c>
      <c r="K34" t="str">
        <f t="shared" si="5"/>
        <v/>
      </c>
      <c r="L34">
        <f t="shared" si="6"/>
        <v>2.0852251706857672E-3</v>
      </c>
      <c r="M34" s="28">
        <f t="shared" si="7"/>
        <v>22.930748147128995</v>
      </c>
      <c r="N34">
        <f t="shared" si="8"/>
        <v>22.930748147128995</v>
      </c>
    </row>
    <row r="35" spans="1:14" x14ac:dyDescent="0.3">
      <c r="A35" s="23">
        <v>8</v>
      </c>
      <c r="B35" s="24">
        <v>262</v>
      </c>
      <c r="C35" s="24">
        <v>267</v>
      </c>
      <c r="D35" s="24">
        <v>23</v>
      </c>
      <c r="E35" s="4">
        <f t="shared" si="0"/>
        <v>1</v>
      </c>
      <c r="F35" s="4">
        <f t="shared" si="1"/>
        <v>26.45</v>
      </c>
      <c r="G35" s="3">
        <f t="shared" si="2"/>
        <v>5.4946651860826326E-2</v>
      </c>
      <c r="H35" s="1">
        <v>18</v>
      </c>
      <c r="I35" t="str">
        <f t="shared" si="3"/>
        <v/>
      </c>
      <c r="J35" t="str">
        <f t="shared" si="4"/>
        <v/>
      </c>
      <c r="K35" t="str">
        <f t="shared" si="5"/>
        <v/>
      </c>
      <c r="L35">
        <f t="shared" si="6"/>
        <v>2.1565594789213147E-3</v>
      </c>
      <c r="M35" s="28">
        <f t="shared" si="7"/>
        <v>22.917259524250685</v>
      </c>
      <c r="N35" s="35">
        <f t="shared" si="8"/>
        <v>23</v>
      </c>
    </row>
    <row r="36" spans="1:14" x14ac:dyDescent="0.3">
      <c r="A36" s="25">
        <v>45</v>
      </c>
      <c r="B36" s="24">
        <v>258</v>
      </c>
      <c r="C36" s="24">
        <v>259</v>
      </c>
      <c r="D36" s="24"/>
      <c r="E36" s="4">
        <f t="shared" si="0"/>
        <v>1</v>
      </c>
      <c r="F36" s="4">
        <f t="shared" si="1"/>
        <v>25.85</v>
      </c>
      <c r="G36" s="3">
        <f t="shared" si="2"/>
        <v>5.2482072424085147E-2</v>
      </c>
      <c r="H36" s="1">
        <v>19</v>
      </c>
      <c r="I36" t="str">
        <f t="shared" si="3"/>
        <v/>
      </c>
      <c r="J36" t="str">
        <f t="shared" si="4"/>
        <v/>
      </c>
      <c r="K36" t="str">
        <f t="shared" si="5"/>
        <v/>
      </c>
      <c r="L36">
        <f t="shared" si="6"/>
        <v>3.0340956498653565E-3</v>
      </c>
      <c r="M36" s="28">
        <f t="shared" si="7"/>
        <v>22.75197372068488</v>
      </c>
      <c r="N36">
        <f t="shared" si="8"/>
        <v>22.75197372068488</v>
      </c>
    </row>
    <row r="37" spans="1:14" x14ac:dyDescent="0.3">
      <c r="A37" s="23">
        <v>5</v>
      </c>
      <c r="B37" s="24">
        <v>267</v>
      </c>
      <c r="C37" s="24">
        <v>249</v>
      </c>
      <c r="D37" s="24"/>
      <c r="E37" s="4">
        <f t="shared" si="0"/>
        <v>1</v>
      </c>
      <c r="F37" s="4">
        <f t="shared" si="1"/>
        <v>25.8</v>
      </c>
      <c r="G37" s="3">
        <f t="shared" si="2"/>
        <v>5.2279243348387745E-2</v>
      </c>
      <c r="H37" s="1">
        <v>20</v>
      </c>
      <c r="I37" t="str">
        <f t="shared" si="3"/>
        <v/>
      </c>
      <c r="J37" t="str">
        <f t="shared" si="4"/>
        <v/>
      </c>
      <c r="K37" t="str">
        <f t="shared" si="5"/>
        <v/>
      </c>
      <c r="L37">
        <f t="shared" si="6"/>
        <v>3.1090660365626147E-3</v>
      </c>
      <c r="M37" s="28">
        <f t="shared" si="7"/>
        <v>22.737908283018246</v>
      </c>
      <c r="N37">
        <f t="shared" si="8"/>
        <v>22.737908283018246</v>
      </c>
    </row>
    <row r="38" spans="1:14" x14ac:dyDescent="0.3">
      <c r="A38" s="25">
        <v>60</v>
      </c>
      <c r="B38" s="24">
        <v>257</v>
      </c>
      <c r="C38" s="24">
        <v>254</v>
      </c>
      <c r="D38" s="24"/>
      <c r="E38" s="4">
        <f t="shared" si="0"/>
        <v>1</v>
      </c>
      <c r="F38" s="4">
        <f t="shared" si="1"/>
        <v>25.55</v>
      </c>
      <c r="G38" s="3">
        <f t="shared" si="2"/>
        <v>5.1270988456126272E-2</v>
      </c>
      <c r="H38" s="1">
        <v>21</v>
      </c>
      <c r="I38" t="str">
        <f t="shared" si="3"/>
        <v/>
      </c>
      <c r="J38" t="str">
        <f t="shared" si="4"/>
        <v/>
      </c>
      <c r="K38" t="str">
        <f t="shared" si="5"/>
        <v/>
      </c>
      <c r="L38">
        <f t="shared" si="6"/>
        <v>3.4883193626142825E-3</v>
      </c>
      <c r="M38" s="28">
        <f t="shared" si="7"/>
        <v>22.666888476778787</v>
      </c>
      <c r="N38">
        <f t="shared" si="8"/>
        <v>22.666888476778787</v>
      </c>
    </row>
    <row r="39" spans="1:14" x14ac:dyDescent="0.3">
      <c r="A39" s="23">
        <v>19</v>
      </c>
      <c r="B39" s="24">
        <v>253</v>
      </c>
      <c r="C39" s="24">
        <v>251</v>
      </c>
      <c r="D39" s="24"/>
      <c r="E39" s="4">
        <f t="shared" si="0"/>
        <v>1</v>
      </c>
      <c r="F39" s="4">
        <f t="shared" si="1"/>
        <v>25.2</v>
      </c>
      <c r="G39" s="3">
        <f t="shared" si="2"/>
        <v>4.987592496839155E-2</v>
      </c>
      <c r="H39" s="1">
        <v>22</v>
      </c>
      <c r="I39" t="str">
        <f t="shared" si="3"/>
        <v/>
      </c>
      <c r="J39" t="str">
        <f t="shared" si="4"/>
        <v/>
      </c>
      <c r="K39" t="str">
        <f t="shared" si="5"/>
        <v/>
      </c>
      <c r="L39">
        <f t="shared" si="6"/>
        <v>4.0319157966216754E-3</v>
      </c>
      <c r="M39" s="28">
        <f t="shared" si="7"/>
        <v>22.565480082907552</v>
      </c>
      <c r="N39">
        <f t="shared" si="8"/>
        <v>22.565480082907552</v>
      </c>
    </row>
    <row r="40" spans="1:14" x14ac:dyDescent="0.3">
      <c r="A40" s="25">
        <v>46</v>
      </c>
      <c r="B40" s="24">
        <v>246</v>
      </c>
      <c r="C40" s="24">
        <v>258</v>
      </c>
      <c r="D40" s="24"/>
      <c r="E40" s="4">
        <f t="shared" si="0"/>
        <v>1</v>
      </c>
      <c r="F40" s="4">
        <f t="shared" si="1"/>
        <v>25.2</v>
      </c>
      <c r="G40" s="3">
        <f t="shared" si="2"/>
        <v>4.987592496839155E-2</v>
      </c>
      <c r="H40" s="1">
        <v>23</v>
      </c>
      <c r="I40" t="str">
        <f t="shared" si="3"/>
        <v/>
      </c>
      <c r="J40" t="str">
        <f t="shared" si="4"/>
        <v/>
      </c>
      <c r="K40" t="str">
        <f t="shared" si="5"/>
        <v/>
      </c>
      <c r="L40">
        <f t="shared" si="6"/>
        <v>4.0319157966216754E-3</v>
      </c>
      <c r="M40" s="28">
        <f t="shared" si="7"/>
        <v>22.565480082907552</v>
      </c>
      <c r="N40">
        <f t="shared" si="8"/>
        <v>22.565480082907552</v>
      </c>
    </row>
    <row r="41" spans="1:14" x14ac:dyDescent="0.3">
      <c r="A41" s="23">
        <v>15</v>
      </c>
      <c r="B41" s="24">
        <v>246</v>
      </c>
      <c r="C41" s="24">
        <v>254</v>
      </c>
      <c r="D41" s="24"/>
      <c r="E41" s="4">
        <f t="shared" si="0"/>
        <v>1</v>
      </c>
      <c r="F41" s="4">
        <f t="shared" si="1"/>
        <v>25</v>
      </c>
      <c r="G41" s="3">
        <f t="shared" si="2"/>
        <v>4.9087385212340517E-2</v>
      </c>
      <c r="H41" s="1">
        <v>24</v>
      </c>
      <c r="I41" t="str">
        <f t="shared" si="3"/>
        <v/>
      </c>
      <c r="J41" t="str">
        <f t="shared" si="4"/>
        <v/>
      </c>
      <c r="K41" t="str">
        <f t="shared" si="5"/>
        <v/>
      </c>
      <c r="L41">
        <f t="shared" si="6"/>
        <v>4.3493761140819959E-3</v>
      </c>
      <c r="M41" s="28">
        <f t="shared" si="7"/>
        <v>22.506467554005358</v>
      </c>
      <c r="N41">
        <f t="shared" si="8"/>
        <v>22.506467554005358</v>
      </c>
    </row>
    <row r="42" spans="1:14" x14ac:dyDescent="0.3">
      <c r="A42" s="23">
        <v>39</v>
      </c>
      <c r="B42" s="24">
        <v>247</v>
      </c>
      <c r="C42" s="24">
        <v>251</v>
      </c>
      <c r="D42" s="24">
        <v>22</v>
      </c>
      <c r="E42" s="4">
        <f t="shared" si="0"/>
        <v>1</v>
      </c>
      <c r="F42" s="4">
        <f t="shared" si="1"/>
        <v>24.9</v>
      </c>
      <c r="G42" s="3">
        <f t="shared" si="2"/>
        <v>4.8695471528805177E-2</v>
      </c>
      <c r="H42" s="1">
        <v>25</v>
      </c>
      <c r="I42" t="str">
        <f t="shared" si="3"/>
        <v/>
      </c>
      <c r="J42" t="str">
        <f t="shared" si="4"/>
        <v/>
      </c>
      <c r="K42" t="str">
        <f t="shared" si="5"/>
        <v/>
      </c>
      <c r="L42">
        <f t="shared" si="6"/>
        <v>4.5100186843631193E-3</v>
      </c>
      <c r="M42" s="28">
        <f t="shared" si="7"/>
        <v>22.476664623110608</v>
      </c>
      <c r="N42">
        <f t="shared" si="8"/>
        <v>22</v>
      </c>
    </row>
    <row r="43" spans="1:14" x14ac:dyDescent="0.3">
      <c r="A43" s="23">
        <v>7</v>
      </c>
      <c r="B43" s="24">
        <v>254</v>
      </c>
      <c r="C43" s="24">
        <v>241</v>
      </c>
      <c r="D43" s="24"/>
      <c r="E43" s="4">
        <f t="shared" si="0"/>
        <v>1</v>
      </c>
      <c r="F43" s="4">
        <f t="shared" si="1"/>
        <v>24.75</v>
      </c>
      <c r="G43" s="3">
        <f t="shared" si="2"/>
        <v>4.8110546246614941E-2</v>
      </c>
      <c r="H43" s="1">
        <v>26</v>
      </c>
      <c r="I43" t="str">
        <f t="shared" si="3"/>
        <v/>
      </c>
      <c r="J43" t="str">
        <f t="shared" si="4"/>
        <v/>
      </c>
      <c r="K43" t="str">
        <f t="shared" si="5"/>
        <v/>
      </c>
      <c r="L43">
        <f t="shared" si="6"/>
        <v>4.7534165181224025E-3</v>
      </c>
      <c r="M43" s="28">
        <f t="shared" si="7"/>
        <v>22.431583847163566</v>
      </c>
      <c r="N43">
        <f t="shared" si="8"/>
        <v>22.431583847163566</v>
      </c>
    </row>
    <row r="44" spans="1:14" x14ac:dyDescent="0.3">
      <c r="A44" s="25">
        <v>44</v>
      </c>
      <c r="B44" s="24">
        <v>248</v>
      </c>
      <c r="C44" s="24">
        <v>247</v>
      </c>
      <c r="D44" s="24"/>
      <c r="E44" s="4">
        <f t="shared" si="0"/>
        <v>1</v>
      </c>
      <c r="F44" s="4">
        <f t="shared" si="1"/>
        <v>24.75</v>
      </c>
      <c r="G44" s="3">
        <f t="shared" si="2"/>
        <v>4.8110546246614941E-2</v>
      </c>
      <c r="H44" s="1">
        <v>27</v>
      </c>
      <c r="I44" t="str">
        <f t="shared" si="3"/>
        <v/>
      </c>
      <c r="J44" t="str">
        <f t="shared" si="4"/>
        <v/>
      </c>
      <c r="K44" t="str">
        <f t="shared" si="5"/>
        <v/>
      </c>
      <c r="L44">
        <f t="shared" si="6"/>
        <v>4.7534165181224025E-3</v>
      </c>
      <c r="M44" s="28">
        <f t="shared" si="7"/>
        <v>22.431583847163566</v>
      </c>
      <c r="N44">
        <f t="shared" si="8"/>
        <v>22.431583847163566</v>
      </c>
    </row>
    <row r="45" spans="1:14" x14ac:dyDescent="0.3">
      <c r="A45" s="23">
        <v>18</v>
      </c>
      <c r="B45" s="24">
        <v>249</v>
      </c>
      <c r="C45" s="24">
        <v>245</v>
      </c>
      <c r="D45" s="24"/>
      <c r="E45" s="4">
        <f t="shared" si="0"/>
        <v>1</v>
      </c>
      <c r="F45" s="4">
        <f t="shared" si="1"/>
        <v>24.7</v>
      </c>
      <c r="G45" s="3">
        <f t="shared" si="2"/>
        <v>4.7916356550714918E-2</v>
      </c>
      <c r="H45" s="1">
        <v>28</v>
      </c>
      <c r="I45" t="str">
        <f t="shared" si="3"/>
        <v/>
      </c>
      <c r="J45" t="str">
        <f t="shared" si="4"/>
        <v/>
      </c>
      <c r="K45" t="str">
        <f t="shared" si="5"/>
        <v/>
      </c>
      <c r="L45">
        <f t="shared" si="6"/>
        <v>4.8352060735961655E-3</v>
      </c>
      <c r="M45" s="28">
        <f t="shared" si="7"/>
        <v>22.416455551757128</v>
      </c>
      <c r="N45">
        <f t="shared" si="8"/>
        <v>22.416455551757128</v>
      </c>
    </row>
    <row r="46" spans="1:14" x14ac:dyDescent="0.3">
      <c r="A46" s="23">
        <v>30</v>
      </c>
      <c r="B46" s="24">
        <v>239</v>
      </c>
      <c r="C46" s="24">
        <v>251</v>
      </c>
      <c r="D46" s="24"/>
      <c r="E46" s="4">
        <f t="shared" si="0"/>
        <v>1</v>
      </c>
      <c r="F46" s="4">
        <f t="shared" si="1"/>
        <v>24.5</v>
      </c>
      <c r="G46" s="3">
        <f t="shared" si="2"/>
        <v>4.7143524757931835E-2</v>
      </c>
      <c r="H46" s="1">
        <v>29</v>
      </c>
      <c r="I46" t="str">
        <f t="shared" si="3"/>
        <v/>
      </c>
      <c r="J46" t="str">
        <f t="shared" si="4"/>
        <v/>
      </c>
      <c r="K46" t="str">
        <f t="shared" si="5"/>
        <v/>
      </c>
      <c r="L46">
        <f t="shared" si="6"/>
        <v>5.1657026446942367E-3</v>
      </c>
      <c r="M46" s="28">
        <f t="shared" si="7"/>
        <v>22.355428728322956</v>
      </c>
      <c r="N46">
        <f t="shared" si="8"/>
        <v>22.355428728322956</v>
      </c>
    </row>
    <row r="47" spans="1:14" x14ac:dyDescent="0.3">
      <c r="A47" s="25">
        <v>80</v>
      </c>
      <c r="B47" s="24">
        <v>245</v>
      </c>
      <c r="C47" s="24">
        <v>242</v>
      </c>
      <c r="D47" s="24">
        <v>22</v>
      </c>
      <c r="E47" s="4">
        <f t="shared" si="0"/>
        <v>1</v>
      </c>
      <c r="F47" s="4">
        <f t="shared" si="1"/>
        <v>24.35</v>
      </c>
      <c r="G47" s="3">
        <f t="shared" si="2"/>
        <v>4.656802425370235E-2</v>
      </c>
      <c r="H47" s="1">
        <v>30</v>
      </c>
      <c r="I47" t="str">
        <f t="shared" si="3"/>
        <v/>
      </c>
      <c r="J47" t="str">
        <f t="shared" si="4"/>
        <v/>
      </c>
      <c r="K47" t="str">
        <f t="shared" si="5"/>
        <v/>
      </c>
      <c r="L47">
        <f t="shared" si="6"/>
        <v>5.4171379210635126E-3</v>
      </c>
      <c r="M47" s="28">
        <f t="shared" si="7"/>
        <v>22.309112026146554</v>
      </c>
      <c r="N47">
        <f t="shared" si="8"/>
        <v>22</v>
      </c>
    </row>
    <row r="48" spans="1:14" x14ac:dyDescent="0.3">
      <c r="A48" s="23">
        <v>35</v>
      </c>
      <c r="B48" s="24">
        <v>241</v>
      </c>
      <c r="C48" s="24">
        <v>244</v>
      </c>
      <c r="D48" s="24"/>
      <c r="E48" s="4">
        <f t="shared" si="0"/>
        <v>1</v>
      </c>
      <c r="F48" s="4">
        <f t="shared" si="1"/>
        <v>24.25</v>
      </c>
      <c r="G48" s="3">
        <f t="shared" si="2"/>
        <v>4.6186320746291191E-2</v>
      </c>
      <c r="H48" s="1">
        <v>31</v>
      </c>
      <c r="I48" t="str">
        <f t="shared" si="3"/>
        <v/>
      </c>
      <c r="J48" t="str">
        <f t="shared" si="4"/>
        <v/>
      </c>
      <c r="K48" t="str">
        <f t="shared" si="5"/>
        <v/>
      </c>
      <c r="L48">
        <f t="shared" si="6"/>
        <v>5.5864895161438499E-3</v>
      </c>
      <c r="M48" s="28">
        <f t="shared" si="7"/>
        <v>22.27796999211472</v>
      </c>
      <c r="N48">
        <f t="shared" si="8"/>
        <v>22.27796999211472</v>
      </c>
    </row>
    <row r="49" spans="1:14" x14ac:dyDescent="0.3">
      <c r="A49" s="25">
        <v>49</v>
      </c>
      <c r="B49" s="24">
        <v>249</v>
      </c>
      <c r="C49" s="24">
        <v>236</v>
      </c>
      <c r="D49" s="24"/>
      <c r="E49" s="4">
        <f t="shared" si="0"/>
        <v>1</v>
      </c>
      <c r="F49" s="4">
        <f t="shared" si="1"/>
        <v>24.25</v>
      </c>
      <c r="G49" s="3">
        <f t="shared" si="2"/>
        <v>4.6186320746291191E-2</v>
      </c>
      <c r="H49" s="1">
        <v>32</v>
      </c>
      <c r="I49" t="str">
        <f t="shared" si="3"/>
        <v/>
      </c>
      <c r="J49" t="str">
        <f t="shared" si="4"/>
        <v/>
      </c>
      <c r="K49" t="str">
        <f t="shared" si="5"/>
        <v/>
      </c>
      <c r="L49">
        <f t="shared" si="6"/>
        <v>5.5864895161438499E-3</v>
      </c>
      <c r="M49" s="28">
        <f t="shared" si="7"/>
        <v>22.27796999211472</v>
      </c>
      <c r="N49">
        <f t="shared" si="8"/>
        <v>22.27796999211472</v>
      </c>
    </row>
    <row r="50" spans="1:14" x14ac:dyDescent="0.3">
      <c r="A50" s="25">
        <v>74</v>
      </c>
      <c r="B50" s="24">
        <v>244</v>
      </c>
      <c r="C50" s="24">
        <v>236</v>
      </c>
      <c r="D50" s="24"/>
      <c r="E50" s="4">
        <f t="shared" ref="E50:E81" si="9">IF(B50="",0,1)</f>
        <v>1</v>
      </c>
      <c r="F50" s="4">
        <f t="shared" ref="F50:F81" si="10">AVERAGE(B50:C50)/10</f>
        <v>24</v>
      </c>
      <c r="G50" s="3">
        <f t="shared" ref="G50:G81" si="11">PI()/40000*F50^2</f>
        <v>4.5238934211693019E-2</v>
      </c>
      <c r="H50" s="1">
        <v>33</v>
      </c>
      <c r="I50" t="str">
        <f t="shared" si="3"/>
        <v/>
      </c>
      <c r="J50" t="str">
        <f t="shared" si="4"/>
        <v/>
      </c>
      <c r="K50" t="str">
        <f t="shared" si="5"/>
        <v/>
      </c>
      <c r="L50">
        <f t="shared" si="6"/>
        <v>6.0160427807486594E-3</v>
      </c>
      <c r="M50" s="28">
        <f t="shared" si="7"/>
        <v>22.199174355570026</v>
      </c>
      <c r="N50">
        <f t="shared" si="8"/>
        <v>22.199174355570026</v>
      </c>
    </row>
    <row r="51" spans="1:14" x14ac:dyDescent="0.3">
      <c r="A51" s="25">
        <v>75</v>
      </c>
      <c r="B51" s="24">
        <v>236</v>
      </c>
      <c r="C51" s="24">
        <v>240</v>
      </c>
      <c r="D51" s="24"/>
      <c r="E51" s="4">
        <f t="shared" si="9"/>
        <v>1</v>
      </c>
      <c r="F51" s="4">
        <f t="shared" si="10"/>
        <v>23.8</v>
      </c>
      <c r="G51" s="3">
        <f t="shared" si="11"/>
        <v>4.4488093567485065E-2</v>
      </c>
      <c r="H51" s="1">
        <v>34</v>
      </c>
      <c r="I51" t="str">
        <f t="shared" si="3"/>
        <v/>
      </c>
      <c r="J51" t="str">
        <f t="shared" si="4"/>
        <v/>
      </c>
      <c r="K51" t="str">
        <f t="shared" si="5"/>
        <v/>
      </c>
      <c r="L51">
        <f t="shared" si="6"/>
        <v>6.3661828367710671E-3</v>
      </c>
      <c r="M51" s="28">
        <f t="shared" si="7"/>
        <v>22.135152196835143</v>
      </c>
      <c r="N51">
        <f t="shared" si="8"/>
        <v>22.135152196835143</v>
      </c>
    </row>
    <row r="52" spans="1:14" x14ac:dyDescent="0.3">
      <c r="A52" s="25">
        <v>65</v>
      </c>
      <c r="B52" s="24">
        <v>240</v>
      </c>
      <c r="C52" s="24">
        <v>235</v>
      </c>
      <c r="D52" s="24"/>
      <c r="E52" s="4">
        <f t="shared" si="9"/>
        <v>1</v>
      </c>
      <c r="F52" s="4">
        <f t="shared" si="10"/>
        <v>23.75</v>
      </c>
      <c r="G52" s="3">
        <f t="shared" si="11"/>
        <v>4.4301365154137316E-2</v>
      </c>
      <c r="H52" s="1">
        <v>35</v>
      </c>
      <c r="I52" t="str">
        <f t="shared" si="3"/>
        <v/>
      </c>
      <c r="J52" t="str">
        <f t="shared" si="4"/>
        <v/>
      </c>
      <c r="K52" t="str">
        <f t="shared" si="5"/>
        <v/>
      </c>
      <c r="L52">
        <f t="shared" si="6"/>
        <v>6.4546392719767309E-3</v>
      </c>
      <c r="M52" s="28">
        <f t="shared" si="7"/>
        <v>22.11900741372957</v>
      </c>
      <c r="N52">
        <f t="shared" si="8"/>
        <v>22.11900741372957</v>
      </c>
    </row>
    <row r="53" spans="1:14" x14ac:dyDescent="0.3">
      <c r="A53" s="25">
        <v>70</v>
      </c>
      <c r="B53" s="24">
        <v>235</v>
      </c>
      <c r="C53" s="24">
        <v>239</v>
      </c>
      <c r="D53" s="24"/>
      <c r="E53" s="4">
        <f t="shared" si="9"/>
        <v>1</v>
      </c>
      <c r="F53" s="4">
        <f t="shared" si="10"/>
        <v>23.7</v>
      </c>
      <c r="G53" s="3">
        <f t="shared" si="11"/>
        <v>4.4115029439871264E-2</v>
      </c>
      <c r="H53" s="1">
        <v>36</v>
      </c>
      <c r="I53" t="str">
        <f t="shared" si="3"/>
        <v/>
      </c>
      <c r="J53" t="str">
        <f t="shared" si="4"/>
        <v/>
      </c>
      <c r="K53" t="str">
        <f t="shared" si="5"/>
        <v/>
      </c>
      <c r="L53">
        <f t="shared" si="6"/>
        <v>6.5434689410862126E-3</v>
      </c>
      <c r="M53" s="28">
        <f t="shared" si="7"/>
        <v>22.10280635936731</v>
      </c>
      <c r="N53">
        <f t="shared" si="8"/>
        <v>22.10280635936731</v>
      </c>
    </row>
    <row r="54" spans="1:14" x14ac:dyDescent="0.3">
      <c r="A54" s="25">
        <v>54</v>
      </c>
      <c r="B54" s="24">
        <v>242</v>
      </c>
      <c r="C54" s="24">
        <v>230</v>
      </c>
      <c r="D54" s="24"/>
      <c r="E54" s="4">
        <f t="shared" si="9"/>
        <v>1</v>
      </c>
      <c r="F54" s="4">
        <f t="shared" si="10"/>
        <v>23.6</v>
      </c>
      <c r="G54" s="3">
        <f t="shared" si="11"/>
        <v>4.374353610858428E-2</v>
      </c>
      <c r="H54" s="1">
        <v>37</v>
      </c>
      <c r="I54" t="str">
        <f t="shared" si="3"/>
        <v/>
      </c>
      <c r="J54" t="str">
        <f t="shared" si="4"/>
        <v/>
      </c>
      <c r="K54" t="str">
        <f t="shared" si="5"/>
        <v/>
      </c>
      <c r="L54">
        <f t="shared" si="6"/>
        <v>6.7222574700141965E-3</v>
      </c>
      <c r="M54" s="28">
        <f t="shared" si="7"/>
        <v>22.070234273570662</v>
      </c>
      <c r="N54">
        <f t="shared" si="8"/>
        <v>22.070234273570662</v>
      </c>
    </row>
    <row r="55" spans="1:14" x14ac:dyDescent="0.3">
      <c r="A55" s="23">
        <v>38</v>
      </c>
      <c r="B55" s="24">
        <v>237</v>
      </c>
      <c r="C55" s="24">
        <v>229</v>
      </c>
      <c r="D55" s="24"/>
      <c r="E55" s="4">
        <f t="shared" si="9"/>
        <v>1</v>
      </c>
      <c r="F55" s="4">
        <f t="shared" si="10"/>
        <v>23.3</v>
      </c>
      <c r="G55" s="3">
        <f t="shared" si="11"/>
        <v>4.2638480892684065E-2</v>
      </c>
      <c r="H55" s="1">
        <v>38</v>
      </c>
      <c r="I55" t="str">
        <f t="shared" si="3"/>
        <v/>
      </c>
      <c r="J55" t="str">
        <f t="shared" si="4"/>
        <v/>
      </c>
      <c r="K55" t="str">
        <f t="shared" si="5"/>
        <v/>
      </c>
      <c r="L55">
        <f t="shared" si="6"/>
        <v>7.2678310497043125E-3</v>
      </c>
      <c r="M55" s="28">
        <f t="shared" si="7"/>
        <v>21.971136902683117</v>
      </c>
      <c r="N55">
        <f t="shared" si="8"/>
        <v>21.971136902683117</v>
      </c>
    </row>
    <row r="56" spans="1:14" x14ac:dyDescent="0.3">
      <c r="A56" s="23">
        <v>34</v>
      </c>
      <c r="B56" s="24">
        <v>225</v>
      </c>
      <c r="C56" s="24">
        <v>234</v>
      </c>
      <c r="D56" s="24"/>
      <c r="E56" s="4">
        <f t="shared" si="9"/>
        <v>1</v>
      </c>
      <c r="F56" s="4">
        <f t="shared" si="10"/>
        <v>22.95</v>
      </c>
      <c r="G56" s="3">
        <f t="shared" si="11"/>
        <v>4.136711761568445E-2</v>
      </c>
      <c r="H56" s="1">
        <v>39</v>
      </c>
      <c r="I56" t="str">
        <f t="shared" si="3"/>
        <v/>
      </c>
      <c r="J56" t="str">
        <f t="shared" si="4"/>
        <v/>
      </c>
      <c r="K56" t="str">
        <f t="shared" si="5"/>
        <v/>
      </c>
      <c r="L56">
        <f t="shared" si="6"/>
        <v>7.9223608635373352E-3</v>
      </c>
      <c r="M56" s="28">
        <f t="shared" si="7"/>
        <v>21.852835790972868</v>
      </c>
      <c r="N56">
        <f t="shared" si="8"/>
        <v>21.852835790972868</v>
      </c>
    </row>
    <row r="57" spans="1:14" x14ac:dyDescent="0.3">
      <c r="A57" s="25">
        <v>57</v>
      </c>
      <c r="B57" s="24">
        <v>231</v>
      </c>
      <c r="C57" s="24">
        <v>225</v>
      </c>
      <c r="D57" s="24"/>
      <c r="E57" s="4">
        <f t="shared" si="9"/>
        <v>1</v>
      </c>
      <c r="F57" s="4">
        <f t="shared" si="10"/>
        <v>22.8</v>
      </c>
      <c r="G57" s="3">
        <f t="shared" si="11"/>
        <v>4.0828138126052953E-2</v>
      </c>
      <c r="H57" s="1">
        <v>40</v>
      </c>
      <c r="I57" t="str">
        <f t="shared" si="3"/>
        <v/>
      </c>
      <c r="J57" t="str">
        <f t="shared" si="4"/>
        <v/>
      </c>
      <c r="K57" t="str">
        <f t="shared" si="5"/>
        <v/>
      </c>
      <c r="L57">
        <f t="shared" si="6"/>
        <v>8.2090252368890101E-3</v>
      </c>
      <c r="M57" s="28">
        <f t="shared" si="7"/>
        <v>21.801224245464759</v>
      </c>
      <c r="N57">
        <f t="shared" si="8"/>
        <v>21.801224245464759</v>
      </c>
    </row>
    <row r="58" spans="1:14" x14ac:dyDescent="0.3">
      <c r="A58" s="23">
        <v>23</v>
      </c>
      <c r="B58" s="24">
        <v>227</v>
      </c>
      <c r="C58" s="24">
        <v>228</v>
      </c>
      <c r="D58" s="24"/>
      <c r="E58" s="4">
        <f t="shared" si="9"/>
        <v>1</v>
      </c>
      <c r="F58" s="4">
        <f t="shared" si="10"/>
        <v>22.75</v>
      </c>
      <c r="G58" s="3">
        <f t="shared" si="11"/>
        <v>4.0649263694339181E-2</v>
      </c>
      <c r="H58" s="1">
        <v>41</v>
      </c>
      <c r="I58" t="str">
        <f t="shared" si="3"/>
        <v/>
      </c>
      <c r="J58" t="str">
        <f t="shared" si="4"/>
        <v/>
      </c>
      <c r="K58" t="str">
        <f t="shared" si="5"/>
        <v/>
      </c>
      <c r="L58">
        <f t="shared" si="6"/>
        <v>8.3054200701259545E-3</v>
      </c>
      <c r="M58" s="28">
        <f t="shared" si="7"/>
        <v>21.783896554633195</v>
      </c>
      <c r="N58">
        <f t="shared" si="8"/>
        <v>21.783896554633195</v>
      </c>
    </row>
    <row r="59" spans="1:14" x14ac:dyDescent="0.3">
      <c r="A59" s="25">
        <v>61</v>
      </c>
      <c r="B59" s="24">
        <v>227</v>
      </c>
      <c r="C59" s="24">
        <v>227</v>
      </c>
      <c r="D59" s="24"/>
      <c r="E59" s="4">
        <f t="shared" si="9"/>
        <v>1</v>
      </c>
      <c r="F59" s="4">
        <f t="shared" si="10"/>
        <v>22.7</v>
      </c>
      <c r="G59" s="3">
        <f t="shared" si="11"/>
        <v>4.0470781961707107E-2</v>
      </c>
      <c r="H59" s="1">
        <v>42</v>
      </c>
      <c r="I59" t="str">
        <f t="shared" si="3"/>
        <v/>
      </c>
      <c r="J59" t="str">
        <f t="shared" si="4"/>
        <v/>
      </c>
      <c r="K59" t="str">
        <f t="shared" si="5"/>
        <v/>
      </c>
      <c r="L59">
        <f t="shared" si="6"/>
        <v>8.4022395502053454E-3</v>
      </c>
      <c r="M59" s="28">
        <f t="shared" si="7"/>
        <v>21.766506393594945</v>
      </c>
      <c r="N59">
        <f t="shared" si="8"/>
        <v>21.766506393594945</v>
      </c>
    </row>
    <row r="60" spans="1:14" x14ac:dyDescent="0.3">
      <c r="A60" s="23">
        <v>1</v>
      </c>
      <c r="B60" s="24">
        <v>235</v>
      </c>
      <c r="C60" s="24">
        <v>217</v>
      </c>
      <c r="D60" s="24">
        <v>18.5</v>
      </c>
      <c r="E60" s="4">
        <f t="shared" si="9"/>
        <v>1</v>
      </c>
      <c r="F60" s="4">
        <f t="shared" si="10"/>
        <v>22.6</v>
      </c>
      <c r="G60" s="3">
        <f t="shared" si="11"/>
        <v>4.0114996593688071E-2</v>
      </c>
      <c r="H60" s="1">
        <v>43</v>
      </c>
      <c r="I60" t="str">
        <f t="shared" si="3"/>
        <v/>
      </c>
      <c r="J60" t="str">
        <f t="shared" si="4"/>
        <v/>
      </c>
      <c r="K60" t="str">
        <f t="shared" si="5"/>
        <v/>
      </c>
      <c r="L60">
        <f t="shared" si="6"/>
        <v>8.5971637247014634E-3</v>
      </c>
      <c r="M60" s="28">
        <f t="shared" si="7"/>
        <v>21.731537327128052</v>
      </c>
      <c r="N60">
        <f t="shared" si="8"/>
        <v>18.5</v>
      </c>
    </row>
    <row r="61" spans="1:14" x14ac:dyDescent="0.3">
      <c r="A61" s="23">
        <v>27</v>
      </c>
      <c r="B61" s="24">
        <v>223</v>
      </c>
      <c r="C61" s="24">
        <v>229</v>
      </c>
      <c r="D61" s="24"/>
      <c r="E61" s="4">
        <f t="shared" si="9"/>
        <v>1</v>
      </c>
      <c r="F61" s="4">
        <f t="shared" si="10"/>
        <v>22.6</v>
      </c>
      <c r="G61" s="3">
        <f t="shared" si="11"/>
        <v>4.0114996593688071E-2</v>
      </c>
      <c r="H61" s="1">
        <v>44</v>
      </c>
      <c r="I61" t="str">
        <f t="shared" si="3"/>
        <v/>
      </c>
      <c r="J61" t="str">
        <f t="shared" si="4"/>
        <v/>
      </c>
      <c r="K61" t="str">
        <f t="shared" si="5"/>
        <v/>
      </c>
      <c r="L61">
        <f t="shared" si="6"/>
        <v>8.5971637247014634E-3</v>
      </c>
      <c r="M61" s="28">
        <f t="shared" si="7"/>
        <v>21.731537327128052</v>
      </c>
      <c r="N61">
        <f t="shared" si="8"/>
        <v>21.731537327128052</v>
      </c>
    </row>
    <row r="62" spans="1:14" x14ac:dyDescent="0.3">
      <c r="A62" s="23">
        <v>37</v>
      </c>
      <c r="B62" s="24">
        <v>230</v>
      </c>
      <c r="C62" s="24">
        <v>222</v>
      </c>
      <c r="D62" s="24"/>
      <c r="E62" s="4">
        <f t="shared" si="9"/>
        <v>1</v>
      </c>
      <c r="F62" s="4">
        <f t="shared" si="10"/>
        <v>22.6</v>
      </c>
      <c r="G62" s="3">
        <f t="shared" si="11"/>
        <v>4.0114996593688071E-2</v>
      </c>
      <c r="H62" s="1">
        <v>45</v>
      </c>
      <c r="I62" t="str">
        <f t="shared" si="3"/>
        <v/>
      </c>
      <c r="J62" t="str">
        <f t="shared" si="4"/>
        <v/>
      </c>
      <c r="K62" t="str">
        <f t="shared" si="5"/>
        <v/>
      </c>
      <c r="L62">
        <f t="shared" si="6"/>
        <v>8.5971637247014634E-3</v>
      </c>
      <c r="M62" s="28">
        <f t="shared" si="7"/>
        <v>21.731537327128052</v>
      </c>
      <c r="N62">
        <f t="shared" si="8"/>
        <v>21.731537327128052</v>
      </c>
    </row>
    <row r="63" spans="1:14" x14ac:dyDescent="0.3">
      <c r="A63" s="25">
        <v>76</v>
      </c>
      <c r="B63" s="24">
        <v>226</v>
      </c>
      <c r="C63" s="24">
        <v>218</v>
      </c>
      <c r="D63" s="24"/>
      <c r="E63" s="4">
        <f t="shared" si="9"/>
        <v>1</v>
      </c>
      <c r="F63" s="4">
        <f t="shared" si="10"/>
        <v>22.2</v>
      </c>
      <c r="G63" s="3">
        <f t="shared" si="11"/>
        <v>3.870756308487984E-2</v>
      </c>
      <c r="H63" s="1">
        <v>46</v>
      </c>
      <c r="I63" t="str">
        <f t="shared" si="3"/>
        <v/>
      </c>
      <c r="J63" t="str">
        <f t="shared" si="4"/>
        <v/>
      </c>
      <c r="K63" t="str">
        <f t="shared" si="5"/>
        <v/>
      </c>
      <c r="L63">
        <f t="shared" si="6"/>
        <v>9.3944211591270449E-3</v>
      </c>
      <c r="M63" s="28">
        <f t="shared" si="7"/>
        <v>21.589094528444001</v>
      </c>
      <c r="N63">
        <f t="shared" si="8"/>
        <v>21.589094528444001</v>
      </c>
    </row>
    <row r="64" spans="1:14" x14ac:dyDescent="0.3">
      <c r="A64" s="23">
        <v>12</v>
      </c>
      <c r="B64" s="24">
        <v>223</v>
      </c>
      <c r="C64" s="24">
        <v>220</v>
      </c>
      <c r="D64" s="24"/>
      <c r="E64" s="4">
        <f t="shared" si="9"/>
        <v>1</v>
      </c>
      <c r="F64" s="4">
        <f t="shared" si="10"/>
        <v>22.15</v>
      </c>
      <c r="G64" s="3">
        <f t="shared" si="11"/>
        <v>3.8533401042146455E-2</v>
      </c>
      <c r="H64" s="1">
        <v>47</v>
      </c>
      <c r="I64" t="str">
        <f t="shared" si="3"/>
        <v/>
      </c>
      <c r="J64" t="str">
        <f t="shared" si="4"/>
        <v/>
      </c>
      <c r="K64" t="str">
        <f t="shared" si="5"/>
        <v/>
      </c>
      <c r="L64">
        <f t="shared" si="6"/>
        <v>9.4961029763844795E-3</v>
      </c>
      <c r="M64" s="28">
        <f t="shared" si="7"/>
        <v>21.570994706156029</v>
      </c>
      <c r="N64">
        <f t="shared" si="8"/>
        <v>21.570994706156029</v>
      </c>
    </row>
    <row r="65" spans="1:14" x14ac:dyDescent="0.3">
      <c r="A65" s="23">
        <v>22</v>
      </c>
      <c r="B65" s="24">
        <v>222</v>
      </c>
      <c r="C65" s="24">
        <v>217</v>
      </c>
      <c r="D65" s="24"/>
      <c r="E65" s="4">
        <f t="shared" si="9"/>
        <v>1</v>
      </c>
      <c r="F65" s="4">
        <f t="shared" si="10"/>
        <v>21.95</v>
      </c>
      <c r="G65" s="3">
        <f t="shared" si="11"/>
        <v>3.7840679862029901E-2</v>
      </c>
      <c r="H65" s="1">
        <v>48</v>
      </c>
      <c r="I65" t="str">
        <f t="shared" si="3"/>
        <v/>
      </c>
      <c r="J65" t="str">
        <f t="shared" si="4"/>
        <v/>
      </c>
      <c r="K65" t="str">
        <f t="shared" si="5"/>
        <v/>
      </c>
      <c r="L65">
        <f t="shared" si="6"/>
        <v>9.9074626744464628E-3</v>
      </c>
      <c r="M65" s="28">
        <f t="shared" si="7"/>
        <v>21.497925563600365</v>
      </c>
      <c r="N65">
        <f t="shared" si="8"/>
        <v>21.497925563600365</v>
      </c>
    </row>
    <row r="66" spans="1:14" x14ac:dyDescent="0.3">
      <c r="A66" s="23">
        <v>36</v>
      </c>
      <c r="B66" s="24">
        <v>221</v>
      </c>
      <c r="C66" s="24">
        <v>218</v>
      </c>
      <c r="D66" s="24"/>
      <c r="E66" s="4">
        <f t="shared" si="9"/>
        <v>1</v>
      </c>
      <c r="F66" s="4">
        <f t="shared" si="10"/>
        <v>21.95</v>
      </c>
      <c r="G66" s="3">
        <f t="shared" si="11"/>
        <v>3.7840679862029901E-2</v>
      </c>
      <c r="H66" s="1">
        <v>49</v>
      </c>
      <c r="I66" t="str">
        <f t="shared" si="3"/>
        <v/>
      </c>
      <c r="J66" t="str">
        <f t="shared" si="4"/>
        <v/>
      </c>
      <c r="K66" t="str">
        <f t="shared" si="5"/>
        <v/>
      </c>
      <c r="L66">
        <f t="shared" si="6"/>
        <v>9.9074626744464628E-3</v>
      </c>
      <c r="M66" s="28">
        <f t="shared" si="7"/>
        <v>21.497925563600365</v>
      </c>
      <c r="N66">
        <f t="shared" si="8"/>
        <v>21.497925563600365</v>
      </c>
    </row>
    <row r="67" spans="1:14" x14ac:dyDescent="0.3">
      <c r="A67" s="23">
        <v>40</v>
      </c>
      <c r="B67" s="24">
        <v>214</v>
      </c>
      <c r="C67" s="24">
        <v>223</v>
      </c>
      <c r="D67" s="24"/>
      <c r="E67" s="4">
        <f t="shared" si="9"/>
        <v>1</v>
      </c>
      <c r="F67" s="4">
        <f t="shared" si="10"/>
        <v>21.85</v>
      </c>
      <c r="G67" s="3">
        <f t="shared" si="11"/>
        <v>3.7496675466461828E-2</v>
      </c>
      <c r="H67" s="1">
        <v>50</v>
      </c>
      <c r="I67" t="str">
        <f t="shared" si="3"/>
        <v/>
      </c>
      <c r="J67" t="str">
        <f t="shared" si="4"/>
        <v/>
      </c>
      <c r="K67" t="str">
        <f t="shared" si="5"/>
        <v/>
      </c>
      <c r="L67">
        <f t="shared" si="6"/>
        <v>1.0115966503098012E-2</v>
      </c>
      <c r="M67" s="28">
        <f t="shared" si="7"/>
        <v>21.460983948538317</v>
      </c>
      <c r="N67">
        <f t="shared" si="8"/>
        <v>21.460983948538317</v>
      </c>
    </row>
    <row r="68" spans="1:14" x14ac:dyDescent="0.3">
      <c r="A68" s="23">
        <v>4</v>
      </c>
      <c r="B68" s="24">
        <v>216</v>
      </c>
      <c r="C68" s="24">
        <v>218</v>
      </c>
      <c r="D68" s="24"/>
      <c r="E68" s="4">
        <f t="shared" si="9"/>
        <v>1</v>
      </c>
      <c r="F68" s="4">
        <f t="shared" si="10"/>
        <v>21.7</v>
      </c>
      <c r="G68" s="3">
        <f t="shared" si="11"/>
        <v>3.6983614116222439E-2</v>
      </c>
      <c r="H68" s="1">
        <v>51</v>
      </c>
      <c r="I68" t="str">
        <f t="shared" si="3"/>
        <v/>
      </c>
      <c r="J68" t="str">
        <f t="shared" si="4"/>
        <v/>
      </c>
      <c r="K68" t="str">
        <f t="shared" si="5"/>
        <v/>
      </c>
      <c r="L68">
        <f t="shared" si="6"/>
        <v>1.0432325422837757E-2</v>
      </c>
      <c r="M68" s="28">
        <f t="shared" si="7"/>
        <v>21.40505432606216</v>
      </c>
      <c r="N68">
        <f t="shared" si="8"/>
        <v>21.40505432606216</v>
      </c>
    </row>
    <row r="69" spans="1:14" x14ac:dyDescent="0.3">
      <c r="A69" s="23">
        <v>3</v>
      </c>
      <c r="B69" s="24">
        <v>212</v>
      </c>
      <c r="C69" s="24">
        <v>217</v>
      </c>
      <c r="D69" s="24">
        <v>22.5</v>
      </c>
      <c r="E69" s="4">
        <f t="shared" si="9"/>
        <v>1</v>
      </c>
      <c r="F69" s="4">
        <f t="shared" si="10"/>
        <v>21.45</v>
      </c>
      <c r="G69" s="3">
        <f t="shared" si="11"/>
        <v>3.6136365847457441E-2</v>
      </c>
      <c r="H69" s="1">
        <v>52</v>
      </c>
      <c r="I69" t="str">
        <f t="shared" si="3"/>
        <v/>
      </c>
      <c r="J69" t="str">
        <f t="shared" si="4"/>
        <v/>
      </c>
      <c r="K69" t="str">
        <f t="shared" si="5"/>
        <v/>
      </c>
      <c r="L69">
        <f t="shared" si="6"/>
        <v>1.0969422734128619E-2</v>
      </c>
      <c r="M69" s="28">
        <f t="shared" si="7"/>
        <v>21.310433585593891</v>
      </c>
      <c r="N69">
        <f t="shared" si="8"/>
        <v>22.5</v>
      </c>
    </row>
    <row r="70" spans="1:14" x14ac:dyDescent="0.3">
      <c r="A70" s="25">
        <v>42</v>
      </c>
      <c r="B70" s="24">
        <v>215</v>
      </c>
      <c r="C70" s="24">
        <v>213</v>
      </c>
      <c r="D70" s="24"/>
      <c r="E70" s="4">
        <f t="shared" si="9"/>
        <v>1</v>
      </c>
      <c r="F70" s="4">
        <f t="shared" si="10"/>
        <v>21.4</v>
      </c>
      <c r="G70" s="3">
        <f t="shared" si="11"/>
        <v>3.5968094290949534E-2</v>
      </c>
      <c r="H70" s="1">
        <v>53</v>
      </c>
      <c r="I70" t="str">
        <f t="shared" si="3"/>
        <v/>
      </c>
      <c r="J70" t="str">
        <f t="shared" si="4"/>
        <v/>
      </c>
      <c r="K70" t="str">
        <f t="shared" si="5"/>
        <v/>
      </c>
      <c r="L70">
        <f t="shared" si="6"/>
        <v>1.1078348076698823E-2</v>
      </c>
      <c r="M70" s="28">
        <f t="shared" si="7"/>
        <v>21.291295220654007</v>
      </c>
      <c r="N70">
        <f t="shared" si="8"/>
        <v>21.291295220654007</v>
      </c>
    </row>
    <row r="71" spans="1:14" x14ac:dyDescent="0.3">
      <c r="A71" s="25">
        <v>48</v>
      </c>
      <c r="B71" s="24">
        <v>215</v>
      </c>
      <c r="C71" s="24">
        <v>213</v>
      </c>
      <c r="D71" s="24"/>
      <c r="E71" s="4">
        <f t="shared" si="9"/>
        <v>1</v>
      </c>
      <c r="F71" s="4">
        <f t="shared" si="10"/>
        <v>21.4</v>
      </c>
      <c r="G71" s="3">
        <f t="shared" si="11"/>
        <v>3.5968094290949534E-2</v>
      </c>
      <c r="H71" s="1">
        <v>54</v>
      </c>
      <c r="I71" t="str">
        <f t="shared" si="3"/>
        <v/>
      </c>
      <c r="J71" t="str">
        <f t="shared" si="4"/>
        <v/>
      </c>
      <c r="K71" t="str">
        <f t="shared" si="5"/>
        <v/>
      </c>
      <c r="L71">
        <f t="shared" si="6"/>
        <v>1.1078348076698823E-2</v>
      </c>
      <c r="M71" s="28">
        <f t="shared" si="7"/>
        <v>21.291295220654007</v>
      </c>
      <c r="N71">
        <f t="shared" si="8"/>
        <v>21.291295220654007</v>
      </c>
    </row>
    <row r="72" spans="1:14" x14ac:dyDescent="0.3">
      <c r="A72" s="23">
        <v>21</v>
      </c>
      <c r="B72" s="24">
        <v>212</v>
      </c>
      <c r="C72" s="24">
        <v>213</v>
      </c>
      <c r="D72" s="24">
        <v>22.5</v>
      </c>
      <c r="E72" s="4">
        <f t="shared" si="9"/>
        <v>1</v>
      </c>
      <c r="F72" s="4">
        <f t="shared" si="10"/>
        <v>21.25</v>
      </c>
      <c r="G72" s="3">
        <f t="shared" si="11"/>
        <v>3.5465635815916025E-2</v>
      </c>
      <c r="H72" s="1">
        <v>55</v>
      </c>
      <c r="I72" t="str">
        <f t="shared" si="3"/>
        <v/>
      </c>
      <c r="J72" t="str">
        <f t="shared" si="4"/>
        <v/>
      </c>
      <c r="K72" t="str">
        <f t="shared" si="5"/>
        <v/>
      </c>
      <c r="L72">
        <f t="shared" si="6"/>
        <v>1.1408199643493759E-2</v>
      </c>
      <c r="M72" s="28">
        <f t="shared" si="7"/>
        <v>21.23344451634253</v>
      </c>
      <c r="N72">
        <f t="shared" si="8"/>
        <v>22.5</v>
      </c>
    </row>
    <row r="73" spans="1:14" x14ac:dyDescent="0.3">
      <c r="A73" s="25">
        <v>59</v>
      </c>
      <c r="B73" s="24">
        <v>212</v>
      </c>
      <c r="C73" s="24">
        <v>208</v>
      </c>
      <c r="D73" s="24"/>
      <c r="E73" s="4">
        <f t="shared" si="9"/>
        <v>1</v>
      </c>
      <c r="F73" s="4">
        <f t="shared" si="10"/>
        <v>21</v>
      </c>
      <c r="G73" s="3">
        <f t="shared" si="11"/>
        <v>3.4636059005827467E-2</v>
      </c>
      <c r="H73" s="1">
        <v>56</v>
      </c>
      <c r="I73" t="str">
        <f t="shared" si="3"/>
        <v/>
      </c>
      <c r="J73" t="str">
        <f t="shared" si="4"/>
        <v/>
      </c>
      <c r="K73" t="str">
        <f t="shared" si="5"/>
        <v/>
      </c>
      <c r="L73">
        <f t="shared" si="6"/>
        <v>1.1968423733129611E-2</v>
      </c>
      <c r="M73" s="28">
        <f t="shared" si="7"/>
        <v>21.13555011192901</v>
      </c>
      <c r="N73">
        <f t="shared" si="8"/>
        <v>21.13555011192901</v>
      </c>
    </row>
    <row r="74" spans="1:14" x14ac:dyDescent="0.3">
      <c r="A74" s="23">
        <v>17</v>
      </c>
      <c r="B74" s="24">
        <v>212</v>
      </c>
      <c r="C74" s="24">
        <v>203</v>
      </c>
      <c r="D74" s="24"/>
      <c r="E74" s="4">
        <f t="shared" si="9"/>
        <v>1</v>
      </c>
      <c r="F74" s="4">
        <f t="shared" si="10"/>
        <v>20.75</v>
      </c>
      <c r="G74" s="3">
        <f t="shared" si="11"/>
        <v>3.381629967278138E-2</v>
      </c>
      <c r="H74" s="1">
        <v>57</v>
      </c>
      <c r="I74" t="str">
        <f t="shared" si="3"/>
        <v/>
      </c>
      <c r="J74" t="str">
        <f t="shared" si="4"/>
        <v/>
      </c>
      <c r="K74" t="str">
        <f t="shared" si="5"/>
        <v/>
      </c>
      <c r="L74">
        <f t="shared" si="6"/>
        <v>1.2542147198419347E-2</v>
      </c>
      <c r="M74" s="28">
        <f t="shared" si="7"/>
        <v>21.035764564190906</v>
      </c>
      <c r="N74">
        <f t="shared" si="8"/>
        <v>21.035764564190906</v>
      </c>
    </row>
    <row r="75" spans="1:14" x14ac:dyDescent="0.3">
      <c r="A75" s="23">
        <v>13</v>
      </c>
      <c r="B75" s="24">
        <v>205</v>
      </c>
      <c r="C75" s="24">
        <v>205</v>
      </c>
      <c r="D75" s="24"/>
      <c r="E75" s="4">
        <f t="shared" si="9"/>
        <v>1</v>
      </c>
      <c r="F75" s="4">
        <f t="shared" si="10"/>
        <v>20.5</v>
      </c>
      <c r="G75" s="3">
        <f t="shared" si="11"/>
        <v>3.3006357816777764E-2</v>
      </c>
      <c r="H75" s="1">
        <v>58</v>
      </c>
      <c r="I75" t="str">
        <f t="shared" si="3"/>
        <v/>
      </c>
      <c r="J75" t="str">
        <f t="shared" si="4"/>
        <v/>
      </c>
      <c r="K75" t="str">
        <f t="shared" si="5"/>
        <v/>
      </c>
      <c r="L75">
        <f t="shared" si="6"/>
        <v>1.3129863918960046E-2</v>
      </c>
      <c r="M75" s="28">
        <f t="shared" si="7"/>
        <v>20.934033689032432</v>
      </c>
      <c r="N75">
        <f t="shared" si="8"/>
        <v>20.934033689032432</v>
      </c>
    </row>
    <row r="76" spans="1:14" x14ac:dyDescent="0.3">
      <c r="A76" s="25">
        <v>72</v>
      </c>
      <c r="B76" s="24">
        <v>198</v>
      </c>
      <c r="C76" s="24">
        <v>211</v>
      </c>
      <c r="D76" s="24"/>
      <c r="E76" s="4">
        <f t="shared" si="9"/>
        <v>1</v>
      </c>
      <c r="F76" s="4">
        <f t="shared" si="10"/>
        <v>20.45</v>
      </c>
      <c r="G76" s="3">
        <f t="shared" si="11"/>
        <v>3.2845547542822137E-2</v>
      </c>
      <c r="H76" s="1">
        <v>59</v>
      </c>
      <c r="I76" t="str">
        <f t="shared" si="3"/>
        <v/>
      </c>
      <c r="J76" t="str">
        <f t="shared" si="4"/>
        <v/>
      </c>
      <c r="K76" t="str">
        <f t="shared" si="5"/>
        <v/>
      </c>
      <c r="L76">
        <f t="shared" si="6"/>
        <v>1.3249131615304492E-2</v>
      </c>
      <c r="M76" s="28">
        <f t="shared" si="7"/>
        <v>20.913449164546542</v>
      </c>
      <c r="N76">
        <f t="shared" si="8"/>
        <v>20.913449164546542</v>
      </c>
    </row>
    <row r="77" spans="1:14" x14ac:dyDescent="0.3">
      <c r="A77" s="25">
        <v>47</v>
      </c>
      <c r="B77" s="24">
        <v>197</v>
      </c>
      <c r="C77" s="24">
        <v>211</v>
      </c>
      <c r="D77" s="24"/>
      <c r="E77" s="4">
        <f t="shared" si="9"/>
        <v>1</v>
      </c>
      <c r="F77" s="4">
        <f t="shared" si="10"/>
        <v>20.399999999999999</v>
      </c>
      <c r="G77" s="3">
        <f t="shared" si="11"/>
        <v>3.2685129967948208E-2</v>
      </c>
      <c r="H77" s="1">
        <v>60</v>
      </c>
      <c r="I77" t="str">
        <f t="shared" si="3"/>
        <v/>
      </c>
      <c r="J77" t="str">
        <f t="shared" si="4"/>
        <v/>
      </c>
      <c r="K77" t="str">
        <f t="shared" si="5"/>
        <v/>
      </c>
      <c r="L77">
        <f t="shared" si="6"/>
        <v>1.3368983957219256E-2</v>
      </c>
      <c r="M77" s="28">
        <f t="shared" si="7"/>
        <v>20.892784125419659</v>
      </c>
      <c r="N77">
        <f t="shared" si="8"/>
        <v>20.892784125419659</v>
      </c>
    </row>
    <row r="78" spans="1:14" x14ac:dyDescent="0.3">
      <c r="A78" s="23">
        <v>26</v>
      </c>
      <c r="B78" s="24">
        <v>207</v>
      </c>
      <c r="C78" s="24">
        <v>195</v>
      </c>
      <c r="D78" s="24"/>
      <c r="E78" s="4">
        <f t="shared" si="9"/>
        <v>1</v>
      </c>
      <c r="F78" s="4">
        <f t="shared" si="10"/>
        <v>20.100000000000001</v>
      </c>
      <c r="G78" s="3">
        <f t="shared" si="11"/>
        <v>3.1730871199420314E-2</v>
      </c>
      <c r="H78" s="1">
        <v>61</v>
      </c>
      <c r="I78" t="str">
        <f t="shared" si="3"/>
        <v/>
      </c>
      <c r="J78" t="str">
        <f t="shared" si="4"/>
        <v/>
      </c>
      <c r="K78" t="str">
        <f t="shared" si="5"/>
        <v/>
      </c>
      <c r="L78">
        <f t="shared" si="6"/>
        <v>1.4100619895176518E-2</v>
      </c>
      <c r="M78" s="28">
        <f t="shared" si="7"/>
        <v>20.767076902667231</v>
      </c>
      <c r="N78">
        <f t="shared" si="8"/>
        <v>20.767076902667231</v>
      </c>
    </row>
    <row r="79" spans="1:14" x14ac:dyDescent="0.3">
      <c r="A79" s="23">
        <v>25</v>
      </c>
      <c r="B79" s="24">
        <v>202</v>
      </c>
      <c r="C79" s="24">
        <v>199</v>
      </c>
      <c r="D79" s="24"/>
      <c r="E79" s="4">
        <f t="shared" si="9"/>
        <v>1</v>
      </c>
      <c r="F79" s="4">
        <f t="shared" si="10"/>
        <v>20.05</v>
      </c>
      <c r="G79" s="3">
        <f t="shared" si="11"/>
        <v>3.1573202518118272E-2</v>
      </c>
      <c r="H79" s="1">
        <v>62</v>
      </c>
      <c r="I79" t="str">
        <f t="shared" si="3"/>
        <v/>
      </c>
      <c r="J79" t="str">
        <f t="shared" si="4"/>
        <v/>
      </c>
      <c r="K79" t="str">
        <f t="shared" si="5"/>
        <v/>
      </c>
      <c r="L79">
        <f t="shared" si="6"/>
        <v>1.4224687834780245E-2</v>
      </c>
      <c r="M79" s="28">
        <f t="shared" si="7"/>
        <v>20.745835096875062</v>
      </c>
      <c r="N79">
        <f t="shared" si="8"/>
        <v>20.745835096875062</v>
      </c>
    </row>
    <row r="80" spans="1:14" x14ac:dyDescent="0.3">
      <c r="A80" s="23">
        <v>32</v>
      </c>
      <c r="B80" s="24">
        <v>195</v>
      </c>
      <c r="C80" s="24">
        <v>196</v>
      </c>
      <c r="D80" s="24">
        <v>20.5</v>
      </c>
      <c r="E80" s="4">
        <f t="shared" si="9"/>
        <v>1</v>
      </c>
      <c r="F80" s="4">
        <f t="shared" si="10"/>
        <v>19.55</v>
      </c>
      <c r="G80" s="3">
        <f t="shared" si="11"/>
        <v>3.0018114154591324E-2</v>
      </c>
      <c r="H80" s="1">
        <v>63</v>
      </c>
      <c r="I80" t="str">
        <f t="shared" si="3"/>
        <v/>
      </c>
      <c r="J80" t="str">
        <f t="shared" si="4"/>
        <v/>
      </c>
      <c r="K80" t="str">
        <f t="shared" si="5"/>
        <v/>
      </c>
      <c r="L80">
        <f t="shared" si="6"/>
        <v>1.5500271254746956E-2</v>
      </c>
      <c r="M80" s="28">
        <f t="shared" si="7"/>
        <v>20.528697152392212</v>
      </c>
      <c r="N80">
        <f t="shared" si="8"/>
        <v>20.5</v>
      </c>
    </row>
    <row r="81" spans="1:14" x14ac:dyDescent="0.3">
      <c r="A81" s="25">
        <v>68</v>
      </c>
      <c r="B81" s="24">
        <v>188</v>
      </c>
      <c r="C81" s="24">
        <v>198</v>
      </c>
      <c r="D81" s="24"/>
      <c r="E81" s="4">
        <f t="shared" si="9"/>
        <v>1</v>
      </c>
      <c r="F81" s="4">
        <f t="shared" si="10"/>
        <v>19.3</v>
      </c>
      <c r="G81" s="3">
        <f t="shared" si="11"/>
        <v>2.9255296188391552E-2</v>
      </c>
      <c r="H81" s="1">
        <v>64</v>
      </c>
      <c r="I81" t="str">
        <f t="shared" si="3"/>
        <v/>
      </c>
      <c r="J81" t="str">
        <f t="shared" si="4"/>
        <v/>
      </c>
      <c r="K81" t="str">
        <f t="shared" si="5"/>
        <v/>
      </c>
      <c r="L81">
        <f t="shared" si="6"/>
        <v>1.6162847616672665E-2</v>
      </c>
      <c r="M81" s="28">
        <f t="shared" si="7"/>
        <v>20.416807535085695</v>
      </c>
      <c r="N81">
        <f t="shared" si="8"/>
        <v>20.416807535085695</v>
      </c>
    </row>
    <row r="82" spans="1:14" x14ac:dyDescent="0.3">
      <c r="A82" s="25">
        <v>43</v>
      </c>
      <c r="B82" s="24">
        <v>194</v>
      </c>
      <c r="C82" s="24">
        <v>187</v>
      </c>
      <c r="D82" s="24"/>
      <c r="E82" s="4">
        <f t="shared" ref="E82:E97" si="12">IF(B82="",0,1)</f>
        <v>1</v>
      </c>
      <c r="F82" s="4">
        <f t="shared" ref="F82:F97" si="13">AVERAGE(B82:C82)/10</f>
        <v>19.05</v>
      </c>
      <c r="G82" s="3">
        <f t="shared" ref="G82:G113" si="14">PI()/40000*F82^2</f>
        <v>2.8502295699234251E-2</v>
      </c>
      <c r="H82" s="1">
        <v>65</v>
      </c>
      <c r="I82" t="str">
        <f t="shared" si="3"/>
        <v/>
      </c>
      <c r="J82" t="str">
        <f t="shared" si="4"/>
        <v/>
      </c>
      <c r="K82" t="str">
        <f t="shared" si="5"/>
        <v/>
      </c>
      <c r="L82">
        <f t="shared" si="6"/>
        <v>1.6842814434291968E-2</v>
      </c>
      <c r="M82" s="28">
        <f t="shared" si="7"/>
        <v>20.302615214978562</v>
      </c>
      <c r="N82">
        <f t="shared" si="8"/>
        <v>20.302615214978562</v>
      </c>
    </row>
    <row r="83" spans="1:14" x14ac:dyDescent="0.3">
      <c r="A83" s="25">
        <v>79</v>
      </c>
      <c r="B83" s="24">
        <v>182</v>
      </c>
      <c r="C83" s="24">
        <v>190</v>
      </c>
      <c r="D83" s="24"/>
      <c r="E83" s="4">
        <f t="shared" si="12"/>
        <v>1</v>
      </c>
      <c r="F83" s="4">
        <f t="shared" si="13"/>
        <v>18.600000000000001</v>
      </c>
      <c r="G83" s="3">
        <f t="shared" si="14"/>
        <v>2.7171634860898124E-2</v>
      </c>
      <c r="H83" s="1">
        <v>66</v>
      </c>
      <c r="I83" t="str">
        <f t="shared" ref="I83:I97" si="15">IF(H83&lt;=16,1,"")</f>
        <v/>
      </c>
      <c r="J83" t="str">
        <f t="shared" ref="J83:J97" si="16">IF(AND(H83&lt;=16,D83&lt;&gt;""),D83,"")</f>
        <v/>
      </c>
      <c r="K83" t="str">
        <f t="shared" ref="K83:K91" si="17">IF(AND(H83&lt;=16,F83&lt;&gt;""),F83,"")</f>
        <v/>
      </c>
      <c r="L83">
        <f t="shared" ref="L83:L91" si="18">(1/F83-1/$F$12)</f>
        <v>1.8112816974297043E-2</v>
      </c>
      <c r="M83" s="28">
        <f t="shared" ref="M83:M91" si="19">$F$11*EXP($N$4*L83)</f>
        <v>20.091041122263476</v>
      </c>
      <c r="N83">
        <f t="shared" ref="N83:N97" si="20">IF(D83="",M83,D83)</f>
        <v>20.091041122263476</v>
      </c>
    </row>
    <row r="84" spans="1:14" x14ac:dyDescent="0.3">
      <c r="A84" s="25">
        <v>77</v>
      </c>
      <c r="B84" s="24">
        <v>179</v>
      </c>
      <c r="C84" s="24">
        <v>171</v>
      </c>
      <c r="D84" s="24"/>
      <c r="E84" s="4">
        <f t="shared" si="12"/>
        <v>1</v>
      </c>
      <c r="F84" s="4">
        <f t="shared" si="13"/>
        <v>17.5</v>
      </c>
      <c r="G84" s="3">
        <f t="shared" si="14"/>
        <v>2.4052818754046853E-2</v>
      </c>
      <c r="H84" s="1">
        <v>67</v>
      </c>
      <c r="I84" t="str">
        <f t="shared" si="15"/>
        <v/>
      </c>
      <c r="J84" t="str">
        <f t="shared" si="16"/>
        <v/>
      </c>
      <c r="K84" t="str">
        <f t="shared" si="17"/>
        <v/>
      </c>
      <c r="L84">
        <f t="shared" si="18"/>
        <v>2.1492233256939136E-2</v>
      </c>
      <c r="M84" s="28">
        <f t="shared" si="19"/>
        <v>19.538729937529688</v>
      </c>
      <c r="N84">
        <f t="shared" si="20"/>
        <v>19.538729937529688</v>
      </c>
    </row>
    <row r="85" spans="1:14" x14ac:dyDescent="0.3">
      <c r="A85" s="23">
        <v>29</v>
      </c>
      <c r="B85" s="24">
        <v>162</v>
      </c>
      <c r="C85" s="24">
        <v>185</v>
      </c>
      <c r="D85" s="24"/>
      <c r="E85" s="4">
        <f t="shared" si="12"/>
        <v>1</v>
      </c>
      <c r="F85" s="4">
        <f t="shared" si="13"/>
        <v>17.350000000000001</v>
      </c>
      <c r="G85" s="3">
        <f t="shared" si="14"/>
        <v>2.3642251864130839E-2</v>
      </c>
      <c r="H85" s="1">
        <v>68</v>
      </c>
      <c r="I85" t="str">
        <f t="shared" si="15"/>
        <v/>
      </c>
      <c r="J85" t="str">
        <f t="shared" si="16"/>
        <v/>
      </c>
      <c r="K85" t="str">
        <f t="shared" si="17"/>
        <v/>
      </c>
      <c r="L85">
        <f t="shared" si="18"/>
        <v>2.1986263722151157E-2</v>
      </c>
      <c r="M85" s="28">
        <f t="shared" si="19"/>
        <v>19.459270739816322</v>
      </c>
      <c r="N85">
        <f t="shared" si="20"/>
        <v>19.459270739816322</v>
      </c>
    </row>
    <row r="86" spans="1:14" x14ac:dyDescent="0.3">
      <c r="A86" s="25">
        <v>69</v>
      </c>
      <c r="B86" s="24">
        <v>170</v>
      </c>
      <c r="C86" s="24">
        <v>155</v>
      </c>
      <c r="D86" s="24"/>
      <c r="E86" s="4">
        <f t="shared" si="12"/>
        <v>1</v>
      </c>
      <c r="F86" s="4">
        <f t="shared" si="13"/>
        <v>16.25</v>
      </c>
      <c r="G86" s="3">
        <f t="shared" si="14"/>
        <v>2.0739420252213869E-2</v>
      </c>
      <c r="H86" s="1">
        <v>69</v>
      </c>
      <c r="I86" t="str">
        <f t="shared" si="15"/>
        <v/>
      </c>
      <c r="J86" t="str">
        <f t="shared" si="16"/>
        <v/>
      </c>
      <c r="K86" t="str">
        <f t="shared" si="17"/>
        <v/>
      </c>
      <c r="L86">
        <f t="shared" si="18"/>
        <v>2.5887837652543537E-2</v>
      </c>
      <c r="M86" s="28">
        <f t="shared" si="19"/>
        <v>18.842994363404184</v>
      </c>
      <c r="N86">
        <f t="shared" si="20"/>
        <v>18.842994363404184</v>
      </c>
    </row>
    <row r="87" spans="1:14" x14ac:dyDescent="0.3">
      <c r="A87" s="23">
        <v>24</v>
      </c>
      <c r="B87" s="24">
        <v>147</v>
      </c>
      <c r="C87" s="24">
        <v>146</v>
      </c>
      <c r="D87" s="24"/>
      <c r="E87" s="4">
        <f t="shared" si="12"/>
        <v>1</v>
      </c>
      <c r="F87" s="4">
        <f t="shared" si="13"/>
        <v>14.65</v>
      </c>
      <c r="G87" s="3">
        <f t="shared" si="14"/>
        <v>1.6856411732376883E-2</v>
      </c>
      <c r="H87" s="1">
        <v>70</v>
      </c>
      <c r="I87" t="str">
        <f t="shared" si="15"/>
        <v/>
      </c>
      <c r="J87" t="str">
        <f t="shared" si="16"/>
        <v/>
      </c>
      <c r="K87" t="str">
        <f t="shared" si="17"/>
        <v/>
      </c>
      <c r="L87">
        <f t="shared" si="18"/>
        <v>3.2608761779611008E-2</v>
      </c>
      <c r="M87" s="28">
        <f t="shared" si="19"/>
        <v>17.826804145170726</v>
      </c>
      <c r="N87">
        <f t="shared" si="20"/>
        <v>17.826804145170726</v>
      </c>
    </row>
    <row r="88" spans="1:14" x14ac:dyDescent="0.3">
      <c r="A88" s="23">
        <v>9</v>
      </c>
      <c r="B88" s="24">
        <v>145</v>
      </c>
      <c r="C88" s="24">
        <v>141</v>
      </c>
      <c r="D88" s="24">
        <v>15.5</v>
      </c>
      <c r="E88" s="4">
        <f t="shared" si="12"/>
        <v>1</v>
      </c>
      <c r="F88" s="4">
        <f t="shared" si="13"/>
        <v>14.3</v>
      </c>
      <c r="G88" s="3">
        <f t="shared" si="14"/>
        <v>1.6060607043314419E-2</v>
      </c>
      <c r="H88" s="1">
        <v>71</v>
      </c>
      <c r="I88" t="str">
        <f t="shared" si="15"/>
        <v/>
      </c>
      <c r="J88" t="str">
        <f t="shared" si="16"/>
        <v/>
      </c>
      <c r="K88" t="str">
        <f t="shared" si="17"/>
        <v/>
      </c>
      <c r="L88">
        <f t="shared" si="18"/>
        <v>3.4279446044151916E-2</v>
      </c>
      <c r="M88" s="28">
        <f t="shared" si="19"/>
        <v>17.582822274351898</v>
      </c>
      <c r="N88">
        <f t="shared" si="20"/>
        <v>15.5</v>
      </c>
    </row>
    <row r="89" spans="1:14" x14ac:dyDescent="0.3">
      <c r="A89" s="25">
        <v>56</v>
      </c>
      <c r="B89" s="24">
        <v>141</v>
      </c>
      <c r="C89" s="24">
        <v>140</v>
      </c>
      <c r="D89" s="24"/>
      <c r="E89" s="4">
        <f t="shared" si="12"/>
        <v>1</v>
      </c>
      <c r="F89" s="4">
        <f t="shared" si="13"/>
        <v>14.05</v>
      </c>
      <c r="G89" s="3">
        <f t="shared" si="14"/>
        <v>1.5503956095006481E-2</v>
      </c>
      <c r="H89" s="1">
        <v>72</v>
      </c>
      <c r="I89" t="str">
        <f t="shared" si="15"/>
        <v/>
      </c>
      <c r="J89" t="str">
        <f t="shared" si="16"/>
        <v/>
      </c>
      <c r="K89" t="str">
        <f t="shared" si="17"/>
        <v/>
      </c>
      <c r="L89">
        <f t="shared" si="18"/>
        <v>3.5523753338281276E-2</v>
      </c>
      <c r="M89" s="28">
        <f t="shared" si="19"/>
        <v>17.403279433841977</v>
      </c>
      <c r="N89">
        <f t="shared" si="20"/>
        <v>17.403279433841977</v>
      </c>
    </row>
    <row r="90" spans="1:14" x14ac:dyDescent="0.3">
      <c r="A90" s="23">
        <v>33</v>
      </c>
      <c r="B90" s="24">
        <v>83</v>
      </c>
      <c r="C90" s="24">
        <v>80</v>
      </c>
      <c r="D90" s="24">
        <v>11.5</v>
      </c>
      <c r="E90" s="4">
        <f t="shared" si="12"/>
        <v>1</v>
      </c>
      <c r="F90" s="4">
        <f t="shared" si="13"/>
        <v>8.15</v>
      </c>
      <c r="G90" s="3">
        <f t="shared" si="14"/>
        <v>5.2168109508267009E-3</v>
      </c>
      <c r="H90" s="1">
        <v>73</v>
      </c>
      <c r="I90" t="str">
        <f t="shared" si="15"/>
        <v/>
      </c>
      <c r="J90" t="str">
        <f t="shared" si="16"/>
        <v/>
      </c>
      <c r="K90" t="str">
        <f t="shared" si="17"/>
        <v/>
      </c>
      <c r="L90">
        <f t="shared" si="18"/>
        <v>8.7048762617149472E-2</v>
      </c>
      <c r="M90" s="28">
        <f t="shared" si="19"/>
        <v>11.377650882108517</v>
      </c>
      <c r="N90">
        <f t="shared" si="20"/>
        <v>11.5</v>
      </c>
    </row>
    <row r="91" spans="1:14" x14ac:dyDescent="0.3">
      <c r="A91" s="23">
        <v>20</v>
      </c>
      <c r="B91" s="24">
        <v>40</v>
      </c>
      <c r="C91" s="24">
        <v>41</v>
      </c>
      <c r="D91" s="24">
        <v>5.5</v>
      </c>
      <c r="E91" s="4">
        <f t="shared" si="12"/>
        <v>1</v>
      </c>
      <c r="F91" s="4">
        <f t="shared" si="13"/>
        <v>4.05</v>
      </c>
      <c r="G91" s="3">
        <f t="shared" si="14"/>
        <v>1.2882493375126645E-3</v>
      </c>
      <c r="H91" s="1">
        <v>74</v>
      </c>
      <c r="I91" t="str">
        <f t="shared" si="15"/>
        <v/>
      </c>
      <c r="J91" t="str">
        <f t="shared" si="16"/>
        <v/>
      </c>
      <c r="K91" t="str">
        <f t="shared" si="17"/>
        <v/>
      </c>
      <c r="L91">
        <f t="shared" si="18"/>
        <v>0.2112629563609956</v>
      </c>
      <c r="M91" s="28">
        <f t="shared" si="19"/>
        <v>4.0839368162495955</v>
      </c>
      <c r="N91">
        <f t="shared" si="20"/>
        <v>5.5</v>
      </c>
    </row>
    <row r="92" spans="1:14" x14ac:dyDescent="0.3">
      <c r="A92" s="23">
        <v>10</v>
      </c>
      <c r="B92" s="24"/>
      <c r="C92" s="24"/>
      <c r="D92" s="24"/>
      <c r="E92" s="4">
        <f t="shared" si="12"/>
        <v>0</v>
      </c>
      <c r="F92" s="4" t="e">
        <f t="shared" si="13"/>
        <v>#DIV/0!</v>
      </c>
      <c r="G92" s="3" t="e">
        <f t="shared" si="14"/>
        <v>#DIV/0!</v>
      </c>
      <c r="H92" s="1">
        <v>75</v>
      </c>
      <c r="I92" t="str">
        <f t="shared" si="15"/>
        <v/>
      </c>
      <c r="J92" t="str">
        <f t="shared" si="16"/>
        <v/>
      </c>
      <c r="M92" s="28"/>
    </row>
    <row r="93" spans="1:14" x14ac:dyDescent="0.3">
      <c r="A93" s="23">
        <v>14</v>
      </c>
      <c r="B93" s="24"/>
      <c r="C93" s="24"/>
      <c r="D93" s="24"/>
      <c r="E93" s="4">
        <f t="shared" si="12"/>
        <v>0</v>
      </c>
      <c r="F93" s="4" t="e">
        <f t="shared" si="13"/>
        <v>#DIV/0!</v>
      </c>
      <c r="G93" s="3" t="e">
        <f t="shared" si="14"/>
        <v>#DIV/0!</v>
      </c>
      <c r="H93" s="1">
        <v>76</v>
      </c>
      <c r="I93" t="str">
        <f t="shared" si="15"/>
        <v/>
      </c>
      <c r="J93" t="str">
        <f t="shared" si="16"/>
        <v/>
      </c>
      <c r="M93" s="28"/>
    </row>
    <row r="94" spans="1:14" x14ac:dyDescent="0.3">
      <c r="A94" s="23">
        <v>28</v>
      </c>
      <c r="B94" s="24"/>
      <c r="C94" s="24"/>
      <c r="D94" s="24"/>
      <c r="E94" s="4">
        <f t="shared" si="12"/>
        <v>0</v>
      </c>
      <c r="F94" s="4" t="e">
        <f t="shared" si="13"/>
        <v>#DIV/0!</v>
      </c>
      <c r="G94" s="3" t="e">
        <f t="shared" si="14"/>
        <v>#DIV/0!</v>
      </c>
      <c r="H94" s="1">
        <v>77</v>
      </c>
      <c r="I94" t="str">
        <f t="shared" si="15"/>
        <v/>
      </c>
      <c r="J94" t="str">
        <f t="shared" si="16"/>
        <v/>
      </c>
      <c r="M94" s="28"/>
    </row>
    <row r="95" spans="1:14" x14ac:dyDescent="0.3">
      <c r="A95" s="25">
        <v>50</v>
      </c>
      <c r="B95" s="24"/>
      <c r="C95" s="24"/>
      <c r="D95" s="24"/>
      <c r="E95" s="4">
        <f t="shared" si="12"/>
        <v>0</v>
      </c>
      <c r="F95" s="4" t="e">
        <f t="shared" si="13"/>
        <v>#DIV/0!</v>
      </c>
      <c r="G95" s="3" t="e">
        <f t="shared" si="14"/>
        <v>#DIV/0!</v>
      </c>
      <c r="H95" s="1">
        <v>78</v>
      </c>
      <c r="I95" t="str">
        <f t="shared" si="15"/>
        <v/>
      </c>
      <c r="J95" t="str">
        <f t="shared" si="16"/>
        <v/>
      </c>
      <c r="M95" s="28"/>
    </row>
    <row r="96" spans="1:14" x14ac:dyDescent="0.3">
      <c r="A96" s="25">
        <v>51</v>
      </c>
      <c r="B96" s="24"/>
      <c r="C96" s="24"/>
      <c r="D96" s="24"/>
      <c r="E96" s="4">
        <f t="shared" si="12"/>
        <v>0</v>
      </c>
      <c r="F96" s="4" t="e">
        <f t="shared" si="13"/>
        <v>#DIV/0!</v>
      </c>
      <c r="G96" s="3" t="e">
        <f t="shared" si="14"/>
        <v>#DIV/0!</v>
      </c>
      <c r="H96" s="1">
        <v>79</v>
      </c>
      <c r="I96" t="str">
        <f t="shared" si="15"/>
        <v/>
      </c>
      <c r="J96" t="str">
        <f t="shared" si="16"/>
        <v/>
      </c>
      <c r="M96" s="28"/>
    </row>
    <row r="97" spans="1:13" x14ac:dyDescent="0.3">
      <c r="A97" s="25">
        <v>63</v>
      </c>
      <c r="B97" s="24"/>
      <c r="C97" s="24"/>
      <c r="D97" s="24"/>
      <c r="E97" s="4">
        <f t="shared" si="12"/>
        <v>0</v>
      </c>
      <c r="F97" s="4" t="e">
        <f t="shared" si="13"/>
        <v>#DIV/0!</v>
      </c>
      <c r="G97" s="3" t="e">
        <f t="shared" si="14"/>
        <v>#DIV/0!</v>
      </c>
      <c r="H97" s="1">
        <v>80</v>
      </c>
      <c r="I97" t="str">
        <f t="shared" si="15"/>
        <v/>
      </c>
      <c r="J97" t="str">
        <f t="shared" si="16"/>
        <v/>
      </c>
      <c r="M97" s="28"/>
    </row>
  </sheetData>
  <sortState ref="A17:G96">
    <sortCondition descending="1" ref="E17:E96"/>
    <sortCondition descending="1" ref="F17:F96"/>
  </sortState>
  <mergeCells count="3">
    <mergeCell ref="L16:N16"/>
    <mergeCell ref="A15:C15"/>
    <mergeCell ref="N12:P13"/>
  </mergeCells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autoPict="0" r:id="rId5">
            <anchor moveWithCells="1" sizeWithCells="1">
              <from>
                <xdr:col>7</xdr:col>
                <xdr:colOff>106680</xdr:colOff>
                <xdr:row>5</xdr:row>
                <xdr:rowOff>160020</xdr:rowOff>
              </from>
              <to>
                <xdr:col>15</xdr:col>
                <xdr:colOff>464820</xdr:colOff>
                <xdr:row>9</xdr:row>
                <xdr:rowOff>60960</xdr:rowOff>
              </to>
            </anchor>
          </objectPr>
        </oleObject>
      </mc:Choice>
      <mc:Fallback>
        <oleObject progId="Equation.3" shapeId="3073" r:id="rId4"/>
      </mc:Fallback>
    </mc:AlternateContent>
    <mc:AlternateContent xmlns:mc="http://schemas.openxmlformats.org/markup-compatibility/2006">
      <mc:Choice Requires="x14">
        <oleObject progId="Equation.3" shapeId="3075" r:id="rId6">
          <objectPr defaultSize="0" autoPict="0" r:id="rId7">
            <anchor moveWithCells="1" sizeWithCells="1">
              <from>
                <xdr:col>14</xdr:col>
                <xdr:colOff>243840</xdr:colOff>
                <xdr:row>1</xdr:row>
                <xdr:rowOff>30480</xdr:rowOff>
              </from>
              <to>
                <xdr:col>15</xdr:col>
                <xdr:colOff>579120</xdr:colOff>
                <xdr:row>3</xdr:row>
                <xdr:rowOff>144780</xdr:rowOff>
              </to>
            </anchor>
          </objectPr>
        </oleObject>
      </mc:Choice>
      <mc:Fallback>
        <oleObject progId="Equation.3" shapeId="307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5"/>
  <sheetViews>
    <sheetView topLeftCell="G1" zoomScale="71" workbookViewId="0">
      <selection activeCell="AN25" sqref="AN25"/>
    </sheetView>
  </sheetViews>
  <sheetFormatPr defaultRowHeight="14.4" x14ac:dyDescent="0.3"/>
  <cols>
    <col min="7" max="7" width="11.5546875" bestFit="1" customWidth="1"/>
    <col min="20" max="20" width="12.33203125" bestFit="1" customWidth="1"/>
    <col min="28" max="28" width="11.5546875" bestFit="1" customWidth="1"/>
  </cols>
  <sheetData>
    <row r="1" spans="2:38" x14ac:dyDescent="0.3">
      <c r="O1" s="8"/>
      <c r="P1" s="8"/>
      <c r="Q1" s="8"/>
      <c r="R1" s="8"/>
      <c r="S1" s="8"/>
      <c r="T1" s="8"/>
    </row>
    <row r="2" spans="2:38" x14ac:dyDescent="0.3">
      <c r="O2" s="8"/>
      <c r="P2" s="8"/>
      <c r="Q2" s="8"/>
      <c r="R2" s="8"/>
      <c r="S2" s="8"/>
      <c r="T2" s="8"/>
    </row>
    <row r="3" spans="2:38" x14ac:dyDescent="0.3">
      <c r="O3" s="8"/>
      <c r="P3" s="8"/>
      <c r="Q3" s="8"/>
      <c r="R3" s="8"/>
      <c r="S3" s="8"/>
      <c r="T3" s="8"/>
    </row>
    <row r="4" spans="2:38" x14ac:dyDescent="0.3">
      <c r="O4" s="8"/>
      <c r="P4" s="8"/>
      <c r="Q4" s="8"/>
      <c r="R4" s="8"/>
      <c r="S4" s="8"/>
      <c r="T4" s="8"/>
    </row>
    <row r="5" spans="2:38" ht="15" thickBot="1" x14ac:dyDescent="0.35"/>
    <row r="6" spans="2:38" ht="15.6" thickTop="1" thickBot="1" x14ac:dyDescent="0.35">
      <c r="B6" s="67" t="s">
        <v>85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9"/>
      <c r="T6" t="s">
        <v>108</v>
      </c>
      <c r="U6" s="57">
        <f>SUM(R9:R55)</f>
        <v>2043.3807100620361</v>
      </c>
      <c r="W6" s="67" t="s">
        <v>107</v>
      </c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9"/>
    </row>
    <row r="7" spans="2:38" ht="15.6" thickTop="1" thickBot="1" x14ac:dyDescent="0.35">
      <c r="B7" s="70" t="s">
        <v>86</v>
      </c>
      <c r="C7" s="70" t="s">
        <v>75</v>
      </c>
      <c r="D7" s="70" t="s">
        <v>87</v>
      </c>
      <c r="E7" s="73" t="s">
        <v>88</v>
      </c>
      <c r="F7" s="72"/>
      <c r="G7" s="72"/>
      <c r="H7" s="74"/>
      <c r="I7" s="73" t="s">
        <v>89</v>
      </c>
      <c r="J7" s="72"/>
      <c r="K7" s="72"/>
      <c r="L7" s="74"/>
      <c r="M7" s="73" t="s">
        <v>90</v>
      </c>
      <c r="N7" s="72"/>
      <c r="O7" s="72"/>
      <c r="P7" s="74"/>
      <c r="Q7" t="s">
        <v>104</v>
      </c>
      <c r="R7" t="s">
        <v>106</v>
      </c>
      <c r="T7" t="s">
        <v>109</v>
      </c>
      <c r="U7" s="57">
        <f>SUM(AL9:AL39)</f>
        <v>1326.4884105930778</v>
      </c>
      <c r="W7" s="81" t="s">
        <v>86</v>
      </c>
      <c r="X7" s="81" t="s">
        <v>75</v>
      </c>
      <c r="Y7" s="81" t="s">
        <v>87</v>
      </c>
      <c r="Z7" s="84" t="s">
        <v>88</v>
      </c>
      <c r="AA7" s="83"/>
      <c r="AB7" s="86"/>
      <c r="AC7" s="76" t="s">
        <v>89</v>
      </c>
      <c r="AD7" s="75"/>
      <c r="AE7" s="75"/>
      <c r="AF7" s="77"/>
      <c r="AG7" s="76" t="s">
        <v>90</v>
      </c>
      <c r="AH7" s="75"/>
      <c r="AI7" s="75"/>
      <c r="AJ7" s="77"/>
      <c r="AK7" t="s">
        <v>104</v>
      </c>
      <c r="AL7" t="s">
        <v>106</v>
      </c>
    </row>
    <row r="8" spans="2:38" ht="15.6" thickTop="1" thickBot="1" x14ac:dyDescent="0.35">
      <c r="B8" s="71"/>
      <c r="C8" s="71"/>
      <c r="D8" s="71"/>
      <c r="E8" s="62" t="s">
        <v>91</v>
      </c>
      <c r="F8" s="63" t="s">
        <v>92</v>
      </c>
      <c r="G8" s="89" t="s">
        <v>115</v>
      </c>
      <c r="H8" s="76" t="s">
        <v>93</v>
      </c>
      <c r="I8" s="77"/>
      <c r="J8" s="62" t="s">
        <v>94</v>
      </c>
      <c r="K8" s="62" t="s">
        <v>95</v>
      </c>
      <c r="L8" s="62" t="s">
        <v>96</v>
      </c>
      <c r="M8" s="62" t="s">
        <v>97</v>
      </c>
      <c r="N8" s="62" t="s">
        <v>56</v>
      </c>
      <c r="O8" s="62" t="s">
        <v>98</v>
      </c>
      <c r="P8" s="62" t="s">
        <v>99</v>
      </c>
      <c r="Q8" s="80" t="s">
        <v>103</v>
      </c>
      <c r="R8" t="s">
        <v>105</v>
      </c>
      <c r="W8" s="82"/>
      <c r="X8" s="82"/>
      <c r="Y8" s="82"/>
      <c r="Z8" s="62" t="s">
        <v>91</v>
      </c>
      <c r="AA8" s="63" t="s">
        <v>92</v>
      </c>
      <c r="AB8" s="90" t="s">
        <v>115</v>
      </c>
      <c r="AC8" s="62" t="s">
        <v>93</v>
      </c>
      <c r="AD8" s="62" t="s">
        <v>94</v>
      </c>
      <c r="AE8" s="62" t="s">
        <v>95</v>
      </c>
      <c r="AF8" s="62" t="s">
        <v>96</v>
      </c>
      <c r="AG8" s="62" t="s">
        <v>97</v>
      </c>
      <c r="AH8" s="62" t="s">
        <v>56</v>
      </c>
      <c r="AI8" s="62" t="s">
        <v>98</v>
      </c>
      <c r="AJ8" s="62" t="s">
        <v>99</v>
      </c>
      <c r="AK8" s="80" t="s">
        <v>103</v>
      </c>
      <c r="AL8" t="s">
        <v>105</v>
      </c>
    </row>
    <row r="9" spans="2:38" ht="15" thickBot="1" x14ac:dyDescent="0.35">
      <c r="B9" s="64">
        <v>1</v>
      </c>
      <c r="C9" s="62" t="s">
        <v>100</v>
      </c>
      <c r="D9" s="62">
        <v>28.01</v>
      </c>
      <c r="E9" s="65">
        <v>24.6</v>
      </c>
      <c r="F9" s="65">
        <v>5.2</v>
      </c>
      <c r="G9" s="88">
        <f>SQRT(E9^2+F9^2)</f>
        <v>25.14358765172544</v>
      </c>
      <c r="H9" s="78">
        <v>9.5</v>
      </c>
      <c r="I9" s="79"/>
      <c r="J9" s="62">
        <v>2.4</v>
      </c>
      <c r="K9" s="62">
        <v>2.1</v>
      </c>
      <c r="L9" s="62">
        <v>1.8</v>
      </c>
      <c r="M9" s="62">
        <v>2.1</v>
      </c>
      <c r="N9" s="62">
        <v>4.5999999999999996</v>
      </c>
      <c r="O9" s="62">
        <v>3.9</v>
      </c>
      <c r="P9" s="62">
        <v>2.2999999999999998</v>
      </c>
      <c r="Q9">
        <f>AVERAGE(M9:P9)</f>
        <v>3.2249999999999996</v>
      </c>
      <c r="R9" s="57">
        <f>IF(G9&lt;=40,PI()*Q9^2,0)</f>
        <v>32.674527092742338</v>
      </c>
      <c r="T9" t="s">
        <v>111</v>
      </c>
      <c r="W9" s="64">
        <v>1</v>
      </c>
      <c r="X9" s="62" t="s">
        <v>100</v>
      </c>
      <c r="Y9" s="62">
        <v>25.46</v>
      </c>
      <c r="Z9" s="65">
        <v>2.5</v>
      </c>
      <c r="AA9" s="65">
        <v>28.2</v>
      </c>
      <c r="AB9" s="87">
        <f>SQRT(Z9^2+AA9^2)</f>
        <v>28.310598722033415</v>
      </c>
      <c r="AC9" s="62">
        <v>7.4</v>
      </c>
      <c r="AD9" s="62">
        <v>2.7</v>
      </c>
      <c r="AE9" s="62">
        <v>2.2000000000000002</v>
      </c>
      <c r="AF9" s="62">
        <v>1.8</v>
      </c>
      <c r="AG9" s="62">
        <v>3</v>
      </c>
      <c r="AH9" s="62">
        <v>4.4000000000000004</v>
      </c>
      <c r="AI9" s="62">
        <v>2.2999999999999998</v>
      </c>
      <c r="AJ9" s="62">
        <v>4.7</v>
      </c>
      <c r="AK9">
        <f>AVERAGE(AG9:AJ9)</f>
        <v>3.5999999999999996</v>
      </c>
      <c r="AL9" s="57">
        <f>IF(AB9&lt;=40,PI()*AK9^2,0)</f>
        <v>40.715040790523709</v>
      </c>
    </row>
    <row r="10" spans="2:38" ht="15" thickBot="1" x14ac:dyDescent="0.35">
      <c r="B10" s="64">
        <v>2</v>
      </c>
      <c r="C10" s="62" t="s">
        <v>100</v>
      </c>
      <c r="D10" s="62">
        <v>31.83</v>
      </c>
      <c r="E10" s="65">
        <v>24.5</v>
      </c>
      <c r="F10" s="65">
        <v>8.9</v>
      </c>
      <c r="G10" s="88">
        <f t="shared" ref="G10:G55" si="0">SQRT(E10^2+F10^2)</f>
        <v>26.066453537065605</v>
      </c>
      <c r="H10" s="78">
        <v>11.2</v>
      </c>
      <c r="I10" s="79"/>
      <c r="J10" s="62">
        <v>4.5999999999999996</v>
      </c>
      <c r="K10" s="62">
        <v>4.5999999999999996</v>
      </c>
      <c r="L10" s="62">
        <v>3.9</v>
      </c>
      <c r="M10" s="62">
        <v>1.8</v>
      </c>
      <c r="N10" s="62">
        <v>3.8</v>
      </c>
      <c r="O10" s="62">
        <v>2.8</v>
      </c>
      <c r="P10" s="62">
        <v>3.9</v>
      </c>
      <c r="Q10">
        <f t="shared" ref="Q10:Q55" si="1">AVERAGE(M10:P10)</f>
        <v>3.0749999999999997</v>
      </c>
      <c r="R10" s="57">
        <f t="shared" ref="R10:R55" si="2">IF(G10&lt;=40,PI()*Q10^2,0)</f>
        <v>29.705722035099981</v>
      </c>
      <c r="T10" t="s">
        <v>110</v>
      </c>
      <c r="U10">
        <v>40</v>
      </c>
      <c r="W10" s="64">
        <v>2</v>
      </c>
      <c r="X10" s="62" t="s">
        <v>100</v>
      </c>
      <c r="Y10" s="62">
        <v>42.02</v>
      </c>
      <c r="Z10" s="65">
        <v>-1.1000000000000001</v>
      </c>
      <c r="AA10" s="65">
        <v>20.5</v>
      </c>
      <c r="AB10" s="87">
        <f t="shared" ref="AB10:AB39" si="3">SQRT(Z10^2+AA10^2)</f>
        <v>20.529490982486632</v>
      </c>
      <c r="AC10" s="62">
        <v>9.8000000000000007</v>
      </c>
      <c r="AD10" s="62">
        <v>3</v>
      </c>
      <c r="AE10" s="62">
        <v>3.1</v>
      </c>
      <c r="AF10" s="62">
        <v>3.6</v>
      </c>
      <c r="AG10" s="62">
        <v>5.2</v>
      </c>
      <c r="AH10" s="62">
        <v>7.4</v>
      </c>
      <c r="AI10" s="62">
        <v>4.5</v>
      </c>
      <c r="AJ10" s="62">
        <v>6.2</v>
      </c>
      <c r="AK10">
        <f t="shared" ref="AK10:AK39" si="4">AVERAGE(AG10:AJ10)</f>
        <v>5.8250000000000002</v>
      </c>
      <c r="AL10" s="57">
        <f t="shared" ref="AL10:AL39" si="5">IF(AB10&lt;=40,PI()*AK10^2,0)</f>
        <v>106.59620223171017</v>
      </c>
    </row>
    <row r="11" spans="2:38" ht="15" thickBot="1" x14ac:dyDescent="0.35">
      <c r="B11" s="64">
        <v>3</v>
      </c>
      <c r="C11" s="62" t="s">
        <v>100</v>
      </c>
      <c r="D11" s="62">
        <v>42.65</v>
      </c>
      <c r="E11" s="65">
        <v>22</v>
      </c>
      <c r="F11" s="65">
        <v>10.3</v>
      </c>
      <c r="G11" s="88">
        <f t="shared" si="0"/>
        <v>24.29176815301842</v>
      </c>
      <c r="H11" s="78">
        <v>10.5</v>
      </c>
      <c r="I11" s="79"/>
      <c r="J11" s="62">
        <v>4.5</v>
      </c>
      <c r="K11" s="62">
        <v>2.6</v>
      </c>
      <c r="L11" s="62">
        <v>3.9</v>
      </c>
      <c r="M11" s="62">
        <v>3.5</v>
      </c>
      <c r="N11" s="62">
        <v>7</v>
      </c>
      <c r="O11" s="62">
        <v>3.9</v>
      </c>
      <c r="P11" s="62">
        <v>5.3</v>
      </c>
      <c r="Q11">
        <f t="shared" si="1"/>
        <v>4.9249999999999998</v>
      </c>
      <c r="R11" s="57">
        <f t="shared" si="2"/>
        <v>76.201293308228927</v>
      </c>
      <c r="T11" t="s">
        <v>112</v>
      </c>
      <c r="U11">
        <f>PI()*U10^2</f>
        <v>5026.5482457436692</v>
      </c>
      <c r="W11" s="64">
        <v>3</v>
      </c>
      <c r="X11" s="62" t="s">
        <v>100</v>
      </c>
      <c r="Y11" s="62">
        <v>34.06</v>
      </c>
      <c r="Z11" s="65">
        <v>-13.9</v>
      </c>
      <c r="AA11" s="65">
        <v>7.1</v>
      </c>
      <c r="AB11" s="87">
        <f t="shared" si="3"/>
        <v>15.608331108738051</v>
      </c>
      <c r="AC11" s="62">
        <v>9.3000000000000007</v>
      </c>
      <c r="AD11" s="62">
        <v>3.1</v>
      </c>
      <c r="AE11" s="62">
        <v>2.9</v>
      </c>
      <c r="AF11" s="62">
        <v>2.2000000000000002</v>
      </c>
      <c r="AG11" s="62">
        <v>4.5999999999999996</v>
      </c>
      <c r="AH11" s="62">
        <v>6.2</v>
      </c>
      <c r="AI11" s="62">
        <v>2.7</v>
      </c>
      <c r="AJ11" s="62">
        <v>3.9</v>
      </c>
      <c r="AK11">
        <f t="shared" si="4"/>
        <v>4.3499999999999996</v>
      </c>
      <c r="AL11" s="57">
        <f t="shared" si="5"/>
        <v>59.446786987552848</v>
      </c>
    </row>
    <row r="12" spans="2:38" ht="15" thickBot="1" x14ac:dyDescent="0.35">
      <c r="B12" s="64">
        <v>4</v>
      </c>
      <c r="C12" s="62" t="s">
        <v>100</v>
      </c>
      <c r="D12" s="62">
        <v>19.739999999999998</v>
      </c>
      <c r="E12" s="65">
        <v>19.7</v>
      </c>
      <c r="F12" s="65">
        <v>22.6</v>
      </c>
      <c r="G12" s="88">
        <f t="shared" si="0"/>
        <v>29.980827206733306</v>
      </c>
      <c r="H12" s="78">
        <v>6.5</v>
      </c>
      <c r="I12" s="79"/>
      <c r="J12" s="62">
        <v>2</v>
      </c>
      <c r="K12" s="62">
        <v>2</v>
      </c>
      <c r="L12" s="62">
        <v>1.8</v>
      </c>
      <c r="M12" s="62">
        <v>4.4000000000000004</v>
      </c>
      <c r="N12" s="62">
        <v>1.8</v>
      </c>
      <c r="O12" s="62">
        <v>2.6</v>
      </c>
      <c r="P12" s="62">
        <v>0.8</v>
      </c>
      <c r="Q12">
        <f t="shared" si="1"/>
        <v>2.4000000000000004</v>
      </c>
      <c r="R12" s="57">
        <f t="shared" si="2"/>
        <v>18.095573684677213</v>
      </c>
      <c r="W12" s="64">
        <v>4</v>
      </c>
      <c r="X12" s="62" t="s">
        <v>100</v>
      </c>
      <c r="Y12" s="62">
        <v>22.6</v>
      </c>
      <c r="Z12" s="65">
        <v>-6</v>
      </c>
      <c r="AA12" s="65">
        <v>1.7</v>
      </c>
      <c r="AB12" s="87">
        <f t="shared" si="3"/>
        <v>6.2361847310675458</v>
      </c>
      <c r="AC12" s="62">
        <v>7.1</v>
      </c>
      <c r="AD12" s="62">
        <v>2.1</v>
      </c>
      <c r="AE12" s="62">
        <v>1.6</v>
      </c>
      <c r="AF12" s="62">
        <v>1.5</v>
      </c>
      <c r="AG12" s="62">
        <v>1.9</v>
      </c>
      <c r="AH12" s="62">
        <v>3</v>
      </c>
      <c r="AI12" s="62">
        <v>3.1</v>
      </c>
      <c r="AJ12" s="62">
        <v>3.3</v>
      </c>
      <c r="AK12">
        <f t="shared" si="4"/>
        <v>2.8250000000000002</v>
      </c>
      <c r="AL12" s="57">
        <f t="shared" si="5"/>
        <v>25.071872871055046</v>
      </c>
    </row>
    <row r="13" spans="2:38" ht="15" thickBot="1" x14ac:dyDescent="0.35">
      <c r="B13" s="64">
        <v>5</v>
      </c>
      <c r="C13" s="62" t="s">
        <v>100</v>
      </c>
      <c r="D13" s="62">
        <v>34.380000000000003</v>
      </c>
      <c r="E13" s="65">
        <v>13.5</v>
      </c>
      <c r="F13" s="65">
        <v>2.1</v>
      </c>
      <c r="G13" s="88">
        <f t="shared" si="0"/>
        <v>13.662357044082841</v>
      </c>
      <c r="H13" s="78">
        <v>8.1</v>
      </c>
      <c r="I13" s="79"/>
      <c r="J13" s="62">
        <v>2.8</v>
      </c>
      <c r="K13" s="62">
        <v>1.6</v>
      </c>
      <c r="L13" s="62">
        <v>1.8</v>
      </c>
      <c r="M13" s="62">
        <v>4.3</v>
      </c>
      <c r="N13" s="62">
        <v>0</v>
      </c>
      <c r="O13" s="62">
        <v>5.0999999999999996</v>
      </c>
      <c r="P13" s="62">
        <v>0</v>
      </c>
      <c r="Q13">
        <f t="shared" si="1"/>
        <v>2.3499999999999996</v>
      </c>
      <c r="R13" s="57">
        <f t="shared" si="2"/>
        <v>17.349445429449627</v>
      </c>
      <c r="W13" s="64">
        <v>5</v>
      </c>
      <c r="X13" s="62" t="s">
        <v>100</v>
      </c>
      <c r="Y13" s="62">
        <v>44.56</v>
      </c>
      <c r="Z13" s="65">
        <v>-2.1</v>
      </c>
      <c r="AA13" s="65">
        <v>-9.1999999999999993</v>
      </c>
      <c r="AB13" s="87">
        <f t="shared" si="3"/>
        <v>9.4366307546708637</v>
      </c>
      <c r="AC13" s="62">
        <v>8.8000000000000007</v>
      </c>
      <c r="AD13" s="62">
        <v>3</v>
      </c>
      <c r="AE13" s="62">
        <v>1.4</v>
      </c>
      <c r="AF13" s="62">
        <v>2.7</v>
      </c>
      <c r="AG13" s="62">
        <v>2</v>
      </c>
      <c r="AH13" s="62">
        <v>4.2</v>
      </c>
      <c r="AI13" s="62">
        <v>4.0999999999999996</v>
      </c>
      <c r="AJ13" s="62">
        <v>5.4</v>
      </c>
      <c r="AK13">
        <f t="shared" si="4"/>
        <v>3.9250000000000003</v>
      </c>
      <c r="AL13" s="57">
        <f t="shared" si="5"/>
        <v>48.398198323959264</v>
      </c>
    </row>
    <row r="14" spans="2:38" ht="15" thickBot="1" x14ac:dyDescent="0.35">
      <c r="B14" s="64">
        <v>6</v>
      </c>
      <c r="C14" s="62" t="s">
        <v>100</v>
      </c>
      <c r="D14" s="62">
        <v>31.19</v>
      </c>
      <c r="E14" s="65">
        <v>13.6</v>
      </c>
      <c r="F14" s="65">
        <v>1.9</v>
      </c>
      <c r="G14" s="88">
        <f t="shared" si="0"/>
        <v>13.732079230764727</v>
      </c>
      <c r="H14" s="78">
        <v>7.5</v>
      </c>
      <c r="I14" s="79"/>
      <c r="J14" s="62">
        <v>2.7</v>
      </c>
      <c r="K14" s="62">
        <v>2</v>
      </c>
      <c r="L14" s="62">
        <v>2.2000000000000002</v>
      </c>
      <c r="M14" s="62">
        <v>0</v>
      </c>
      <c r="N14" s="62">
        <v>5.4</v>
      </c>
      <c r="O14" s="62">
        <v>1.4</v>
      </c>
      <c r="P14" s="62">
        <v>4.8</v>
      </c>
      <c r="Q14">
        <f t="shared" si="1"/>
        <v>2.9000000000000004</v>
      </c>
      <c r="R14" s="57">
        <f t="shared" si="2"/>
        <v>26.420794216690165</v>
      </c>
      <c r="T14" t="s">
        <v>113</v>
      </c>
      <c r="U14" s="85">
        <f>U6/$U$11*100</f>
        <v>40.651767578125003</v>
      </c>
      <c r="W14" s="64">
        <v>6</v>
      </c>
      <c r="X14" s="62" t="s">
        <v>100</v>
      </c>
      <c r="Y14" s="62">
        <v>44.88</v>
      </c>
      <c r="Z14" s="65">
        <v>-2.4</v>
      </c>
      <c r="AA14" s="65">
        <v>-19.399999999999999</v>
      </c>
      <c r="AB14" s="87">
        <f t="shared" si="3"/>
        <v>19.547889911701468</v>
      </c>
      <c r="AC14" s="62">
        <v>7.8</v>
      </c>
      <c r="AD14" s="62">
        <v>2.4</v>
      </c>
      <c r="AE14" s="62">
        <v>1.9</v>
      </c>
      <c r="AF14" s="62">
        <v>2.4</v>
      </c>
      <c r="AG14" s="62">
        <v>5</v>
      </c>
      <c r="AH14" s="62">
        <v>4.9000000000000004</v>
      </c>
      <c r="AI14" s="62">
        <v>5.6</v>
      </c>
      <c r="AJ14" s="62">
        <v>4.9000000000000004</v>
      </c>
      <c r="AK14">
        <f t="shared" si="4"/>
        <v>5.0999999999999996</v>
      </c>
      <c r="AL14" s="57">
        <f t="shared" si="5"/>
        <v>81.712824919870513</v>
      </c>
    </row>
    <row r="15" spans="2:38" ht="15" thickBot="1" x14ac:dyDescent="0.35">
      <c r="B15" s="64">
        <v>7</v>
      </c>
      <c r="C15" s="62" t="s">
        <v>100</v>
      </c>
      <c r="D15" s="62">
        <v>23.55</v>
      </c>
      <c r="E15" s="65">
        <v>5</v>
      </c>
      <c r="F15" s="65">
        <v>4.8</v>
      </c>
      <c r="G15" s="88">
        <f t="shared" si="0"/>
        <v>6.9310893804653828</v>
      </c>
      <c r="H15" s="78">
        <v>8.3000000000000007</v>
      </c>
      <c r="I15" s="79"/>
      <c r="J15" s="62">
        <v>2.1</v>
      </c>
      <c r="K15" s="62">
        <v>2.1</v>
      </c>
      <c r="L15" s="62">
        <v>1.3</v>
      </c>
      <c r="M15" s="62">
        <v>1.1000000000000001</v>
      </c>
      <c r="N15" s="62">
        <v>1.5</v>
      </c>
      <c r="O15" s="62">
        <v>1.5</v>
      </c>
      <c r="P15" s="62">
        <v>1</v>
      </c>
      <c r="Q15">
        <f t="shared" si="1"/>
        <v>1.2749999999999999</v>
      </c>
      <c r="R15" s="57">
        <f t="shared" si="2"/>
        <v>5.1070515574919071</v>
      </c>
      <c r="T15" t="s">
        <v>114</v>
      </c>
      <c r="U15" s="85">
        <f>U7/$U$11*100</f>
        <v>26.389648437499996</v>
      </c>
      <c r="W15" s="64">
        <v>7</v>
      </c>
      <c r="X15" s="62" t="s">
        <v>100</v>
      </c>
      <c r="Y15" s="62">
        <v>31.19</v>
      </c>
      <c r="Z15" s="65">
        <v>6.3</v>
      </c>
      <c r="AA15" s="65">
        <v>-21.9</v>
      </c>
      <c r="AB15" s="87">
        <f t="shared" si="3"/>
        <v>22.78815481779953</v>
      </c>
      <c r="AC15" s="62">
        <v>10.4</v>
      </c>
      <c r="AD15" s="62">
        <v>4.2</v>
      </c>
      <c r="AE15" s="62">
        <v>5.0999999999999996</v>
      </c>
      <c r="AF15" s="62">
        <v>2.7</v>
      </c>
      <c r="AG15" s="62">
        <v>2.5</v>
      </c>
      <c r="AH15" s="62">
        <v>6.5</v>
      </c>
      <c r="AI15" s="62">
        <v>2.2000000000000002</v>
      </c>
      <c r="AJ15" s="62">
        <v>4.2</v>
      </c>
      <c r="AK15">
        <f t="shared" si="4"/>
        <v>3.8499999999999996</v>
      </c>
      <c r="AL15" s="57">
        <f t="shared" si="5"/>
        <v>46.566257107834701</v>
      </c>
    </row>
    <row r="16" spans="2:38" ht="15" thickBot="1" x14ac:dyDescent="0.35">
      <c r="B16" s="64">
        <v>8</v>
      </c>
      <c r="C16" s="62" t="s">
        <v>100</v>
      </c>
      <c r="D16" s="62">
        <v>29.92</v>
      </c>
      <c r="E16" s="65">
        <v>-4</v>
      </c>
      <c r="F16" s="65">
        <v>2.7</v>
      </c>
      <c r="G16" s="88">
        <f t="shared" si="0"/>
        <v>4.8259714048054612</v>
      </c>
      <c r="H16" s="78">
        <v>9.1</v>
      </c>
      <c r="I16" s="79"/>
      <c r="J16" s="62">
        <v>4.3</v>
      </c>
      <c r="K16" s="62">
        <v>3.5</v>
      </c>
      <c r="L16" s="62">
        <v>2.8</v>
      </c>
      <c r="M16" s="62">
        <v>5.4</v>
      </c>
      <c r="N16" s="62">
        <v>5.6</v>
      </c>
      <c r="O16" s="62">
        <v>3.1</v>
      </c>
      <c r="P16" s="62">
        <v>4.0999999999999996</v>
      </c>
      <c r="Q16">
        <f t="shared" si="1"/>
        <v>4.55</v>
      </c>
      <c r="R16" s="57">
        <f t="shared" si="2"/>
        <v>65.038821910942687</v>
      </c>
      <c r="W16" s="64">
        <v>8</v>
      </c>
      <c r="X16" s="62" t="s">
        <v>100</v>
      </c>
      <c r="Y16" s="62">
        <v>60.8</v>
      </c>
      <c r="Z16" s="65">
        <v>18.5</v>
      </c>
      <c r="AA16" s="65">
        <v>-6</v>
      </c>
      <c r="AB16" s="87">
        <f t="shared" si="3"/>
        <v>19.448650338776723</v>
      </c>
      <c r="AC16" s="62">
        <v>14</v>
      </c>
      <c r="AD16" s="62">
        <v>2.4</v>
      </c>
      <c r="AE16" s="62">
        <v>2.2000000000000002</v>
      </c>
      <c r="AF16" s="62">
        <v>3.4</v>
      </c>
      <c r="AG16" s="62">
        <v>6.6</v>
      </c>
      <c r="AH16" s="62">
        <v>9.1</v>
      </c>
      <c r="AI16" s="62">
        <v>8.3000000000000007</v>
      </c>
      <c r="AJ16" s="62">
        <v>7.8</v>
      </c>
      <c r="AK16">
        <f t="shared" si="4"/>
        <v>7.95</v>
      </c>
      <c r="AL16" s="57">
        <f t="shared" si="5"/>
        <v>198.5565096885089</v>
      </c>
    </row>
    <row r="17" spans="2:38" ht="15" thickBot="1" x14ac:dyDescent="0.35">
      <c r="B17" s="64">
        <v>9</v>
      </c>
      <c r="C17" s="62" t="s">
        <v>100</v>
      </c>
      <c r="D17" s="62">
        <v>51.25</v>
      </c>
      <c r="E17" s="65">
        <v>-7.3</v>
      </c>
      <c r="F17" s="65">
        <v>-13.8</v>
      </c>
      <c r="G17" s="88">
        <f t="shared" si="0"/>
        <v>15.611854470241516</v>
      </c>
      <c r="H17" s="78">
        <v>11.8</v>
      </c>
      <c r="I17" s="79"/>
      <c r="J17" s="62">
        <v>3.6</v>
      </c>
      <c r="K17" s="62">
        <v>2.2999999999999998</v>
      </c>
      <c r="L17" s="62">
        <v>4</v>
      </c>
      <c r="M17" s="62">
        <v>5.5</v>
      </c>
      <c r="N17" s="62">
        <v>3.6</v>
      </c>
      <c r="O17" s="62">
        <v>0</v>
      </c>
      <c r="P17" s="62">
        <v>7.2</v>
      </c>
      <c r="Q17">
        <f t="shared" si="1"/>
        <v>4.0750000000000002</v>
      </c>
      <c r="R17" s="57">
        <f t="shared" si="2"/>
        <v>52.168109508267008</v>
      </c>
      <c r="W17" s="64">
        <v>9</v>
      </c>
      <c r="X17" s="62" t="s">
        <v>100</v>
      </c>
      <c r="Y17" s="62">
        <v>27.69</v>
      </c>
      <c r="Z17" s="65">
        <v>-16.3</v>
      </c>
      <c r="AA17" s="65">
        <v>-16.3</v>
      </c>
      <c r="AB17" s="87">
        <f t="shared" si="3"/>
        <v>23.05168106668145</v>
      </c>
      <c r="AC17" s="62">
        <v>8.4</v>
      </c>
      <c r="AD17" s="62">
        <v>3.3</v>
      </c>
      <c r="AE17" s="62">
        <v>2.5</v>
      </c>
      <c r="AF17" s="62">
        <v>2.2000000000000002</v>
      </c>
      <c r="AG17" s="62">
        <v>2.4</v>
      </c>
      <c r="AH17" s="62">
        <v>4.2</v>
      </c>
      <c r="AI17" s="62">
        <v>5.0999999999999996</v>
      </c>
      <c r="AJ17" s="62">
        <v>3.8</v>
      </c>
      <c r="AK17">
        <f t="shared" si="4"/>
        <v>3.875</v>
      </c>
      <c r="AL17" s="57">
        <f t="shared" si="5"/>
        <v>47.172977189059239</v>
      </c>
    </row>
    <row r="18" spans="2:38" ht="15" thickBot="1" x14ac:dyDescent="0.35">
      <c r="B18" s="64">
        <v>10</v>
      </c>
      <c r="C18" s="62" t="s">
        <v>100</v>
      </c>
      <c r="D18" s="62">
        <v>31.19</v>
      </c>
      <c r="E18" s="65">
        <v>-5</v>
      </c>
      <c r="F18" s="65">
        <v>-13.8</v>
      </c>
      <c r="G18" s="88">
        <f t="shared" si="0"/>
        <v>14.677874505527019</v>
      </c>
      <c r="H18" s="78">
        <v>7.9</v>
      </c>
      <c r="I18" s="79"/>
      <c r="J18" s="62">
        <v>2.7</v>
      </c>
      <c r="K18" s="62">
        <v>2.4</v>
      </c>
      <c r="L18" s="62">
        <v>1.9</v>
      </c>
      <c r="M18" s="62">
        <v>6.2</v>
      </c>
      <c r="N18" s="62">
        <v>0</v>
      </c>
      <c r="O18" s="62">
        <v>5.0999999999999996</v>
      </c>
      <c r="P18" s="62">
        <v>0</v>
      </c>
      <c r="Q18">
        <f t="shared" si="1"/>
        <v>2.8250000000000002</v>
      </c>
      <c r="R18" s="57">
        <f t="shared" si="2"/>
        <v>25.071872871055046</v>
      </c>
      <c r="W18" s="64">
        <v>10</v>
      </c>
      <c r="X18" s="62" t="s">
        <v>100</v>
      </c>
      <c r="Y18" s="62">
        <v>27.37</v>
      </c>
      <c r="Z18" s="65">
        <v>-18.899999999999999</v>
      </c>
      <c r="AA18" s="65">
        <v>-21</v>
      </c>
      <c r="AB18" s="87">
        <f t="shared" si="3"/>
        <v>28.252610498854789</v>
      </c>
      <c r="AC18" s="62">
        <v>7.2</v>
      </c>
      <c r="AD18" s="62">
        <v>2.8</v>
      </c>
      <c r="AE18" s="62">
        <v>1.6</v>
      </c>
      <c r="AF18" s="62">
        <v>2</v>
      </c>
      <c r="AG18" s="62">
        <v>2.9</v>
      </c>
      <c r="AH18" s="62">
        <v>5.5</v>
      </c>
      <c r="AI18" s="62">
        <v>2.6</v>
      </c>
      <c r="AJ18" s="62">
        <v>3.8</v>
      </c>
      <c r="AK18">
        <f t="shared" si="4"/>
        <v>3.7</v>
      </c>
      <c r="AL18" s="57">
        <f t="shared" si="5"/>
        <v>43.008403427644275</v>
      </c>
    </row>
    <row r="19" spans="2:38" ht="15" thickBot="1" x14ac:dyDescent="0.35">
      <c r="B19" s="64">
        <v>11</v>
      </c>
      <c r="C19" s="62" t="s">
        <v>100</v>
      </c>
      <c r="D19" s="62">
        <v>28.65</v>
      </c>
      <c r="E19" s="65">
        <v>-6.2</v>
      </c>
      <c r="F19" s="65">
        <v>-19.100000000000001</v>
      </c>
      <c r="G19" s="88">
        <f t="shared" si="0"/>
        <v>20.081085628023203</v>
      </c>
      <c r="H19" s="78">
        <v>12.4</v>
      </c>
      <c r="I19" s="79"/>
      <c r="J19" s="62">
        <v>3.5</v>
      </c>
      <c r="K19" s="62">
        <v>3.5</v>
      </c>
      <c r="L19" s="62">
        <v>1.9</v>
      </c>
      <c r="M19" s="62">
        <v>2.1</v>
      </c>
      <c r="N19" s="62">
        <v>4.4000000000000004</v>
      </c>
      <c r="O19" s="62">
        <v>5.5</v>
      </c>
      <c r="P19" s="62">
        <v>0</v>
      </c>
      <c r="Q19">
        <f t="shared" si="1"/>
        <v>3</v>
      </c>
      <c r="R19" s="57">
        <f t="shared" si="2"/>
        <v>28.274333882308138</v>
      </c>
      <c r="W19" s="64">
        <v>11</v>
      </c>
      <c r="X19" s="62" t="s">
        <v>100</v>
      </c>
      <c r="Y19" s="62">
        <v>48.38</v>
      </c>
      <c r="Z19" s="65">
        <v>-39.5</v>
      </c>
      <c r="AA19" s="65">
        <v>-2.8</v>
      </c>
      <c r="AB19" s="87">
        <f>SQRT(Z19^2+AA19^2)</f>
        <v>39.599116151752682</v>
      </c>
      <c r="AC19" s="62">
        <v>8.5</v>
      </c>
      <c r="AD19" s="62">
        <v>3.5</v>
      </c>
      <c r="AE19" s="62">
        <v>2</v>
      </c>
      <c r="AF19" s="62">
        <v>2.2999999999999998</v>
      </c>
      <c r="AG19" s="62">
        <v>5.4</v>
      </c>
      <c r="AH19" s="62">
        <v>3.6</v>
      </c>
      <c r="AI19" s="62">
        <v>2.8</v>
      </c>
      <c r="AJ19" s="62">
        <v>4.3</v>
      </c>
      <c r="AK19">
        <f t="shared" si="4"/>
        <v>4.0250000000000004</v>
      </c>
      <c r="AL19" s="57">
        <f t="shared" si="5"/>
        <v>50.895764483563148</v>
      </c>
    </row>
    <row r="20" spans="2:38" ht="15" thickBot="1" x14ac:dyDescent="0.35">
      <c r="B20" s="64">
        <v>12</v>
      </c>
      <c r="C20" s="62" t="s">
        <v>100</v>
      </c>
      <c r="D20" s="62">
        <v>47.43</v>
      </c>
      <c r="E20" s="65">
        <v>-9.1</v>
      </c>
      <c r="F20" s="65">
        <v>-22.6</v>
      </c>
      <c r="G20" s="88">
        <f t="shared" si="0"/>
        <v>24.363292059982371</v>
      </c>
      <c r="H20" s="78">
        <v>11.2</v>
      </c>
      <c r="I20" s="79"/>
      <c r="J20" s="62">
        <v>4.0999999999999996</v>
      </c>
      <c r="K20" s="62">
        <v>2.4</v>
      </c>
      <c r="L20" s="62">
        <v>3.1</v>
      </c>
      <c r="M20" s="62">
        <v>4.7</v>
      </c>
      <c r="N20" s="62">
        <v>8.6999999999999993</v>
      </c>
      <c r="O20" s="62">
        <v>4.2</v>
      </c>
      <c r="P20" s="62">
        <v>6.7</v>
      </c>
      <c r="Q20">
        <f t="shared" si="1"/>
        <v>6.0749999999999993</v>
      </c>
      <c r="R20" s="57">
        <f t="shared" si="2"/>
        <v>115.94244037613979</v>
      </c>
      <c r="W20" s="64">
        <v>12</v>
      </c>
      <c r="X20" s="62" t="s">
        <v>100</v>
      </c>
      <c r="Y20" s="62">
        <v>52.84</v>
      </c>
      <c r="Z20" s="65">
        <v>-37.700000000000003</v>
      </c>
      <c r="AA20" s="65">
        <v>-20</v>
      </c>
      <c r="AB20" s="91">
        <f t="shared" si="3"/>
        <v>42.676574370490428</v>
      </c>
      <c r="AC20" s="62">
        <v>11.3</v>
      </c>
      <c r="AD20" s="62">
        <v>3.7</v>
      </c>
      <c r="AE20" s="62">
        <v>2.5</v>
      </c>
      <c r="AF20" s="62">
        <v>3.5</v>
      </c>
      <c r="AG20" s="62">
        <v>5.6</v>
      </c>
      <c r="AH20" s="62">
        <v>5.7</v>
      </c>
      <c r="AI20" s="62">
        <v>8.1</v>
      </c>
      <c r="AJ20" s="62">
        <v>4.7</v>
      </c>
      <c r="AK20">
        <f t="shared" si="4"/>
        <v>6.0249999999999995</v>
      </c>
      <c r="AL20" s="92">
        <f t="shared" si="5"/>
        <v>0</v>
      </c>
    </row>
    <row r="21" spans="2:38" ht="15" thickBot="1" x14ac:dyDescent="0.35">
      <c r="B21" s="64">
        <v>13</v>
      </c>
      <c r="C21" s="62" t="s">
        <v>100</v>
      </c>
      <c r="D21" s="62">
        <v>36.92</v>
      </c>
      <c r="E21" s="65">
        <v>0.8</v>
      </c>
      <c r="F21" s="65">
        <v>-22.3</v>
      </c>
      <c r="G21" s="88">
        <f t="shared" si="0"/>
        <v>22.314345161801185</v>
      </c>
      <c r="H21" s="78">
        <v>8.1</v>
      </c>
      <c r="I21" s="79"/>
      <c r="J21" s="62">
        <v>3.1</v>
      </c>
      <c r="K21" s="62">
        <v>1.3</v>
      </c>
      <c r="L21" s="62">
        <v>2.5</v>
      </c>
      <c r="M21" s="62">
        <v>3.9</v>
      </c>
      <c r="N21" s="62">
        <v>6.4</v>
      </c>
      <c r="O21" s="62">
        <v>1.9</v>
      </c>
      <c r="P21" s="62">
        <v>3.3</v>
      </c>
      <c r="Q21">
        <f t="shared" si="1"/>
        <v>3.875</v>
      </c>
      <c r="R21" s="57">
        <f t="shared" si="2"/>
        <v>47.172977189059239</v>
      </c>
      <c r="W21" s="64">
        <v>13</v>
      </c>
      <c r="X21" s="62" t="s">
        <v>100</v>
      </c>
      <c r="Y21" s="62">
        <v>42.65</v>
      </c>
      <c r="Z21" s="65">
        <v>-26.9</v>
      </c>
      <c r="AA21" s="65">
        <v>-27.8</v>
      </c>
      <c r="AB21" s="87">
        <f t="shared" si="3"/>
        <v>38.683976010746356</v>
      </c>
      <c r="AC21" s="62">
        <v>10.3</v>
      </c>
      <c r="AD21" s="62">
        <v>3.9</v>
      </c>
      <c r="AE21" s="62">
        <v>2.7</v>
      </c>
      <c r="AF21" s="62">
        <v>2</v>
      </c>
      <c r="AG21" s="62">
        <v>3.7</v>
      </c>
      <c r="AH21" s="62">
        <v>6.1</v>
      </c>
      <c r="AI21" s="62">
        <v>4.7</v>
      </c>
      <c r="AJ21" s="62">
        <v>2</v>
      </c>
      <c r="AK21">
        <f t="shared" si="4"/>
        <v>4.125</v>
      </c>
      <c r="AL21" s="57">
        <f t="shared" si="5"/>
        <v>53.456162496238825</v>
      </c>
    </row>
    <row r="22" spans="2:38" ht="15" thickBot="1" x14ac:dyDescent="0.35">
      <c r="B22" s="64">
        <v>14</v>
      </c>
      <c r="C22" s="62" t="s">
        <v>100</v>
      </c>
      <c r="D22" s="62">
        <v>43.29</v>
      </c>
      <c r="E22" s="65">
        <v>-23.9</v>
      </c>
      <c r="F22" s="65">
        <v>-7.3</v>
      </c>
      <c r="G22" s="88">
        <f t="shared" si="0"/>
        <v>24.989997999199598</v>
      </c>
      <c r="H22" s="78">
        <v>10.7</v>
      </c>
      <c r="I22" s="79"/>
      <c r="J22" s="62">
        <v>2.4</v>
      </c>
      <c r="K22" s="62">
        <v>1.7</v>
      </c>
      <c r="L22" s="62">
        <v>2.7</v>
      </c>
      <c r="M22" s="62">
        <v>2.4</v>
      </c>
      <c r="N22" s="62">
        <v>5.5</v>
      </c>
      <c r="O22" s="62">
        <v>5.3</v>
      </c>
      <c r="P22" s="62">
        <v>3.5</v>
      </c>
      <c r="Q22">
        <f t="shared" si="1"/>
        <v>4.1749999999999998</v>
      </c>
      <c r="R22" s="57">
        <f t="shared" si="2"/>
        <v>54.759923447478585</v>
      </c>
      <c r="W22" s="64">
        <v>14</v>
      </c>
      <c r="X22" s="62" t="s">
        <v>100</v>
      </c>
      <c r="Y22" s="62">
        <v>54.43</v>
      </c>
      <c r="Z22" s="65">
        <v>-19.7</v>
      </c>
      <c r="AA22" s="65">
        <v>-42.1</v>
      </c>
      <c r="AB22" s="91">
        <f t="shared" si="3"/>
        <v>46.481178986768398</v>
      </c>
      <c r="AC22" s="62">
        <v>10.9</v>
      </c>
      <c r="AD22" s="62">
        <v>3.6</v>
      </c>
      <c r="AE22" s="62">
        <v>1.6</v>
      </c>
      <c r="AF22" s="62">
        <v>2.5</v>
      </c>
      <c r="AG22" s="62">
        <v>5.0999999999999996</v>
      </c>
      <c r="AH22" s="62">
        <v>7.1</v>
      </c>
      <c r="AI22" s="62">
        <v>6.7</v>
      </c>
      <c r="AJ22" s="62">
        <v>5.5</v>
      </c>
      <c r="AK22">
        <f t="shared" si="4"/>
        <v>6.1</v>
      </c>
      <c r="AL22" s="92">
        <f t="shared" si="5"/>
        <v>0</v>
      </c>
    </row>
    <row r="23" spans="2:38" ht="15" thickBot="1" x14ac:dyDescent="0.35">
      <c r="B23" s="64">
        <v>15</v>
      </c>
      <c r="C23" s="62" t="s">
        <v>100</v>
      </c>
      <c r="D23" s="62">
        <v>16.55</v>
      </c>
      <c r="E23" s="65">
        <v>-15.1</v>
      </c>
      <c r="F23" s="65">
        <v>9.8000000000000007</v>
      </c>
      <c r="G23" s="88">
        <f t="shared" si="0"/>
        <v>18.001388835309346</v>
      </c>
      <c r="H23" s="78">
        <v>9.1999999999999993</v>
      </c>
      <c r="I23" s="79"/>
      <c r="J23" s="62">
        <v>3.5</v>
      </c>
      <c r="K23" s="62">
        <v>3.5</v>
      </c>
      <c r="L23" s="62">
        <v>1.7</v>
      </c>
      <c r="M23" s="62">
        <v>2.4</v>
      </c>
      <c r="N23" s="62">
        <v>2.2000000000000002</v>
      </c>
      <c r="O23" s="62">
        <v>2.2999999999999998</v>
      </c>
      <c r="P23" s="62">
        <v>1.9</v>
      </c>
      <c r="Q23">
        <f t="shared" si="1"/>
        <v>2.1999999999999997</v>
      </c>
      <c r="R23" s="57">
        <f t="shared" si="2"/>
        <v>15.205308443374596</v>
      </c>
      <c r="W23" s="64">
        <v>15</v>
      </c>
      <c r="X23" s="62" t="s">
        <v>100</v>
      </c>
      <c r="Y23" s="62">
        <v>58.25</v>
      </c>
      <c r="Z23" s="65">
        <v>2.6</v>
      </c>
      <c r="AA23" s="65">
        <v>-36.799999999999997</v>
      </c>
      <c r="AB23" s="87">
        <f t="shared" si="3"/>
        <v>36.891733491393431</v>
      </c>
      <c r="AC23" s="62">
        <v>7.7</v>
      </c>
      <c r="AD23" s="62">
        <v>1.8</v>
      </c>
      <c r="AE23" s="62">
        <v>1.6</v>
      </c>
      <c r="AF23" s="62">
        <v>3.6</v>
      </c>
      <c r="AG23" s="62">
        <v>6.7</v>
      </c>
      <c r="AH23" s="62">
        <v>7.1</v>
      </c>
      <c r="AI23" s="62">
        <v>7.2</v>
      </c>
      <c r="AJ23" s="62">
        <v>6.6</v>
      </c>
      <c r="AK23">
        <f t="shared" si="4"/>
        <v>6.9</v>
      </c>
      <c r="AL23" s="57">
        <f t="shared" si="5"/>
        <v>149.57122623741006</v>
      </c>
    </row>
    <row r="24" spans="2:38" ht="15" thickBot="1" x14ac:dyDescent="0.35">
      <c r="B24" s="64">
        <v>16</v>
      </c>
      <c r="C24" s="62" t="s">
        <v>100</v>
      </c>
      <c r="D24" s="62">
        <v>30.88</v>
      </c>
      <c r="E24" s="65">
        <v>-29.3</v>
      </c>
      <c r="F24" s="65">
        <v>-10.1</v>
      </c>
      <c r="G24" s="88">
        <f t="shared" si="0"/>
        <v>30.99193443462347</v>
      </c>
      <c r="H24" s="78">
        <v>6.7</v>
      </c>
      <c r="I24" s="79"/>
      <c r="J24" s="62">
        <v>1.9</v>
      </c>
      <c r="K24" s="62">
        <v>1.3</v>
      </c>
      <c r="L24" s="62">
        <v>1.6</v>
      </c>
      <c r="M24" s="62">
        <v>5.7</v>
      </c>
      <c r="N24" s="62">
        <v>4.7</v>
      </c>
      <c r="O24" s="62">
        <v>5.5</v>
      </c>
      <c r="P24" s="62">
        <v>5.2</v>
      </c>
      <c r="Q24">
        <f t="shared" si="1"/>
        <v>5.2750000000000004</v>
      </c>
      <c r="R24" s="57">
        <f t="shared" si="2"/>
        <v>87.41677908154449</v>
      </c>
      <c r="W24" s="64">
        <v>16</v>
      </c>
      <c r="X24" s="62" t="s">
        <v>100</v>
      </c>
      <c r="Y24" s="62">
        <v>47.43</v>
      </c>
      <c r="Z24" s="65">
        <v>7.5</v>
      </c>
      <c r="AA24" s="65">
        <v>-53.5</v>
      </c>
      <c r="AB24" s="91">
        <f t="shared" si="3"/>
        <v>54.023143188822324</v>
      </c>
      <c r="AC24" s="62">
        <v>6.5</v>
      </c>
      <c r="AD24" s="62">
        <v>3.4</v>
      </c>
      <c r="AE24" s="62">
        <v>2.6</v>
      </c>
      <c r="AF24" s="62">
        <v>2.9</v>
      </c>
      <c r="AG24" s="62">
        <v>5.0999999999999996</v>
      </c>
      <c r="AH24" s="62">
        <v>5.5</v>
      </c>
      <c r="AI24" s="62">
        <v>4.3</v>
      </c>
      <c r="AJ24" s="62">
        <v>5.4</v>
      </c>
      <c r="AK24">
        <f t="shared" si="4"/>
        <v>5.0749999999999993</v>
      </c>
      <c r="AL24" s="92">
        <f t="shared" si="5"/>
        <v>0</v>
      </c>
    </row>
    <row r="25" spans="2:38" ht="15" thickBot="1" x14ac:dyDescent="0.35">
      <c r="B25" s="64">
        <v>17</v>
      </c>
      <c r="C25" s="62" t="s">
        <v>100</v>
      </c>
      <c r="D25" s="62">
        <v>31.19</v>
      </c>
      <c r="E25" s="65">
        <v>-36.200000000000003</v>
      </c>
      <c r="F25" s="65">
        <v>3.8</v>
      </c>
      <c r="G25" s="88">
        <f t="shared" si="0"/>
        <v>36.398901082312918</v>
      </c>
      <c r="H25" s="78">
        <v>10.3</v>
      </c>
      <c r="I25" s="79"/>
      <c r="J25" s="62">
        <v>4</v>
      </c>
      <c r="K25" s="62">
        <v>2.2000000000000002</v>
      </c>
      <c r="L25" s="62">
        <v>2.7</v>
      </c>
      <c r="M25" s="62">
        <v>5</v>
      </c>
      <c r="N25" s="62">
        <v>4.3</v>
      </c>
      <c r="O25" s="62">
        <v>4.4000000000000004</v>
      </c>
      <c r="P25" s="62">
        <v>5.7</v>
      </c>
      <c r="Q25">
        <f t="shared" si="1"/>
        <v>4.8500000000000005</v>
      </c>
      <c r="R25" s="57">
        <f t="shared" si="2"/>
        <v>73.898113194065928</v>
      </c>
      <c r="W25" s="64">
        <v>17</v>
      </c>
      <c r="X25" s="62" t="s">
        <v>100</v>
      </c>
      <c r="Y25" s="62">
        <v>35.97</v>
      </c>
      <c r="Z25" s="65">
        <v>26.4</v>
      </c>
      <c r="AA25" s="65">
        <v>-31.5</v>
      </c>
      <c r="AB25" s="91">
        <f t="shared" si="3"/>
        <v>41.1</v>
      </c>
      <c r="AC25" s="62">
        <v>7.4</v>
      </c>
      <c r="AD25" s="62">
        <v>2.2000000000000002</v>
      </c>
      <c r="AE25" s="62">
        <v>2.6</v>
      </c>
      <c r="AF25" s="62">
        <v>3.1</v>
      </c>
      <c r="AG25" s="62">
        <v>5.0999999999999996</v>
      </c>
      <c r="AH25" s="62">
        <v>4.5</v>
      </c>
      <c r="AI25" s="62">
        <v>5.7</v>
      </c>
      <c r="AJ25" s="62">
        <v>4.5</v>
      </c>
      <c r="AK25">
        <f t="shared" si="4"/>
        <v>4.95</v>
      </c>
      <c r="AL25" s="92">
        <f t="shared" si="5"/>
        <v>0</v>
      </c>
    </row>
    <row r="26" spans="2:38" ht="15" thickBot="1" x14ac:dyDescent="0.35">
      <c r="B26" s="64">
        <v>18</v>
      </c>
      <c r="C26" s="62" t="s">
        <v>100</v>
      </c>
      <c r="D26" s="62">
        <v>47.75</v>
      </c>
      <c r="E26" s="65">
        <v>-36.200000000000003</v>
      </c>
      <c r="F26" s="65">
        <v>9.6999999999999993</v>
      </c>
      <c r="G26" s="88">
        <f t="shared" si="0"/>
        <v>37.477059649871151</v>
      </c>
      <c r="H26" s="78">
        <v>13.9</v>
      </c>
      <c r="I26" s="79"/>
      <c r="J26" s="62">
        <v>4.5</v>
      </c>
      <c r="K26" s="62">
        <v>3.5</v>
      </c>
      <c r="L26" s="62">
        <v>2.1</v>
      </c>
      <c r="M26" s="62">
        <v>5.6</v>
      </c>
      <c r="N26" s="62">
        <v>6.7</v>
      </c>
      <c r="O26" s="62">
        <v>5.9</v>
      </c>
      <c r="P26" s="62">
        <v>5</v>
      </c>
      <c r="Q26">
        <f t="shared" si="1"/>
        <v>5.8000000000000007</v>
      </c>
      <c r="R26" s="57">
        <f t="shared" si="2"/>
        <v>105.68317686676066</v>
      </c>
      <c r="W26" s="64">
        <v>18</v>
      </c>
      <c r="X26" s="62" t="s">
        <v>100</v>
      </c>
      <c r="Y26" s="62">
        <v>31.83</v>
      </c>
      <c r="Z26" s="65">
        <v>26.8</v>
      </c>
      <c r="AA26" s="65">
        <v>-20.2</v>
      </c>
      <c r="AB26" s="87">
        <f t="shared" si="3"/>
        <v>33.560095351473599</v>
      </c>
      <c r="AC26" s="62">
        <v>7.4</v>
      </c>
      <c r="AD26" s="62">
        <v>3.2</v>
      </c>
      <c r="AE26" s="62">
        <v>3.2</v>
      </c>
      <c r="AF26" s="62">
        <v>2.8</v>
      </c>
      <c r="AG26" s="62">
        <v>6.1</v>
      </c>
      <c r="AH26" s="62">
        <v>5.9</v>
      </c>
      <c r="AI26" s="62">
        <v>5.4</v>
      </c>
      <c r="AJ26" s="62">
        <v>5.0999999999999996</v>
      </c>
      <c r="AK26">
        <f t="shared" si="4"/>
        <v>5.625</v>
      </c>
      <c r="AL26" s="57">
        <f t="shared" si="5"/>
        <v>99.401955054989543</v>
      </c>
    </row>
    <row r="27" spans="2:38" ht="15" thickBot="1" x14ac:dyDescent="0.35">
      <c r="B27" s="64">
        <v>19</v>
      </c>
      <c r="C27" s="62" t="s">
        <v>100</v>
      </c>
      <c r="D27" s="62">
        <v>38.200000000000003</v>
      </c>
      <c r="E27" s="65">
        <v>36.6</v>
      </c>
      <c r="F27" s="65">
        <v>-4.5</v>
      </c>
      <c r="G27" s="88">
        <f t="shared" si="0"/>
        <v>36.875601690006363</v>
      </c>
      <c r="H27" s="78">
        <v>10.3</v>
      </c>
      <c r="I27" s="79"/>
      <c r="J27" s="62">
        <v>3.7</v>
      </c>
      <c r="K27" s="62">
        <v>1.9</v>
      </c>
      <c r="L27" s="62">
        <v>2.1</v>
      </c>
      <c r="M27" s="62">
        <v>4.9000000000000004</v>
      </c>
      <c r="N27" s="62">
        <v>4.9000000000000004</v>
      </c>
      <c r="O27" s="62">
        <v>5.6</v>
      </c>
      <c r="P27" s="62">
        <v>6.7</v>
      </c>
      <c r="Q27">
        <f t="shared" si="1"/>
        <v>5.5250000000000004</v>
      </c>
      <c r="R27" s="57">
        <f t="shared" si="2"/>
        <v>95.899079246236951</v>
      </c>
      <c r="W27" s="64">
        <v>19</v>
      </c>
      <c r="X27" s="62" t="s">
        <v>100</v>
      </c>
      <c r="Y27" s="62">
        <v>25.78</v>
      </c>
      <c r="Z27" s="65">
        <v>39.700000000000003</v>
      </c>
      <c r="AA27" s="65">
        <v>-41.1</v>
      </c>
      <c r="AB27" s="91">
        <f t="shared" si="3"/>
        <v>57.142803571403462</v>
      </c>
      <c r="AC27" s="62">
        <v>6.4</v>
      </c>
      <c r="AD27" s="62">
        <v>1.8</v>
      </c>
      <c r="AE27" s="62">
        <v>2.2000000000000002</v>
      </c>
      <c r="AF27" s="62">
        <v>2.4</v>
      </c>
      <c r="AG27" s="62">
        <v>2.9</v>
      </c>
      <c r="AH27" s="62">
        <v>4.8</v>
      </c>
      <c r="AI27" s="62">
        <v>4</v>
      </c>
      <c r="AJ27" s="62">
        <v>3.6</v>
      </c>
      <c r="AK27">
        <f t="shared" si="4"/>
        <v>3.8249999999999997</v>
      </c>
      <c r="AL27" s="92">
        <f t="shared" si="5"/>
        <v>0</v>
      </c>
    </row>
    <row r="28" spans="2:38" ht="15" thickBot="1" x14ac:dyDescent="0.35">
      <c r="B28" s="64">
        <v>20</v>
      </c>
      <c r="C28" s="62" t="s">
        <v>100</v>
      </c>
      <c r="D28" s="62">
        <v>25.15</v>
      </c>
      <c r="E28" s="65">
        <v>36.6</v>
      </c>
      <c r="F28" s="65">
        <v>-10.5</v>
      </c>
      <c r="G28" s="88">
        <f t="shared" si="0"/>
        <v>38.076370625362919</v>
      </c>
      <c r="H28" s="78">
        <v>8.6</v>
      </c>
      <c r="I28" s="79"/>
      <c r="J28" s="62">
        <v>3.9</v>
      </c>
      <c r="K28" s="62">
        <v>3</v>
      </c>
      <c r="L28" s="62">
        <v>1.3</v>
      </c>
      <c r="M28" s="62">
        <v>2.9</v>
      </c>
      <c r="N28" s="62">
        <v>3.8</v>
      </c>
      <c r="O28" s="62">
        <v>2.9</v>
      </c>
      <c r="P28" s="62">
        <v>1.9</v>
      </c>
      <c r="Q28">
        <f t="shared" si="1"/>
        <v>2.875</v>
      </c>
      <c r="R28" s="57">
        <f t="shared" si="2"/>
        <v>25.967226777328133</v>
      </c>
      <c r="W28" s="64">
        <v>20</v>
      </c>
      <c r="X28" s="62" t="s">
        <v>100</v>
      </c>
      <c r="Y28" s="62">
        <v>74.17</v>
      </c>
      <c r="Z28" s="65">
        <v>47</v>
      </c>
      <c r="AA28" s="65">
        <v>-17.100000000000001</v>
      </c>
      <c r="AB28" s="91">
        <f t="shared" si="3"/>
        <v>50.014098012460444</v>
      </c>
      <c r="AC28" s="62">
        <v>9.4</v>
      </c>
      <c r="AD28" s="62">
        <v>3.3</v>
      </c>
      <c r="AE28" s="62">
        <v>1.3</v>
      </c>
      <c r="AF28" s="62">
        <v>2.8</v>
      </c>
      <c r="AG28" s="62">
        <v>7.5</v>
      </c>
      <c r="AH28" s="62">
        <v>9.6</v>
      </c>
      <c r="AI28" s="62">
        <v>5.3</v>
      </c>
      <c r="AJ28" s="62">
        <v>7.9</v>
      </c>
      <c r="AK28">
        <f t="shared" si="4"/>
        <v>7.5750000000000011</v>
      </c>
      <c r="AL28" s="92">
        <f t="shared" si="5"/>
        <v>0</v>
      </c>
    </row>
    <row r="29" spans="2:38" ht="15" thickBot="1" x14ac:dyDescent="0.35">
      <c r="B29" s="64">
        <v>21</v>
      </c>
      <c r="C29" s="62" t="s">
        <v>100</v>
      </c>
      <c r="D29" s="62">
        <v>21.01</v>
      </c>
      <c r="E29" s="65">
        <v>29.9</v>
      </c>
      <c r="F29" s="65">
        <v>-20.9</v>
      </c>
      <c r="G29" s="88">
        <f t="shared" si="0"/>
        <v>36.480405699498462</v>
      </c>
      <c r="H29" s="78">
        <v>8</v>
      </c>
      <c r="I29" s="79"/>
      <c r="J29" s="62">
        <v>2.8</v>
      </c>
      <c r="K29" s="62">
        <v>1.9</v>
      </c>
      <c r="L29" s="62">
        <v>1.5</v>
      </c>
      <c r="M29" s="62">
        <v>3</v>
      </c>
      <c r="N29" s="62">
        <v>3.9</v>
      </c>
      <c r="O29" s="62">
        <v>2.2999999999999998</v>
      </c>
      <c r="P29" s="62">
        <v>1.8</v>
      </c>
      <c r="Q29">
        <f t="shared" si="1"/>
        <v>2.75</v>
      </c>
      <c r="R29" s="57">
        <f t="shared" si="2"/>
        <v>23.758294442772812</v>
      </c>
      <c r="W29" s="64">
        <v>21</v>
      </c>
      <c r="X29" s="62" t="s">
        <v>100</v>
      </c>
      <c r="Y29" s="62">
        <v>22.28</v>
      </c>
      <c r="Z29" s="65">
        <v>19.399999999999999</v>
      </c>
      <c r="AA29" s="65">
        <v>-19.399999999999999</v>
      </c>
      <c r="AB29" s="87">
        <f t="shared" si="3"/>
        <v>27.435743110038043</v>
      </c>
      <c r="AC29" s="62">
        <v>5.4</v>
      </c>
      <c r="AD29" s="62">
        <v>1.9</v>
      </c>
      <c r="AE29" s="62">
        <v>2.4</v>
      </c>
      <c r="AF29" s="62">
        <v>1.2</v>
      </c>
      <c r="AG29" s="62">
        <v>2.6</v>
      </c>
      <c r="AH29" s="62">
        <v>1.4</v>
      </c>
      <c r="AI29" s="62">
        <v>1.9</v>
      </c>
      <c r="AJ29" s="62">
        <v>2.4</v>
      </c>
      <c r="AK29">
        <f t="shared" si="4"/>
        <v>2.0750000000000002</v>
      </c>
      <c r="AL29" s="57">
        <f t="shared" si="5"/>
        <v>13.526519869112557</v>
      </c>
    </row>
    <row r="30" spans="2:38" ht="15" thickBot="1" x14ac:dyDescent="0.35">
      <c r="B30" s="64">
        <v>22</v>
      </c>
      <c r="C30" s="62" t="s">
        <v>100</v>
      </c>
      <c r="D30" s="62">
        <v>19.739999999999998</v>
      </c>
      <c r="E30" s="65">
        <v>29.9</v>
      </c>
      <c r="F30" s="65">
        <v>-20.9</v>
      </c>
      <c r="G30" s="88">
        <f t="shared" si="0"/>
        <v>36.480405699498462</v>
      </c>
      <c r="H30" s="78">
        <v>9.4</v>
      </c>
      <c r="I30" s="79"/>
      <c r="J30" s="62">
        <v>3.3</v>
      </c>
      <c r="K30" s="62">
        <v>2.5</v>
      </c>
      <c r="L30" s="62">
        <v>1.4</v>
      </c>
      <c r="M30" s="62">
        <v>1.9</v>
      </c>
      <c r="N30" s="62">
        <v>2.5</v>
      </c>
      <c r="O30" s="62">
        <v>1.2</v>
      </c>
      <c r="P30" s="62">
        <v>3.2</v>
      </c>
      <c r="Q30">
        <f t="shared" si="1"/>
        <v>2.2000000000000002</v>
      </c>
      <c r="R30" s="57">
        <f t="shared" si="2"/>
        <v>15.205308443374602</v>
      </c>
      <c r="W30" s="64">
        <v>22</v>
      </c>
      <c r="X30" s="62" t="s">
        <v>100</v>
      </c>
      <c r="Y30" s="62">
        <v>16.87</v>
      </c>
      <c r="Z30" s="65">
        <v>-35.5</v>
      </c>
      <c r="AA30" s="65">
        <v>0</v>
      </c>
      <c r="AB30" s="87">
        <f t="shared" si="3"/>
        <v>35.5</v>
      </c>
      <c r="AC30" s="62">
        <v>6.7</v>
      </c>
      <c r="AD30" s="62">
        <v>2.4</v>
      </c>
      <c r="AE30" s="62">
        <v>1.9</v>
      </c>
      <c r="AF30" s="62">
        <v>1.2</v>
      </c>
      <c r="AG30" s="62">
        <v>2</v>
      </c>
      <c r="AH30" s="62">
        <v>0.3</v>
      </c>
      <c r="AI30" s="62">
        <v>1.8</v>
      </c>
      <c r="AJ30" s="62">
        <v>0.8</v>
      </c>
      <c r="AK30">
        <f t="shared" si="4"/>
        <v>1.2249999999999999</v>
      </c>
      <c r="AL30" s="57">
        <f t="shared" si="5"/>
        <v>4.7143524757931825</v>
      </c>
    </row>
    <row r="31" spans="2:38" ht="15" thickBot="1" x14ac:dyDescent="0.35">
      <c r="B31" s="64">
        <v>23</v>
      </c>
      <c r="C31" s="62" t="s">
        <v>100</v>
      </c>
      <c r="D31" s="62">
        <v>19.739999999999998</v>
      </c>
      <c r="E31" s="65">
        <v>-10.5</v>
      </c>
      <c r="F31" s="65">
        <v>-34.4</v>
      </c>
      <c r="G31" s="88">
        <f t="shared" si="0"/>
        <v>35.966790237662295</v>
      </c>
      <c r="H31" s="78">
        <v>7.1</v>
      </c>
      <c r="I31" s="79"/>
      <c r="J31" s="62">
        <v>3.3</v>
      </c>
      <c r="K31" s="62">
        <v>3.3</v>
      </c>
      <c r="L31" s="62">
        <v>1.7</v>
      </c>
      <c r="M31" s="62">
        <v>2.2000000000000002</v>
      </c>
      <c r="N31" s="62">
        <v>1.5</v>
      </c>
      <c r="O31" s="62">
        <v>1</v>
      </c>
      <c r="P31" s="62">
        <v>2.9</v>
      </c>
      <c r="Q31">
        <f t="shared" si="1"/>
        <v>1.9</v>
      </c>
      <c r="R31" s="57">
        <f t="shared" si="2"/>
        <v>11.341149479459153</v>
      </c>
      <c r="W31" s="64">
        <v>23</v>
      </c>
      <c r="X31" s="62" t="s">
        <v>100</v>
      </c>
      <c r="Y31" s="62">
        <v>20.37</v>
      </c>
      <c r="Z31" s="65">
        <v>-4.0999999999999996</v>
      </c>
      <c r="AA31" s="65">
        <v>38.700000000000003</v>
      </c>
      <c r="AB31" s="87">
        <f t="shared" si="3"/>
        <v>38.916577444580092</v>
      </c>
      <c r="AC31" s="62">
        <v>7</v>
      </c>
      <c r="AD31" s="62">
        <v>2.5</v>
      </c>
      <c r="AE31" s="62">
        <v>2.5</v>
      </c>
      <c r="AF31" s="62">
        <v>1.3</v>
      </c>
      <c r="AG31" s="62">
        <v>0.8</v>
      </c>
      <c r="AH31" s="62">
        <v>2.1</v>
      </c>
      <c r="AI31" s="62">
        <v>2</v>
      </c>
      <c r="AJ31" s="62">
        <v>1.6</v>
      </c>
      <c r="AK31">
        <f t="shared" si="4"/>
        <v>1.625</v>
      </c>
      <c r="AL31" s="57">
        <f t="shared" si="5"/>
        <v>8.2957681008855477</v>
      </c>
    </row>
    <row r="32" spans="2:38" ht="15" thickBot="1" x14ac:dyDescent="0.35">
      <c r="B32" s="64">
        <v>24</v>
      </c>
      <c r="C32" s="62" t="s">
        <v>100</v>
      </c>
      <c r="D32" s="62">
        <v>19.100000000000001</v>
      </c>
      <c r="E32" s="65">
        <v>-36.200000000000003</v>
      </c>
      <c r="F32" s="65">
        <v>-11.8</v>
      </c>
      <c r="G32" s="88">
        <f t="shared" si="0"/>
        <v>38.074663491618679</v>
      </c>
      <c r="H32" s="78">
        <v>5.0999999999999996</v>
      </c>
      <c r="I32" s="79"/>
      <c r="J32" s="62">
        <v>3.2</v>
      </c>
      <c r="K32" s="62">
        <v>3.2</v>
      </c>
      <c r="L32" s="62">
        <v>1.3</v>
      </c>
      <c r="M32" s="62">
        <v>0</v>
      </c>
      <c r="N32" s="62">
        <v>2.8</v>
      </c>
      <c r="O32" s="62">
        <v>0</v>
      </c>
      <c r="P32" s="62">
        <v>3.8</v>
      </c>
      <c r="Q32">
        <f t="shared" si="1"/>
        <v>1.65</v>
      </c>
      <c r="R32" s="57">
        <f t="shared" si="2"/>
        <v>8.55298599939821</v>
      </c>
      <c r="W32" s="64">
        <v>24</v>
      </c>
      <c r="X32" s="62" t="s">
        <v>102</v>
      </c>
      <c r="Y32" s="62">
        <v>25.46</v>
      </c>
      <c r="Z32" s="65">
        <v>5.7</v>
      </c>
      <c r="AA32" s="65">
        <v>13.4</v>
      </c>
      <c r="AB32" s="87">
        <f t="shared" si="3"/>
        <v>14.56193668438371</v>
      </c>
      <c r="AC32" s="62">
        <v>6.9</v>
      </c>
      <c r="AD32" s="62">
        <v>2.1</v>
      </c>
      <c r="AE32" s="62">
        <v>2.1</v>
      </c>
      <c r="AF32" s="62" t="s">
        <v>101</v>
      </c>
      <c r="AG32" s="62">
        <v>3.4</v>
      </c>
      <c r="AH32" s="62">
        <v>2.9</v>
      </c>
      <c r="AI32" s="62">
        <v>3.5</v>
      </c>
      <c r="AJ32" s="62">
        <v>3</v>
      </c>
      <c r="AK32">
        <f t="shared" si="4"/>
        <v>3.2</v>
      </c>
      <c r="AL32" s="57">
        <f t="shared" si="5"/>
        <v>32.169908772759484</v>
      </c>
    </row>
    <row r="33" spans="2:38" ht="15" thickBot="1" x14ac:dyDescent="0.35">
      <c r="B33" s="64">
        <v>25</v>
      </c>
      <c r="C33" s="62" t="s">
        <v>100</v>
      </c>
      <c r="D33" s="62">
        <v>29.6</v>
      </c>
      <c r="E33" s="65">
        <v>-11.7</v>
      </c>
      <c r="F33" s="65">
        <v>36.1</v>
      </c>
      <c r="G33" s="88">
        <f t="shared" si="0"/>
        <v>37.948649514837811</v>
      </c>
      <c r="H33" s="78">
        <v>9.1999999999999993</v>
      </c>
      <c r="I33" s="79"/>
      <c r="J33" s="62">
        <v>3</v>
      </c>
      <c r="K33" s="62">
        <v>3</v>
      </c>
      <c r="L33" s="62">
        <v>2.4</v>
      </c>
      <c r="M33" s="62">
        <v>2.6</v>
      </c>
      <c r="N33" s="62">
        <v>2.4</v>
      </c>
      <c r="O33" s="62">
        <v>2.4</v>
      </c>
      <c r="P33" s="62">
        <v>2.6</v>
      </c>
      <c r="Q33">
        <f t="shared" si="1"/>
        <v>2.5</v>
      </c>
      <c r="R33" s="57">
        <f t="shared" si="2"/>
        <v>19.634954084936208</v>
      </c>
      <c r="W33" s="64">
        <v>25</v>
      </c>
      <c r="X33" s="62" t="s">
        <v>102</v>
      </c>
      <c r="Y33" s="62">
        <v>30.24</v>
      </c>
      <c r="Z33" s="65">
        <v>30.7</v>
      </c>
      <c r="AA33" s="65">
        <v>-2.7</v>
      </c>
      <c r="AB33" s="87">
        <f t="shared" si="3"/>
        <v>30.818500936937216</v>
      </c>
      <c r="AC33" s="62">
        <v>7.5</v>
      </c>
      <c r="AD33" s="62">
        <v>1.8</v>
      </c>
      <c r="AE33" s="62">
        <v>1.8</v>
      </c>
      <c r="AF33" s="62" t="s">
        <v>101</v>
      </c>
      <c r="AG33" s="62">
        <v>4.8</v>
      </c>
      <c r="AH33" s="62">
        <v>3.4</v>
      </c>
      <c r="AI33" s="62">
        <v>4.3</v>
      </c>
      <c r="AJ33" s="62">
        <v>3.9</v>
      </c>
      <c r="AK33">
        <f t="shared" si="4"/>
        <v>4.0999999999999996</v>
      </c>
      <c r="AL33" s="57">
        <f t="shared" si="5"/>
        <v>52.810172506844417</v>
      </c>
    </row>
    <row r="34" spans="2:38" ht="15" thickBot="1" x14ac:dyDescent="0.35">
      <c r="B34" s="64">
        <v>26</v>
      </c>
      <c r="C34" s="62" t="s">
        <v>100</v>
      </c>
      <c r="D34" s="62">
        <v>19.739999999999998</v>
      </c>
      <c r="E34" s="65">
        <v>0.7</v>
      </c>
      <c r="F34" s="65">
        <v>13.1</v>
      </c>
      <c r="G34" s="88">
        <f t="shared" si="0"/>
        <v>13.118688958886096</v>
      </c>
      <c r="H34" s="78">
        <v>4.9000000000000004</v>
      </c>
      <c r="I34" s="79"/>
      <c r="J34" s="62">
        <v>1.8</v>
      </c>
      <c r="K34" s="62">
        <v>1.8</v>
      </c>
      <c r="L34" s="62">
        <v>1.3</v>
      </c>
      <c r="M34" s="62">
        <v>2.2999999999999998</v>
      </c>
      <c r="N34" s="62">
        <v>1.1000000000000001</v>
      </c>
      <c r="O34" s="62">
        <v>2.7</v>
      </c>
      <c r="P34" s="62">
        <v>1.95</v>
      </c>
      <c r="Q34">
        <f t="shared" si="1"/>
        <v>2.0124999999999997</v>
      </c>
      <c r="R34" s="57">
        <f t="shared" si="2"/>
        <v>12.723941120890782</v>
      </c>
      <c r="W34" s="64">
        <v>26</v>
      </c>
      <c r="X34" s="62" t="s">
        <v>102</v>
      </c>
      <c r="Y34" s="62">
        <v>17.190000000000001</v>
      </c>
      <c r="Z34" s="65">
        <v>30</v>
      </c>
      <c r="AA34" s="65">
        <v>-14.6</v>
      </c>
      <c r="AB34" s="87">
        <f t="shared" si="3"/>
        <v>33.36405251164792</v>
      </c>
      <c r="AC34" s="62">
        <v>4.7</v>
      </c>
      <c r="AD34" s="62">
        <v>1.5</v>
      </c>
      <c r="AE34" s="62">
        <v>1.5</v>
      </c>
      <c r="AF34" s="62" t="s">
        <v>101</v>
      </c>
      <c r="AG34" s="62">
        <v>1.9</v>
      </c>
      <c r="AH34" s="62">
        <v>1.7</v>
      </c>
      <c r="AI34" s="62">
        <v>2.1</v>
      </c>
      <c r="AJ34" s="62">
        <v>1.7</v>
      </c>
      <c r="AK34">
        <f t="shared" si="4"/>
        <v>1.8499999999999999</v>
      </c>
      <c r="AL34" s="57">
        <f t="shared" si="5"/>
        <v>10.752100856911065</v>
      </c>
    </row>
    <row r="35" spans="2:38" ht="15" thickBot="1" x14ac:dyDescent="0.35">
      <c r="B35" s="64">
        <v>27</v>
      </c>
      <c r="C35" s="62" t="s">
        <v>100</v>
      </c>
      <c r="D35" s="62">
        <v>29.6</v>
      </c>
      <c r="E35" s="65">
        <v>10.3</v>
      </c>
      <c r="F35" s="65">
        <v>38.5</v>
      </c>
      <c r="G35" s="88">
        <f t="shared" si="0"/>
        <v>39.853983489734119</v>
      </c>
      <c r="H35" s="78">
        <v>8.8000000000000007</v>
      </c>
      <c r="I35" s="79"/>
      <c r="J35" s="62">
        <v>3.1</v>
      </c>
      <c r="K35" s="62">
        <v>2.5</v>
      </c>
      <c r="L35" s="62">
        <v>2.4</v>
      </c>
      <c r="M35" s="62">
        <v>0</v>
      </c>
      <c r="N35" s="62">
        <v>5.6</v>
      </c>
      <c r="O35" s="62">
        <v>6.6</v>
      </c>
      <c r="P35" s="62">
        <v>5.0999999999999996</v>
      </c>
      <c r="Q35">
        <f t="shared" si="1"/>
        <v>4.3249999999999993</v>
      </c>
      <c r="R35" s="57">
        <f t="shared" si="2"/>
        <v>58.765454080805554</v>
      </c>
      <c r="W35" s="64">
        <v>27</v>
      </c>
      <c r="X35" s="62" t="s">
        <v>102</v>
      </c>
      <c r="Y35" s="62">
        <v>20.37</v>
      </c>
      <c r="Z35" s="65">
        <v>10.3</v>
      </c>
      <c r="AA35" s="65">
        <v>-31.6</v>
      </c>
      <c r="AB35" s="87">
        <f t="shared" si="3"/>
        <v>33.236275362922363</v>
      </c>
      <c r="AC35" s="62">
        <v>5.3</v>
      </c>
      <c r="AD35" s="62">
        <v>1.8</v>
      </c>
      <c r="AE35" s="62">
        <v>1.8</v>
      </c>
      <c r="AF35" s="62" t="s">
        <v>101</v>
      </c>
      <c r="AG35" s="62">
        <v>2.6</v>
      </c>
      <c r="AH35" s="62">
        <v>2.5</v>
      </c>
      <c r="AI35" s="62">
        <v>2.7</v>
      </c>
      <c r="AJ35" s="62">
        <v>2</v>
      </c>
      <c r="AK35">
        <f t="shared" si="4"/>
        <v>2.4500000000000002</v>
      </c>
      <c r="AL35" s="57">
        <f t="shared" si="5"/>
        <v>18.857409903172737</v>
      </c>
    </row>
    <row r="36" spans="2:38" ht="15" thickBot="1" x14ac:dyDescent="0.35">
      <c r="B36" s="64">
        <v>28</v>
      </c>
      <c r="C36" s="62" t="s">
        <v>100</v>
      </c>
      <c r="D36" s="62">
        <v>19.100000000000001</v>
      </c>
      <c r="E36" s="65">
        <v>8.3000000000000007</v>
      </c>
      <c r="F36" s="65">
        <v>11.8</v>
      </c>
      <c r="G36" s="88">
        <f t="shared" si="0"/>
        <v>14.426711336961034</v>
      </c>
      <c r="H36" s="78">
        <v>5.7</v>
      </c>
      <c r="I36" s="79"/>
      <c r="J36" s="62">
        <v>2.2000000000000002</v>
      </c>
      <c r="K36" s="62">
        <v>2.2000000000000002</v>
      </c>
      <c r="L36" s="62">
        <v>1.3</v>
      </c>
      <c r="M36" s="62">
        <v>1.6</v>
      </c>
      <c r="N36" s="62">
        <v>2</v>
      </c>
      <c r="O36" s="62">
        <v>1.7</v>
      </c>
      <c r="P36" s="62">
        <v>1.1000000000000001</v>
      </c>
      <c r="Q36">
        <f t="shared" si="1"/>
        <v>1.6</v>
      </c>
      <c r="R36" s="57">
        <f t="shared" si="2"/>
        <v>8.0424771931898711</v>
      </c>
      <c r="W36" s="64">
        <v>28</v>
      </c>
      <c r="X36" s="62" t="s">
        <v>102</v>
      </c>
      <c r="Y36" s="62">
        <v>13.69</v>
      </c>
      <c r="Z36" s="65">
        <v>4</v>
      </c>
      <c r="AA36" s="65">
        <v>-13.8</v>
      </c>
      <c r="AB36" s="87">
        <f t="shared" si="3"/>
        <v>14.368020044529448</v>
      </c>
      <c r="AC36" s="62">
        <v>4.2</v>
      </c>
      <c r="AD36" s="62">
        <v>1.5</v>
      </c>
      <c r="AE36" s="62">
        <v>1.5</v>
      </c>
      <c r="AF36" s="62" t="s">
        <v>101</v>
      </c>
      <c r="AG36" s="62">
        <v>1.4</v>
      </c>
      <c r="AH36" s="62">
        <v>1.7</v>
      </c>
      <c r="AI36" s="62">
        <v>1.6</v>
      </c>
      <c r="AJ36" s="62">
        <v>1.9</v>
      </c>
      <c r="AK36">
        <f t="shared" si="4"/>
        <v>1.65</v>
      </c>
      <c r="AL36" s="57">
        <f t="shared" si="5"/>
        <v>8.55298599939821</v>
      </c>
    </row>
    <row r="37" spans="2:38" ht="15" thickBot="1" x14ac:dyDescent="0.35">
      <c r="B37" s="64">
        <v>29</v>
      </c>
      <c r="C37" s="62" t="s">
        <v>76</v>
      </c>
      <c r="D37" s="62">
        <v>30.24</v>
      </c>
      <c r="E37" s="65">
        <v>15.5</v>
      </c>
      <c r="F37" s="65">
        <v>19.899999999999999</v>
      </c>
      <c r="G37" s="88">
        <f t="shared" si="0"/>
        <v>25.224194734421157</v>
      </c>
      <c r="H37" s="78">
        <v>12.5</v>
      </c>
      <c r="I37" s="79"/>
      <c r="J37" s="62">
        <v>4.2</v>
      </c>
      <c r="K37" s="62">
        <v>4.2</v>
      </c>
      <c r="L37" s="62" t="s">
        <v>101</v>
      </c>
      <c r="M37" s="62">
        <v>2.8</v>
      </c>
      <c r="N37" s="62">
        <v>3.1</v>
      </c>
      <c r="O37" s="62">
        <v>2.9</v>
      </c>
      <c r="P37" s="62">
        <v>3.5</v>
      </c>
      <c r="Q37">
        <f t="shared" si="1"/>
        <v>3.0750000000000002</v>
      </c>
      <c r="R37" s="57">
        <f t="shared" si="2"/>
        <v>29.705722035099992</v>
      </c>
      <c r="W37" s="64">
        <v>29</v>
      </c>
      <c r="X37" s="62" t="s">
        <v>102</v>
      </c>
      <c r="Y37" s="62">
        <v>48.06</v>
      </c>
      <c r="Z37" s="65">
        <v>-1.6</v>
      </c>
      <c r="AA37" s="65">
        <v>-0.1</v>
      </c>
      <c r="AB37" s="87">
        <f t="shared" si="3"/>
        <v>1.6031219541881399</v>
      </c>
      <c r="AC37" s="62">
        <v>10.6</v>
      </c>
      <c r="AD37" s="62">
        <v>2.2999999999999998</v>
      </c>
      <c r="AE37" s="62">
        <v>2.2999999999999998</v>
      </c>
      <c r="AF37" s="62" t="s">
        <v>101</v>
      </c>
      <c r="AG37" s="62">
        <v>5.3</v>
      </c>
      <c r="AH37" s="62">
        <v>6.1</v>
      </c>
      <c r="AI37" s="62">
        <v>5.8</v>
      </c>
      <c r="AJ37" s="62">
        <v>4.5999999999999996</v>
      </c>
      <c r="AK37">
        <f t="shared" si="4"/>
        <v>5.4499999999999993</v>
      </c>
      <c r="AL37" s="57">
        <f t="shared" si="5"/>
        <v>93.313155793250814</v>
      </c>
    </row>
    <row r="38" spans="2:38" ht="15" thickBot="1" x14ac:dyDescent="0.35">
      <c r="B38" s="64">
        <v>30</v>
      </c>
      <c r="C38" s="62" t="s">
        <v>102</v>
      </c>
      <c r="D38" s="62">
        <v>37.56</v>
      </c>
      <c r="E38" s="65">
        <v>24.3</v>
      </c>
      <c r="F38" s="65">
        <v>25.2</v>
      </c>
      <c r="G38" s="88">
        <f t="shared" si="0"/>
        <v>35.007570609798101</v>
      </c>
      <c r="H38" s="78">
        <v>10.6</v>
      </c>
      <c r="I38" s="79"/>
      <c r="J38" s="62">
        <v>3.7</v>
      </c>
      <c r="K38" s="62">
        <v>3.7</v>
      </c>
      <c r="L38" s="62" t="s">
        <v>101</v>
      </c>
      <c r="M38" s="62">
        <v>4.0999999999999996</v>
      </c>
      <c r="N38" s="62">
        <v>4.2</v>
      </c>
      <c r="O38" s="62">
        <v>4</v>
      </c>
      <c r="P38" s="62">
        <v>4.5</v>
      </c>
      <c r="Q38">
        <f t="shared" si="1"/>
        <v>4.2</v>
      </c>
      <c r="R38" s="57">
        <f t="shared" si="2"/>
        <v>55.41769440932395</v>
      </c>
      <c r="W38" s="64">
        <v>30</v>
      </c>
      <c r="X38" s="62" t="s">
        <v>102</v>
      </c>
      <c r="Y38" s="62">
        <v>18.46</v>
      </c>
      <c r="Z38" s="65">
        <v>-9.8000000000000007</v>
      </c>
      <c r="AA38" s="65">
        <v>15.7</v>
      </c>
      <c r="AB38" s="87">
        <f t="shared" si="3"/>
        <v>18.507566020414462</v>
      </c>
      <c r="AC38" s="62">
        <v>5.5</v>
      </c>
      <c r="AD38" s="62">
        <v>1.7</v>
      </c>
      <c r="AE38" s="62">
        <v>1.7</v>
      </c>
      <c r="AF38" s="62" t="s">
        <v>101</v>
      </c>
      <c r="AG38" s="62">
        <v>2.1</v>
      </c>
      <c r="AH38" s="62">
        <v>2.2999999999999998</v>
      </c>
      <c r="AI38" s="62">
        <v>2</v>
      </c>
      <c r="AJ38" s="62">
        <v>2.4</v>
      </c>
      <c r="AK38">
        <f t="shared" si="4"/>
        <v>2.2000000000000002</v>
      </c>
      <c r="AL38" s="57">
        <f t="shared" si="5"/>
        <v>15.205308443374602</v>
      </c>
    </row>
    <row r="39" spans="2:38" ht="15" thickBot="1" x14ac:dyDescent="0.35">
      <c r="B39" s="64">
        <v>31</v>
      </c>
      <c r="C39" s="62" t="s">
        <v>102</v>
      </c>
      <c r="D39" s="62">
        <v>47.75</v>
      </c>
      <c r="E39" s="65">
        <v>34.700000000000003</v>
      </c>
      <c r="F39" s="65">
        <v>4.9000000000000004</v>
      </c>
      <c r="G39" s="88">
        <f t="shared" si="0"/>
        <v>35.044257732187738</v>
      </c>
      <c r="H39" s="78">
        <v>12.1</v>
      </c>
      <c r="I39" s="79"/>
      <c r="J39" s="62">
        <v>5</v>
      </c>
      <c r="K39" s="62">
        <v>5</v>
      </c>
      <c r="L39" s="62" t="s">
        <v>101</v>
      </c>
      <c r="M39" s="62">
        <v>5</v>
      </c>
      <c r="N39" s="62">
        <v>5.8</v>
      </c>
      <c r="O39" s="62">
        <v>4.7</v>
      </c>
      <c r="P39" s="62">
        <v>5.0999999999999996</v>
      </c>
      <c r="Q39">
        <f t="shared" si="1"/>
        <v>5.15</v>
      </c>
      <c r="R39" s="57">
        <f t="shared" si="2"/>
        <v>83.322891154835304</v>
      </c>
      <c r="W39" s="64">
        <v>31</v>
      </c>
      <c r="X39" s="62" t="s">
        <v>102</v>
      </c>
      <c r="Y39" s="62">
        <v>21.96</v>
      </c>
      <c r="Z39" s="65">
        <v>-9.8000000000000007</v>
      </c>
      <c r="AA39" s="65">
        <v>30.1</v>
      </c>
      <c r="AB39" s="87">
        <f t="shared" si="3"/>
        <v>31.65517335286604</v>
      </c>
      <c r="AC39" s="62">
        <v>5.0999999999999996</v>
      </c>
      <c r="AD39" s="62">
        <v>1.5</v>
      </c>
      <c r="AE39" s="62">
        <v>1.5</v>
      </c>
      <c r="AF39" s="62" t="s">
        <v>101</v>
      </c>
      <c r="AG39" s="62">
        <v>2.2000000000000002</v>
      </c>
      <c r="AH39" s="62">
        <v>2.7</v>
      </c>
      <c r="AI39" s="62">
        <v>2.2000000000000002</v>
      </c>
      <c r="AJ39" s="62">
        <v>2.4</v>
      </c>
      <c r="AK39">
        <f t="shared" si="4"/>
        <v>2.375</v>
      </c>
      <c r="AL39" s="57">
        <f t="shared" si="5"/>
        <v>17.720546061654925</v>
      </c>
    </row>
    <row r="40" spans="2:38" ht="15" thickBot="1" x14ac:dyDescent="0.35">
      <c r="B40" s="64">
        <v>32</v>
      </c>
      <c r="C40" s="62" t="s">
        <v>102</v>
      </c>
      <c r="D40" s="62">
        <v>49.34</v>
      </c>
      <c r="E40" s="65">
        <v>32.5</v>
      </c>
      <c r="F40" s="65">
        <v>-4</v>
      </c>
      <c r="G40" s="88">
        <f t="shared" si="0"/>
        <v>32.745228660065884</v>
      </c>
      <c r="H40" s="78">
        <v>10.8</v>
      </c>
      <c r="I40" s="79"/>
      <c r="J40" s="62">
        <v>4.2</v>
      </c>
      <c r="K40" s="62">
        <v>4.2</v>
      </c>
      <c r="L40" s="62" t="s">
        <v>101</v>
      </c>
      <c r="M40" s="62">
        <v>5.7</v>
      </c>
      <c r="N40" s="62">
        <v>5.8</v>
      </c>
      <c r="O40" s="62">
        <v>5.9</v>
      </c>
      <c r="P40" s="62">
        <v>5.9</v>
      </c>
      <c r="Q40">
        <f t="shared" si="1"/>
        <v>5.8249999999999993</v>
      </c>
      <c r="R40" s="57">
        <f t="shared" si="2"/>
        <v>106.59620223171015</v>
      </c>
      <c r="AL40" s="57"/>
    </row>
    <row r="41" spans="2:38" ht="15" thickBot="1" x14ac:dyDescent="0.35">
      <c r="B41" s="64">
        <v>33</v>
      </c>
      <c r="C41" s="62" t="s">
        <v>102</v>
      </c>
      <c r="D41" s="62">
        <v>25.15</v>
      </c>
      <c r="E41" s="65">
        <v>16.8</v>
      </c>
      <c r="F41" s="65">
        <v>-4.2</v>
      </c>
      <c r="G41" s="88">
        <f t="shared" si="0"/>
        <v>17.317043627594174</v>
      </c>
      <c r="H41" s="78">
        <v>7.6</v>
      </c>
      <c r="I41" s="79"/>
      <c r="J41" s="62">
        <v>2.8</v>
      </c>
      <c r="K41" s="62">
        <v>2.8</v>
      </c>
      <c r="L41" s="62" t="s">
        <v>101</v>
      </c>
      <c r="M41" s="62">
        <v>3.7</v>
      </c>
      <c r="N41" s="62">
        <v>2.4</v>
      </c>
      <c r="O41" s="62">
        <v>3.5</v>
      </c>
      <c r="P41" s="62">
        <v>3.1</v>
      </c>
      <c r="Q41">
        <f t="shared" si="1"/>
        <v>3.1749999999999998</v>
      </c>
      <c r="R41" s="57">
        <f t="shared" si="2"/>
        <v>31.669217443593606</v>
      </c>
      <c r="AL41" s="57"/>
    </row>
    <row r="42" spans="2:38" ht="15" thickBot="1" x14ac:dyDescent="0.35">
      <c r="B42" s="64">
        <v>34</v>
      </c>
      <c r="C42" s="62" t="s">
        <v>102</v>
      </c>
      <c r="D42" s="62">
        <v>23.87</v>
      </c>
      <c r="E42" s="65">
        <v>11</v>
      </c>
      <c r="F42" s="65">
        <v>-9.1999999999999993</v>
      </c>
      <c r="G42" s="88">
        <f t="shared" si="0"/>
        <v>14.340153416194681</v>
      </c>
      <c r="H42" s="78">
        <v>7.1</v>
      </c>
      <c r="I42" s="79"/>
      <c r="J42" s="62">
        <v>2.2999999999999998</v>
      </c>
      <c r="K42" s="62">
        <v>2.2999999999999998</v>
      </c>
      <c r="L42" s="62" t="s">
        <v>101</v>
      </c>
      <c r="M42" s="62">
        <v>3.2</v>
      </c>
      <c r="N42" s="62">
        <v>2.6</v>
      </c>
      <c r="O42" s="62">
        <v>3.4</v>
      </c>
      <c r="P42" s="62">
        <v>2.9</v>
      </c>
      <c r="Q42">
        <f t="shared" si="1"/>
        <v>3.0250000000000004</v>
      </c>
      <c r="R42" s="57">
        <f t="shared" si="2"/>
        <v>28.747536275755106</v>
      </c>
      <c r="AL42" s="57"/>
    </row>
    <row r="43" spans="2:38" ht="15" thickBot="1" x14ac:dyDescent="0.35">
      <c r="B43" s="64">
        <v>35</v>
      </c>
      <c r="C43" s="62" t="s">
        <v>102</v>
      </c>
      <c r="D43" s="62">
        <v>49.02</v>
      </c>
      <c r="E43" s="65">
        <v>23.8</v>
      </c>
      <c r="F43" s="65">
        <v>-25.5</v>
      </c>
      <c r="G43" s="88">
        <f t="shared" si="0"/>
        <v>34.881083698761422</v>
      </c>
      <c r="H43" s="78">
        <v>14</v>
      </c>
      <c r="I43" s="79"/>
      <c r="J43" s="62">
        <v>4.8</v>
      </c>
      <c r="K43" s="62">
        <v>4.8</v>
      </c>
      <c r="L43" s="62" t="s">
        <v>101</v>
      </c>
      <c r="M43" s="62">
        <v>5.2</v>
      </c>
      <c r="N43" s="62">
        <v>5.4</v>
      </c>
      <c r="O43" s="62">
        <v>4.9000000000000004</v>
      </c>
      <c r="P43" s="62">
        <v>5.5</v>
      </c>
      <c r="Q43">
        <f t="shared" si="1"/>
        <v>5.25</v>
      </c>
      <c r="R43" s="57">
        <f t="shared" si="2"/>
        <v>86.59014751456867</v>
      </c>
      <c r="AL43" s="57"/>
    </row>
    <row r="44" spans="2:38" ht="15" thickBot="1" x14ac:dyDescent="0.35">
      <c r="B44" s="64">
        <v>36</v>
      </c>
      <c r="C44" s="62" t="s">
        <v>102</v>
      </c>
      <c r="D44" s="62">
        <v>54.11</v>
      </c>
      <c r="E44" s="65">
        <v>16.5</v>
      </c>
      <c r="F44" s="65">
        <v>-29.8</v>
      </c>
      <c r="G44" s="88">
        <f t="shared" si="0"/>
        <v>34.063029812393374</v>
      </c>
      <c r="H44" s="78">
        <v>13.5</v>
      </c>
      <c r="I44" s="79"/>
      <c r="J44" s="62">
        <v>4.2</v>
      </c>
      <c r="K44" s="62">
        <v>4.2</v>
      </c>
      <c r="L44" s="62" t="s">
        <v>101</v>
      </c>
      <c r="M44" s="62">
        <v>5.5</v>
      </c>
      <c r="N44" s="62">
        <v>7.6</v>
      </c>
      <c r="O44" s="62">
        <v>5.9</v>
      </c>
      <c r="P44" s="62">
        <v>5.4</v>
      </c>
      <c r="Q44">
        <f t="shared" si="1"/>
        <v>6.1</v>
      </c>
      <c r="R44" s="57">
        <f t="shared" si="2"/>
        <v>116.89866264007618</v>
      </c>
      <c r="AL44" s="57"/>
    </row>
    <row r="45" spans="2:38" ht="15" thickBot="1" x14ac:dyDescent="0.35">
      <c r="B45" s="64">
        <v>37</v>
      </c>
      <c r="C45" s="62" t="s">
        <v>102</v>
      </c>
      <c r="D45" s="62">
        <v>20.69</v>
      </c>
      <c r="E45" s="65">
        <v>8.6</v>
      </c>
      <c r="F45" s="65">
        <v>-37.299999999999997</v>
      </c>
      <c r="G45" s="88">
        <f t="shared" si="0"/>
        <v>38.278584090846408</v>
      </c>
      <c r="H45" s="78">
        <v>5.6</v>
      </c>
      <c r="I45" s="79"/>
      <c r="J45" s="62">
        <v>2.1</v>
      </c>
      <c r="K45" s="62">
        <v>2.1</v>
      </c>
      <c r="L45" s="62" t="s">
        <v>101</v>
      </c>
      <c r="M45" s="62">
        <v>2.4</v>
      </c>
      <c r="N45" s="62">
        <v>2.4</v>
      </c>
      <c r="O45" s="62">
        <v>2.2999999999999998</v>
      </c>
      <c r="P45" s="62">
        <v>2.2000000000000002</v>
      </c>
      <c r="Q45">
        <f t="shared" si="1"/>
        <v>2.3250000000000002</v>
      </c>
      <c r="R45" s="57">
        <f t="shared" si="2"/>
        <v>16.982271788061325</v>
      </c>
      <c r="AL45" s="57"/>
    </row>
    <row r="46" spans="2:38" ht="15" thickBot="1" x14ac:dyDescent="0.35">
      <c r="B46" s="64">
        <v>38</v>
      </c>
      <c r="C46" s="62" t="s">
        <v>102</v>
      </c>
      <c r="D46" s="62">
        <v>22.28</v>
      </c>
      <c r="E46" s="65">
        <v>-6.4</v>
      </c>
      <c r="F46" s="65">
        <v>-4</v>
      </c>
      <c r="G46" s="88">
        <f t="shared" si="0"/>
        <v>7.5471849056452838</v>
      </c>
      <c r="H46" s="78">
        <v>6.3</v>
      </c>
      <c r="I46" s="79"/>
      <c r="J46" s="62">
        <v>2</v>
      </c>
      <c r="K46" s="62">
        <v>2</v>
      </c>
      <c r="L46" s="62" t="s">
        <v>101</v>
      </c>
      <c r="M46" s="62">
        <v>2.7</v>
      </c>
      <c r="N46" s="62">
        <v>3.1</v>
      </c>
      <c r="O46" s="62">
        <v>3.5</v>
      </c>
      <c r="P46" s="62">
        <v>3.5</v>
      </c>
      <c r="Q46">
        <f t="shared" si="1"/>
        <v>3.2</v>
      </c>
      <c r="R46" s="57">
        <f t="shared" si="2"/>
        <v>32.169908772759484</v>
      </c>
      <c r="AL46" s="57"/>
    </row>
    <row r="47" spans="2:38" ht="15" thickBot="1" x14ac:dyDescent="0.35">
      <c r="B47" s="64">
        <v>39</v>
      </c>
      <c r="C47" s="62" t="s">
        <v>102</v>
      </c>
      <c r="D47" s="62">
        <v>28.01</v>
      </c>
      <c r="E47" s="65">
        <v>-28.1</v>
      </c>
      <c r="F47" s="65">
        <v>-14.9</v>
      </c>
      <c r="G47" s="88">
        <f t="shared" si="0"/>
        <v>31.805974281571697</v>
      </c>
      <c r="H47" s="78">
        <v>6.3</v>
      </c>
      <c r="I47" s="79"/>
      <c r="J47" s="62">
        <v>1.5</v>
      </c>
      <c r="K47" s="62">
        <v>1.5</v>
      </c>
      <c r="L47" s="62" t="s">
        <v>101</v>
      </c>
      <c r="M47" s="62">
        <v>3.2</v>
      </c>
      <c r="N47" s="62">
        <v>3.1</v>
      </c>
      <c r="O47" s="62">
        <v>3.3</v>
      </c>
      <c r="P47" s="62">
        <v>2.8</v>
      </c>
      <c r="Q47">
        <f t="shared" si="1"/>
        <v>3.1000000000000005</v>
      </c>
      <c r="R47" s="57">
        <f t="shared" si="2"/>
        <v>30.190705400997921</v>
      </c>
      <c r="AL47" s="57"/>
    </row>
    <row r="48" spans="2:38" ht="15" thickBot="1" x14ac:dyDescent="0.35">
      <c r="B48" s="64">
        <v>40</v>
      </c>
      <c r="C48" s="62" t="s">
        <v>102</v>
      </c>
      <c r="D48" s="62">
        <v>29.28</v>
      </c>
      <c r="E48" s="65">
        <v>-25.2</v>
      </c>
      <c r="F48" s="65">
        <v>17.7</v>
      </c>
      <c r="G48" s="88">
        <f t="shared" si="0"/>
        <v>30.794967121268371</v>
      </c>
      <c r="H48" s="78">
        <v>8.6999999999999993</v>
      </c>
      <c r="I48" s="79"/>
      <c r="J48" s="62">
        <v>2.8</v>
      </c>
      <c r="K48" s="62">
        <v>2.8</v>
      </c>
      <c r="L48" s="62" t="s">
        <v>101</v>
      </c>
      <c r="M48" s="62">
        <v>3.6</v>
      </c>
      <c r="N48" s="62">
        <v>2.7</v>
      </c>
      <c r="O48" s="62">
        <v>4</v>
      </c>
      <c r="P48" s="62">
        <v>4.3</v>
      </c>
      <c r="Q48">
        <f t="shared" si="1"/>
        <v>3.6500000000000004</v>
      </c>
      <c r="R48" s="57">
        <f t="shared" si="2"/>
        <v>41.853868127450028</v>
      </c>
      <c r="AL48" s="57"/>
    </row>
    <row r="49" spans="2:38" ht="15" thickBot="1" x14ac:dyDescent="0.35">
      <c r="B49" s="64">
        <v>41</v>
      </c>
      <c r="C49" s="62" t="s">
        <v>102</v>
      </c>
      <c r="D49" s="62">
        <v>44.25</v>
      </c>
      <c r="E49" s="65">
        <v>-26.6</v>
      </c>
      <c r="F49" s="65">
        <v>20.7</v>
      </c>
      <c r="G49" s="88">
        <f t="shared" si="0"/>
        <v>33.705340823080249</v>
      </c>
      <c r="H49" s="78">
        <v>15</v>
      </c>
      <c r="I49" s="79"/>
      <c r="J49" s="62">
        <v>5.5</v>
      </c>
      <c r="K49" s="62">
        <v>5.5</v>
      </c>
      <c r="L49" s="62" t="s">
        <v>101</v>
      </c>
      <c r="M49" s="62">
        <v>4.5999999999999996</v>
      </c>
      <c r="N49" s="62">
        <v>6</v>
      </c>
      <c r="O49" s="62">
        <v>5.3</v>
      </c>
      <c r="P49" s="62">
        <v>4.0999999999999996</v>
      </c>
      <c r="Q49">
        <f t="shared" si="1"/>
        <v>5</v>
      </c>
      <c r="R49" s="57">
        <f t="shared" si="2"/>
        <v>78.539816339744831</v>
      </c>
      <c r="AL49" s="57"/>
    </row>
    <row r="50" spans="2:38" ht="15" thickBot="1" x14ac:dyDescent="0.35">
      <c r="B50" s="64">
        <v>42</v>
      </c>
      <c r="C50" s="62" t="s">
        <v>102</v>
      </c>
      <c r="D50" s="62">
        <v>23.87</v>
      </c>
      <c r="E50" s="65">
        <v>-26.2</v>
      </c>
      <c r="F50" s="65">
        <v>24.4</v>
      </c>
      <c r="G50" s="88">
        <f t="shared" si="0"/>
        <v>35.802234567132814</v>
      </c>
      <c r="H50" s="78">
        <v>7.5</v>
      </c>
      <c r="I50" s="79"/>
      <c r="J50" s="62">
        <v>2.8</v>
      </c>
      <c r="K50" s="62">
        <v>2.8</v>
      </c>
      <c r="L50" s="62" t="s">
        <v>101</v>
      </c>
      <c r="M50" s="62">
        <v>3</v>
      </c>
      <c r="N50" s="62">
        <v>2.7</v>
      </c>
      <c r="O50" s="62">
        <v>2.9</v>
      </c>
      <c r="P50" s="62">
        <v>2.8</v>
      </c>
      <c r="Q50">
        <f t="shared" si="1"/>
        <v>2.8499999999999996</v>
      </c>
      <c r="R50" s="57">
        <f t="shared" si="2"/>
        <v>25.517586328783089</v>
      </c>
      <c r="AL50" s="57"/>
    </row>
    <row r="51" spans="2:38" ht="15" thickBot="1" x14ac:dyDescent="0.35">
      <c r="B51" s="64">
        <v>43</v>
      </c>
      <c r="C51" s="62" t="s">
        <v>76</v>
      </c>
      <c r="D51" s="62">
        <v>15.28</v>
      </c>
      <c r="E51" s="65">
        <v>-8.6999999999999993</v>
      </c>
      <c r="F51" s="65">
        <v>18.600000000000001</v>
      </c>
      <c r="G51" s="88">
        <f t="shared" si="0"/>
        <v>20.534117950377123</v>
      </c>
      <c r="H51" s="78">
        <v>8.8000000000000007</v>
      </c>
      <c r="I51" s="79"/>
      <c r="J51" s="62">
        <v>2.4</v>
      </c>
      <c r="K51" s="62">
        <v>2.4</v>
      </c>
      <c r="L51" s="62" t="s">
        <v>101</v>
      </c>
      <c r="M51" s="62">
        <v>2.2000000000000002</v>
      </c>
      <c r="N51" s="62">
        <v>1.6</v>
      </c>
      <c r="O51" s="62">
        <v>1.7</v>
      </c>
      <c r="P51" s="62">
        <v>2.1</v>
      </c>
      <c r="Q51">
        <f t="shared" si="1"/>
        <v>1.9</v>
      </c>
      <c r="R51" s="57">
        <f t="shared" si="2"/>
        <v>11.341149479459153</v>
      </c>
      <c r="AL51" s="57"/>
    </row>
    <row r="52" spans="2:38" ht="15" thickBot="1" x14ac:dyDescent="0.35">
      <c r="B52" s="64">
        <v>44</v>
      </c>
      <c r="C52" s="62" t="s">
        <v>76</v>
      </c>
      <c r="D52" s="62">
        <v>11.14</v>
      </c>
      <c r="E52" s="65">
        <v>-3.4</v>
      </c>
      <c r="F52" s="65">
        <v>21.6</v>
      </c>
      <c r="G52" s="88">
        <f t="shared" si="0"/>
        <v>21.865955272980873</v>
      </c>
      <c r="H52" s="78">
        <v>6.9</v>
      </c>
      <c r="I52" s="79"/>
      <c r="J52" s="62">
        <v>1.9</v>
      </c>
      <c r="K52" s="62">
        <v>1.9</v>
      </c>
      <c r="L52" s="62" t="s">
        <v>101</v>
      </c>
      <c r="M52" s="62">
        <v>1</v>
      </c>
      <c r="N52" s="62">
        <v>1.6</v>
      </c>
      <c r="O52" s="62">
        <v>1.7</v>
      </c>
      <c r="P52" s="62">
        <v>1.2</v>
      </c>
      <c r="Q52">
        <f t="shared" si="1"/>
        <v>1.375</v>
      </c>
      <c r="R52" s="57">
        <f t="shared" si="2"/>
        <v>5.9395736106932029</v>
      </c>
      <c r="AL52" s="57"/>
    </row>
    <row r="53" spans="2:38" ht="15" thickBot="1" x14ac:dyDescent="0.35">
      <c r="B53" s="64">
        <v>45</v>
      </c>
      <c r="C53" s="62" t="s">
        <v>102</v>
      </c>
      <c r="D53" s="62">
        <v>26.42</v>
      </c>
      <c r="E53" s="65">
        <v>-2.2000000000000002</v>
      </c>
      <c r="F53" s="65">
        <v>31.4</v>
      </c>
      <c r="G53" s="88">
        <f t="shared" si="0"/>
        <v>31.476975712415573</v>
      </c>
      <c r="H53" s="78">
        <v>8.1999999999999993</v>
      </c>
      <c r="I53" s="79"/>
      <c r="J53" s="62">
        <v>2.4</v>
      </c>
      <c r="K53" s="62">
        <v>2.4</v>
      </c>
      <c r="L53" s="62" t="s">
        <v>101</v>
      </c>
      <c r="M53" s="62">
        <v>3.1</v>
      </c>
      <c r="N53" s="62">
        <v>3.4</v>
      </c>
      <c r="O53" s="62">
        <v>3.2</v>
      </c>
      <c r="P53" s="62">
        <v>3.3</v>
      </c>
      <c r="Q53">
        <f t="shared" si="1"/>
        <v>3.25</v>
      </c>
      <c r="R53" s="57">
        <f t="shared" si="2"/>
        <v>33.183072403542191</v>
      </c>
      <c r="AL53" s="57"/>
    </row>
    <row r="54" spans="2:38" ht="15" thickBot="1" x14ac:dyDescent="0.35">
      <c r="B54" s="64">
        <v>46</v>
      </c>
      <c r="C54" s="62" t="s">
        <v>102</v>
      </c>
      <c r="D54" s="62">
        <v>8.2799999999999994</v>
      </c>
      <c r="E54" s="65">
        <v>-0.2</v>
      </c>
      <c r="F54" s="65">
        <v>13.1</v>
      </c>
      <c r="G54" s="88">
        <f t="shared" si="0"/>
        <v>13.101526628603247</v>
      </c>
      <c r="H54" s="78">
        <v>3.8</v>
      </c>
      <c r="I54" s="79"/>
      <c r="J54" s="62">
        <v>1.1000000000000001</v>
      </c>
      <c r="K54" s="62">
        <v>1.1000000000000001</v>
      </c>
      <c r="L54" s="62" t="s">
        <v>101</v>
      </c>
      <c r="M54" s="62">
        <v>1.2</v>
      </c>
      <c r="N54" s="62">
        <v>1.1000000000000001</v>
      </c>
      <c r="O54" s="62">
        <v>1</v>
      </c>
      <c r="P54" s="62">
        <v>1.2</v>
      </c>
      <c r="Q54">
        <f t="shared" si="1"/>
        <v>1.125</v>
      </c>
      <c r="R54" s="57">
        <f t="shared" si="2"/>
        <v>3.9760782021995817</v>
      </c>
      <c r="AL54" s="57"/>
    </row>
    <row r="55" spans="2:38" ht="15" thickBot="1" x14ac:dyDescent="0.35">
      <c r="B55" s="64">
        <v>47</v>
      </c>
      <c r="C55" s="62" t="s">
        <v>76</v>
      </c>
      <c r="D55" s="62">
        <v>46.15</v>
      </c>
      <c r="E55" s="65">
        <v>-0.4</v>
      </c>
      <c r="F55" s="65">
        <v>22.2</v>
      </c>
      <c r="G55" s="88">
        <f t="shared" si="0"/>
        <v>22.203603311174518</v>
      </c>
      <c r="H55" s="78">
        <v>17.7</v>
      </c>
      <c r="I55" s="79"/>
      <c r="J55" s="62">
        <v>8.5</v>
      </c>
      <c r="K55" s="62">
        <v>8.5</v>
      </c>
      <c r="L55" s="62" t="s">
        <v>101</v>
      </c>
      <c r="M55" s="62">
        <v>4.9000000000000004</v>
      </c>
      <c r="N55" s="62">
        <v>4.5999999999999996</v>
      </c>
      <c r="O55" s="62">
        <v>3.9</v>
      </c>
      <c r="P55" s="62">
        <v>5.3</v>
      </c>
      <c r="Q55">
        <f t="shared" si="1"/>
        <v>4.6749999999999998</v>
      </c>
      <c r="R55" s="57">
        <f t="shared" si="2"/>
        <v>68.661470939613423</v>
      </c>
      <c r="AL55" s="57"/>
    </row>
  </sheetData>
  <mergeCells count="62">
    <mergeCell ref="AC7:AF7"/>
    <mergeCell ref="AG7:AJ7"/>
    <mergeCell ref="H51:I51"/>
    <mergeCell ref="H52:I52"/>
    <mergeCell ref="H53:I53"/>
    <mergeCell ref="H54:I54"/>
    <mergeCell ref="H55:I55"/>
    <mergeCell ref="W6:AJ6"/>
    <mergeCell ref="W7:W8"/>
    <mergeCell ref="X7:X8"/>
    <mergeCell ref="Y7:Y8"/>
    <mergeCell ref="Z7:AA7"/>
    <mergeCell ref="H45:I45"/>
    <mergeCell ref="H46:I46"/>
    <mergeCell ref="H47:I47"/>
    <mergeCell ref="H48:I48"/>
    <mergeCell ref="H49:I49"/>
    <mergeCell ref="H50:I50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1:I21"/>
    <mergeCell ref="H22:I22"/>
    <mergeCell ref="H23:I23"/>
    <mergeCell ref="H24:I24"/>
    <mergeCell ref="H25:I25"/>
    <mergeCell ref="H26:I26"/>
    <mergeCell ref="H15:I15"/>
    <mergeCell ref="H16:I16"/>
    <mergeCell ref="H17:I17"/>
    <mergeCell ref="H18:I18"/>
    <mergeCell ref="H19:I19"/>
    <mergeCell ref="H20:I20"/>
    <mergeCell ref="H9:I9"/>
    <mergeCell ref="H10:I10"/>
    <mergeCell ref="H11:I11"/>
    <mergeCell ref="H12:I12"/>
    <mergeCell ref="H13:I13"/>
    <mergeCell ref="H14:I14"/>
    <mergeCell ref="B6:P6"/>
    <mergeCell ref="B7:B8"/>
    <mergeCell ref="C7:C8"/>
    <mergeCell ref="D7:D8"/>
    <mergeCell ref="E7:H7"/>
    <mergeCell ref="I7:L7"/>
    <mergeCell ref="M7:P7"/>
    <mergeCell ref="H8:I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.6" x14ac:dyDescent="0.3"/>
  <cols>
    <col min="1" max="1" width="9" style="51" bestFit="1" customWidth="1"/>
    <col min="2" max="3" width="5.33203125" style="51" bestFit="1" customWidth="1"/>
    <col min="4" max="4" width="10" style="51" bestFit="1" customWidth="1"/>
    <col min="5" max="5" width="6.6640625" style="52" customWidth="1"/>
  </cols>
  <sheetData>
    <row r="1" spans="1:5" x14ac:dyDescent="0.3">
      <c r="A1" s="51" t="s">
        <v>78</v>
      </c>
    </row>
    <row r="8" spans="1:5" ht="15.6" customHeight="1" x14ac:dyDescent="0.3"/>
    <row r="14" spans="1:5" x14ac:dyDescent="0.3">
      <c r="A14" s="53" t="s">
        <v>74</v>
      </c>
      <c r="B14" s="53" t="s">
        <v>24</v>
      </c>
      <c r="C14" s="53" t="s">
        <v>23</v>
      </c>
      <c r="D14" s="53" t="s">
        <v>39</v>
      </c>
      <c r="E14" s="53" t="s">
        <v>77</v>
      </c>
    </row>
    <row r="15" spans="1:5" x14ac:dyDescent="0.3">
      <c r="A15" s="53">
        <v>1</v>
      </c>
      <c r="B15" s="54">
        <v>30.6</v>
      </c>
      <c r="C15" s="54">
        <v>14.2</v>
      </c>
      <c r="D15" s="53">
        <v>1</v>
      </c>
      <c r="E15" s="53">
        <v>38</v>
      </c>
    </row>
    <row r="16" spans="1:5" x14ac:dyDescent="0.3">
      <c r="A16" s="53">
        <v>2</v>
      </c>
      <c r="B16" s="54">
        <v>26.4</v>
      </c>
      <c r="C16" s="54">
        <v>14.9</v>
      </c>
      <c r="D16" s="53">
        <v>1</v>
      </c>
      <c r="E16" s="53"/>
    </row>
    <row r="17" spans="1:5" x14ac:dyDescent="0.3">
      <c r="A17" s="53">
        <v>3</v>
      </c>
      <c r="B17" s="54">
        <v>14.6</v>
      </c>
      <c r="C17" s="54">
        <v>9.4</v>
      </c>
      <c r="D17" s="53"/>
      <c r="E17" s="53"/>
    </row>
    <row r="18" spans="1:5" x14ac:dyDescent="0.3">
      <c r="A18" s="53">
        <v>4</v>
      </c>
      <c r="B18" s="54">
        <v>24.1</v>
      </c>
      <c r="C18" s="53"/>
      <c r="D18" s="53"/>
      <c r="E18" s="53"/>
    </row>
    <row r="19" spans="1:5" x14ac:dyDescent="0.3">
      <c r="A19" s="53">
        <v>5</v>
      </c>
      <c r="B19" s="54">
        <v>26</v>
      </c>
      <c r="C19" s="54">
        <v>14.5</v>
      </c>
      <c r="D19" s="53">
        <v>1</v>
      </c>
      <c r="E19" s="53"/>
    </row>
    <row r="20" spans="1:5" x14ac:dyDescent="0.3">
      <c r="A20" s="53">
        <v>6</v>
      </c>
      <c r="B20" s="54">
        <v>23.8</v>
      </c>
      <c r="C20" s="53"/>
      <c r="D20" s="53"/>
      <c r="E20" s="53"/>
    </row>
    <row r="21" spans="1:5" x14ac:dyDescent="0.3">
      <c r="A21" s="53">
        <v>7</v>
      </c>
      <c r="B21" s="54">
        <v>13.9</v>
      </c>
      <c r="C21" s="53"/>
      <c r="D21" s="53"/>
      <c r="E21" s="53"/>
    </row>
    <row r="22" spans="1:5" x14ac:dyDescent="0.3">
      <c r="A22" s="53">
        <v>8</v>
      </c>
      <c r="B22" s="54">
        <v>22.7</v>
      </c>
      <c r="C22" s="53"/>
      <c r="D22" s="53"/>
      <c r="E22" s="53"/>
    </row>
    <row r="23" spans="1:5" x14ac:dyDescent="0.3">
      <c r="A23" s="53">
        <v>9</v>
      </c>
      <c r="B23" s="54">
        <v>25.7</v>
      </c>
      <c r="C23" s="54">
        <v>15.2</v>
      </c>
      <c r="D23" s="53">
        <v>1</v>
      </c>
      <c r="E23" s="53"/>
    </row>
    <row r="24" spans="1:5" x14ac:dyDescent="0.3">
      <c r="A24" s="53">
        <v>10</v>
      </c>
      <c r="B24" s="54">
        <v>22.7</v>
      </c>
      <c r="C24" s="53"/>
      <c r="D24" s="53"/>
      <c r="E24" s="53"/>
    </row>
    <row r="25" spans="1:5" x14ac:dyDescent="0.3">
      <c r="A25" s="53">
        <v>11</v>
      </c>
      <c r="B25" s="54">
        <v>11.5</v>
      </c>
      <c r="C25" s="54">
        <v>10.5</v>
      </c>
      <c r="D25" s="53"/>
      <c r="E25" s="53"/>
    </row>
    <row r="26" spans="1:5" x14ac:dyDescent="0.3">
      <c r="A26" s="53">
        <v>12</v>
      </c>
      <c r="B26" s="54">
        <v>11.1</v>
      </c>
      <c r="C26" s="54"/>
      <c r="D26" s="53"/>
      <c r="E26" s="53"/>
    </row>
    <row r="27" spans="1:5" x14ac:dyDescent="0.3">
      <c r="A27" s="53">
        <v>13</v>
      </c>
      <c r="B27" s="54">
        <v>23.2</v>
      </c>
      <c r="C27" s="54"/>
      <c r="D27" s="53"/>
      <c r="E27" s="53"/>
    </row>
    <row r="28" spans="1:5" x14ac:dyDescent="0.3">
      <c r="A28" s="53">
        <v>14</v>
      </c>
      <c r="B28" s="54">
        <v>21.6</v>
      </c>
      <c r="C28" s="54">
        <v>17.7</v>
      </c>
      <c r="D28" s="53"/>
      <c r="E28" s="53"/>
    </row>
    <row r="29" spans="1:5" x14ac:dyDescent="0.3">
      <c r="A29" s="53">
        <v>15</v>
      </c>
      <c r="B29" s="54">
        <v>18.2</v>
      </c>
      <c r="C29" s="54"/>
      <c r="D29" s="53"/>
      <c r="E29" s="53"/>
    </row>
    <row r="30" spans="1:5" x14ac:dyDescent="0.3">
      <c r="A30" s="53">
        <v>16</v>
      </c>
      <c r="B30" s="54">
        <v>24.2</v>
      </c>
      <c r="C30" s="54"/>
      <c r="D30" s="53"/>
      <c r="E30" s="53"/>
    </row>
    <row r="31" spans="1:5" x14ac:dyDescent="0.3">
      <c r="A31" s="53">
        <v>17</v>
      </c>
      <c r="B31" s="54">
        <v>21.5</v>
      </c>
      <c r="C31" s="54"/>
      <c r="D31" s="53"/>
      <c r="E31" s="53"/>
    </row>
    <row r="32" spans="1:5" x14ac:dyDescent="0.3">
      <c r="A32" s="53">
        <v>18</v>
      </c>
      <c r="B32" s="54">
        <v>22.4</v>
      </c>
      <c r="C32" s="54"/>
      <c r="D32" s="53"/>
      <c r="E32" s="53"/>
    </row>
    <row r="33" spans="1:5" x14ac:dyDescent="0.3">
      <c r="A33" s="53">
        <v>19</v>
      </c>
      <c r="B33" s="55">
        <v>27.5</v>
      </c>
      <c r="C33" s="54">
        <v>19.2</v>
      </c>
      <c r="D33" s="53">
        <v>1</v>
      </c>
      <c r="E33" s="53">
        <v>36</v>
      </c>
    </row>
    <row r="34" spans="1:5" x14ac:dyDescent="0.3">
      <c r="A34" s="53">
        <v>20</v>
      </c>
      <c r="B34" s="54">
        <v>21.1</v>
      </c>
      <c r="C34" s="54"/>
      <c r="D34" s="53"/>
      <c r="E34" s="53"/>
    </row>
    <row r="35" spans="1:5" x14ac:dyDescent="0.3">
      <c r="A35" s="53">
        <v>21</v>
      </c>
      <c r="B35" s="54">
        <v>25.2</v>
      </c>
      <c r="C35" s="54"/>
      <c r="D35" s="53"/>
      <c r="E35" s="53"/>
    </row>
    <row r="36" spans="1:5" x14ac:dyDescent="0.3">
      <c r="A36" s="53">
        <v>22</v>
      </c>
      <c r="B36" s="54">
        <v>19.600000000000001</v>
      </c>
      <c r="C36" s="54">
        <v>16.100000000000001</v>
      </c>
      <c r="D36" s="53"/>
      <c r="E36" s="53"/>
    </row>
    <row r="37" spans="1:5" x14ac:dyDescent="0.3">
      <c r="A37" s="53">
        <v>23</v>
      </c>
      <c r="B37" s="54">
        <v>21.7</v>
      </c>
      <c r="C37" s="53"/>
      <c r="D37" s="53"/>
      <c r="E37" s="53"/>
    </row>
    <row r="38" spans="1:5" x14ac:dyDescent="0.3">
      <c r="A38" s="53">
        <v>24</v>
      </c>
      <c r="B38" s="54">
        <v>23.2</v>
      </c>
      <c r="C38" s="54">
        <v>14.5</v>
      </c>
      <c r="D38" s="53"/>
      <c r="E38" s="53"/>
    </row>
    <row r="39" spans="1:5" x14ac:dyDescent="0.3">
      <c r="A39" s="53">
        <v>25</v>
      </c>
      <c r="B39" s="54">
        <v>25.4</v>
      </c>
      <c r="C39" s="53"/>
      <c r="D39" s="53"/>
      <c r="E39" s="53"/>
    </row>
    <row r="40" spans="1:5" x14ac:dyDescent="0.3">
      <c r="A40" s="53">
        <v>26</v>
      </c>
      <c r="B40" s="54">
        <v>14.5</v>
      </c>
      <c r="C40" s="53"/>
      <c r="D40" s="53"/>
      <c r="E40" s="53"/>
    </row>
    <row r="41" spans="1:5" x14ac:dyDescent="0.3">
      <c r="A41" s="53">
        <v>27</v>
      </c>
      <c r="B41" s="54">
        <v>22.1</v>
      </c>
      <c r="C41" s="53"/>
      <c r="D41" s="53"/>
      <c r="E41" s="53"/>
    </row>
    <row r="42" spans="1:5" x14ac:dyDescent="0.3">
      <c r="A42" s="53">
        <v>28</v>
      </c>
      <c r="B42" s="54">
        <v>20.3</v>
      </c>
      <c r="C42" s="53"/>
      <c r="D42" s="53"/>
      <c r="E42" s="53"/>
    </row>
    <row r="43" spans="1:5" x14ac:dyDescent="0.3">
      <c r="A43" s="53">
        <v>29</v>
      </c>
      <c r="B43" s="54">
        <v>23.5</v>
      </c>
      <c r="C43" s="53"/>
      <c r="D43" s="53"/>
      <c r="E43" s="53"/>
    </row>
    <row r="44" spans="1:5" x14ac:dyDescent="0.3">
      <c r="A44" s="53">
        <v>30</v>
      </c>
      <c r="B44" s="54">
        <v>17.100000000000001</v>
      </c>
      <c r="C44" s="53"/>
      <c r="D44" s="53"/>
      <c r="E44" s="53"/>
    </row>
    <row r="45" spans="1:5" x14ac:dyDescent="0.3">
      <c r="A45" s="53">
        <v>31</v>
      </c>
      <c r="B45" s="54">
        <v>24.1</v>
      </c>
      <c r="C45" s="53"/>
      <c r="D45" s="53"/>
      <c r="E45" s="53"/>
    </row>
    <row r="46" spans="1:5" x14ac:dyDescent="0.3">
      <c r="A46" s="53">
        <v>32</v>
      </c>
      <c r="B46" s="54">
        <v>25.4</v>
      </c>
      <c r="C46" s="53"/>
      <c r="D46" s="53"/>
      <c r="E46" s="5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Processa_Ec</vt:lpstr>
      <vt:lpstr>Processa_Sb_m</vt:lpstr>
      <vt:lpstr>Processa_Pb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2026-10-13T11:12:52Z</dcterms:created>
  <dcterms:modified xsi:type="dcterms:W3CDTF">2026-10-16T14:23:52Z</dcterms:modified>
</cp:coreProperties>
</file>