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0" windowWidth="20250" windowHeight="7470" firstSheet="2" activeTab="6"/>
  </bookViews>
  <sheets>
    <sheet name="Answer LP" sheetId="30" r:id="rId1"/>
    <sheet name="Sensitivity Analysis LP" sheetId="31" r:id="rId2"/>
    <sheet name="Land planning" sheetId="3" r:id="rId3"/>
    <sheet name="Answer Report FP" sheetId="51" r:id="rId4"/>
    <sheet name="Sensitivity analysis FP" sheetId="52" r:id="rId5"/>
    <sheet name="Fishery planning" sheetId="38" r:id="rId6"/>
    <sheet name="Fishery planning (c)" sheetId="43" r:id="rId7"/>
  </sheets>
  <definedNames>
    <definedName name="solver_adj" localSheetId="5" hidden="1">'Fishery planning'!$B$2:$Y$2</definedName>
    <definedName name="solver_adj" localSheetId="6" hidden="1">'Fishery planning (c)'!$B$2:$Y$2</definedName>
    <definedName name="solver_adj" localSheetId="2" hidden="1">'Land planning'!$B$4:$D$4</definedName>
    <definedName name="solver_cvg" localSheetId="5" hidden="1">0.0001</definedName>
    <definedName name="solver_cvg" localSheetId="6" hidden="1">0.0001</definedName>
    <definedName name="solver_cvg" localSheetId="2" hidden="1">0.0001</definedName>
    <definedName name="solver_drv" localSheetId="5" hidden="1">1</definedName>
    <definedName name="solver_drv" localSheetId="6" hidden="1">1</definedName>
    <definedName name="solver_drv" localSheetId="2" hidden="1">2</definedName>
    <definedName name="solver_eng" localSheetId="5" hidden="1">2</definedName>
    <definedName name="solver_eng" localSheetId="6" hidden="1">2</definedName>
    <definedName name="solver_eng" localSheetId="2" hidden="1">2</definedName>
    <definedName name="solver_est" localSheetId="5" hidden="1">1</definedName>
    <definedName name="solver_est" localSheetId="6" hidden="1">1</definedName>
    <definedName name="solver_est" localSheetId="2" hidden="1">1</definedName>
    <definedName name="solver_itr" localSheetId="5" hidden="1">2147483647</definedName>
    <definedName name="solver_itr" localSheetId="6" hidden="1">2147483647</definedName>
    <definedName name="solver_itr" localSheetId="2" hidden="1">2147483647</definedName>
    <definedName name="solver_lhs1" localSheetId="5" hidden="1">'Fishery planning'!$Z$10:$Z$21</definedName>
    <definedName name="solver_lhs1" localSheetId="6" hidden="1">'Fishery planning (c)'!$Z$10:$Z$21</definedName>
    <definedName name="solver_lhs1" localSheetId="2" hidden="1">'Land planning'!$E$10</definedName>
    <definedName name="solver_lhs2" localSheetId="5" hidden="1">'Fishery planning'!$Z$22:$Z$33</definedName>
    <definedName name="solver_lhs2" localSheetId="6" hidden="1">'Fishery planning (c)'!$Z$22:$Z$33</definedName>
    <definedName name="solver_lhs2" localSheetId="2" hidden="1">'Land planning'!$E$11:$E$13</definedName>
    <definedName name="solver_lhs3" localSheetId="5" hidden="1">'Fishery planning'!$Z$34:$Z$37</definedName>
    <definedName name="solver_lhs3" localSheetId="6" hidden="1">'Fishery planning (c)'!$Z$34:$Z$37</definedName>
    <definedName name="solver_lhs3" localSheetId="2" hidden="1">'Land planning'!$E$14:$E$15</definedName>
    <definedName name="solver_lhs4" localSheetId="5" hidden="1">'Fishery planning'!$Z$38:$Z$41</definedName>
    <definedName name="solver_lhs4" localSheetId="6" hidden="1">'Fishery planning (c)'!$Z$38:$Z$41</definedName>
    <definedName name="solver_lhs5" localSheetId="5" hidden="1">'Fishery planning'!#REF!</definedName>
    <definedName name="solver_lhs5" localSheetId="6" hidden="1">'Fishery planning (c)'!$Z$42:$Z$44</definedName>
    <definedName name="solver_lhs6" localSheetId="6" hidden="1">'Fishery planning (c)'!$Z$45:$Z$47</definedName>
    <definedName name="solver_mip" localSheetId="5" hidden="1">2147483647</definedName>
    <definedName name="solver_mip" localSheetId="6" hidden="1">2147483647</definedName>
    <definedName name="solver_mip" localSheetId="2" hidden="1">2147483647</definedName>
    <definedName name="solver_mni" localSheetId="5" hidden="1">30</definedName>
    <definedName name="solver_mni" localSheetId="6" hidden="1">30</definedName>
    <definedName name="solver_mni" localSheetId="2" hidden="1">30</definedName>
    <definedName name="solver_mrt" localSheetId="5" hidden="1">0.075</definedName>
    <definedName name="solver_mrt" localSheetId="6" hidden="1">0.075</definedName>
    <definedName name="solver_mrt" localSheetId="2" hidden="1">0.075</definedName>
    <definedName name="solver_msl" localSheetId="5" hidden="1">2</definedName>
    <definedName name="solver_msl" localSheetId="6" hidden="1">2</definedName>
    <definedName name="solver_msl" localSheetId="2" hidden="1">2</definedName>
    <definedName name="solver_neg" localSheetId="5" hidden="1">1</definedName>
    <definedName name="solver_neg" localSheetId="6" hidden="1">1</definedName>
    <definedName name="solver_neg" localSheetId="2" hidden="1">1</definedName>
    <definedName name="solver_nod" localSheetId="5" hidden="1">2147483647</definedName>
    <definedName name="solver_nod" localSheetId="6" hidden="1">2147483647</definedName>
    <definedName name="solver_nod" localSheetId="2" hidden="1">2147483647</definedName>
    <definedName name="solver_num" localSheetId="5" hidden="1">4</definedName>
    <definedName name="solver_num" localSheetId="6" hidden="1">6</definedName>
    <definedName name="solver_num" localSheetId="2" hidden="1">3</definedName>
    <definedName name="solver_nwt" localSheetId="5" hidden="1">1</definedName>
    <definedName name="solver_nwt" localSheetId="6" hidden="1">1</definedName>
    <definedName name="solver_nwt" localSheetId="2" hidden="1">1</definedName>
    <definedName name="solver_opt" localSheetId="5" hidden="1">'Fishery planning'!$B$8</definedName>
    <definedName name="solver_opt" localSheetId="6" hidden="1">'Fishery planning (c)'!$Z$42</definedName>
    <definedName name="solver_opt" localSheetId="2" hidden="1">'Land planning'!$E$7</definedName>
    <definedName name="solver_pre" localSheetId="5" hidden="1">0.000001</definedName>
    <definedName name="solver_pre" localSheetId="6" hidden="1">0.000001</definedName>
    <definedName name="solver_pre" localSheetId="2" hidden="1">0.000001</definedName>
    <definedName name="solver_rbv" localSheetId="5" hidden="1">1</definedName>
    <definedName name="solver_rbv" localSheetId="6" hidden="1">1</definedName>
    <definedName name="solver_rbv" localSheetId="2" hidden="1">2</definedName>
    <definedName name="solver_rel1" localSheetId="5" hidden="1">1</definedName>
    <definedName name="solver_rel1" localSheetId="6" hidden="1">1</definedName>
    <definedName name="solver_rel1" localSheetId="2" hidden="1">2</definedName>
    <definedName name="solver_rel2" localSheetId="5" hidden="1">2</definedName>
    <definedName name="solver_rel2" localSheetId="6" hidden="1">2</definedName>
    <definedName name="solver_rel2" localSheetId="2" hidden="1">3</definedName>
    <definedName name="solver_rel3" localSheetId="5" hidden="1">1</definedName>
    <definedName name="solver_rel3" localSheetId="6" hidden="1">1</definedName>
    <definedName name="solver_rel3" localSheetId="2" hidden="1">1</definedName>
    <definedName name="solver_rel4" localSheetId="5" hidden="1">3</definedName>
    <definedName name="solver_rel4" localSheetId="6" hidden="1">3</definedName>
    <definedName name="solver_rel5" localSheetId="5" hidden="1">1</definedName>
    <definedName name="solver_rel5" localSheetId="6" hidden="1">1</definedName>
    <definedName name="solver_rel6" localSheetId="6" hidden="1">3</definedName>
    <definedName name="solver_rhs1" localSheetId="5" hidden="1">'Fishery planning'!$AB$10:$AB$21</definedName>
    <definedName name="solver_rhs1" localSheetId="6" hidden="1">'Fishery planning (c)'!$AB$10:$AB$21</definedName>
    <definedName name="solver_rhs1" localSheetId="2" hidden="1">'Land planning'!$G$10</definedName>
    <definedName name="solver_rhs2" localSheetId="5" hidden="1">'Fishery planning'!$AB$22:$AB$33</definedName>
    <definedName name="solver_rhs2" localSheetId="6" hidden="1">'Fishery planning (c)'!$AB$22:$AB$33</definedName>
    <definedName name="solver_rhs2" localSheetId="2" hidden="1">'Land planning'!$G$11:$G$13</definedName>
    <definedName name="solver_rhs3" localSheetId="5" hidden="1">'Fishery planning'!$AB$34:$AB$37</definedName>
    <definedName name="solver_rhs3" localSheetId="6" hidden="1">'Fishery planning (c)'!$AB$34:$AB$37</definedName>
    <definedName name="solver_rhs3" localSheetId="2" hidden="1">'Land planning'!$G$14:$G$15</definedName>
    <definedName name="solver_rhs4" localSheetId="5" hidden="1">'Fishery planning'!$AB$38:$AB$41</definedName>
    <definedName name="solver_rhs4" localSheetId="6" hidden="1">'Fishery planning (c)'!$AB$38:$AB$41</definedName>
    <definedName name="solver_rhs5" localSheetId="5" hidden="1">'Fishery planning'!#REF!</definedName>
    <definedName name="solver_rhs5" localSheetId="6" hidden="1">'Fishery planning (c)'!$AB$42:$AB$44</definedName>
    <definedName name="solver_rhs6" localSheetId="6" hidden="1">'Fishery planning (c)'!$AB$45:$AB$47</definedName>
    <definedName name="solver_rlx" localSheetId="5" hidden="1">2</definedName>
    <definedName name="solver_rlx" localSheetId="6" hidden="1">2</definedName>
    <definedName name="solver_rlx" localSheetId="2" hidden="1">2</definedName>
    <definedName name="solver_rsd" localSheetId="5" hidden="1">0</definedName>
    <definedName name="solver_rsd" localSheetId="6" hidden="1">0</definedName>
    <definedName name="solver_rsd" localSheetId="2" hidden="1">0</definedName>
    <definedName name="solver_scl" localSheetId="5" hidden="1">1</definedName>
    <definedName name="solver_scl" localSheetId="6" hidden="1">1</definedName>
    <definedName name="solver_scl" localSheetId="2" hidden="1">2</definedName>
    <definedName name="solver_sho" localSheetId="5" hidden="1">2</definedName>
    <definedName name="solver_sho" localSheetId="6" hidden="1">2</definedName>
    <definedName name="solver_sho" localSheetId="2" hidden="1">2</definedName>
    <definedName name="solver_ssz" localSheetId="5" hidden="1">100</definedName>
    <definedName name="solver_ssz" localSheetId="6" hidden="1">100</definedName>
    <definedName name="solver_ssz" localSheetId="2" hidden="1">100</definedName>
    <definedName name="solver_tim" localSheetId="5" hidden="1">2147483647</definedName>
    <definedName name="solver_tim" localSheetId="6" hidden="1">2147483647</definedName>
    <definedName name="solver_tim" localSheetId="2" hidden="1">2147483647</definedName>
    <definedName name="solver_tol" localSheetId="5" hidden="1">0.01</definedName>
    <definedName name="solver_tol" localSheetId="6" hidden="1">0.01</definedName>
    <definedName name="solver_tol" localSheetId="2" hidden="1">0.01</definedName>
    <definedName name="solver_typ" localSheetId="5" hidden="1">1</definedName>
    <definedName name="solver_typ" localSheetId="6" hidden="1">1</definedName>
    <definedName name="solver_typ" localSheetId="2" hidden="1">1</definedName>
    <definedName name="solver_val" localSheetId="5" hidden="1">0</definedName>
    <definedName name="solver_val" localSheetId="6" hidden="1">0</definedName>
    <definedName name="solver_val" localSheetId="2" hidden="1">0</definedName>
    <definedName name="solver_ver" localSheetId="5" hidden="1">3</definedName>
    <definedName name="solver_ver" localSheetId="6" hidden="1">3</definedName>
    <definedName name="solver_ver" localSheetId="2" hidden="1">3</definedName>
  </definedNames>
  <calcPr calcId="145621"/>
</workbook>
</file>

<file path=xl/calcChain.xml><?xml version="1.0" encoding="utf-8"?>
<calcChain xmlns="http://schemas.openxmlformats.org/spreadsheetml/2006/main">
  <c r="M47" i="43" l="1"/>
  <c r="L47" i="43"/>
  <c r="I47" i="43"/>
  <c r="H47" i="43"/>
  <c r="E47" i="43"/>
  <c r="D47" i="43"/>
  <c r="Z47" i="43" s="1"/>
  <c r="L46" i="43"/>
  <c r="K46" i="43"/>
  <c r="H46" i="43"/>
  <c r="G46" i="43"/>
  <c r="D46" i="43"/>
  <c r="C46" i="43"/>
  <c r="K45" i="43"/>
  <c r="J45" i="43"/>
  <c r="G45" i="43"/>
  <c r="F45" i="43"/>
  <c r="B45" i="43"/>
  <c r="C45" i="43"/>
  <c r="M44" i="43"/>
  <c r="I44" i="43"/>
  <c r="E44" i="43"/>
  <c r="L43" i="43"/>
  <c r="H43" i="43"/>
  <c r="D43" i="43"/>
  <c r="L44" i="43"/>
  <c r="H44" i="43"/>
  <c r="D44" i="43"/>
  <c r="K43" i="43"/>
  <c r="G43" i="43"/>
  <c r="C43" i="43"/>
  <c r="K42" i="43"/>
  <c r="G42" i="43"/>
  <c r="C42" i="43"/>
  <c r="J42" i="43"/>
  <c r="F42" i="43"/>
  <c r="B42" i="43"/>
  <c r="Z44" i="43"/>
  <c r="Z41" i="43"/>
  <c r="Z40" i="43"/>
  <c r="Z39" i="43"/>
  <c r="Z38" i="43"/>
  <c r="Z37" i="43"/>
  <c r="Z36" i="43"/>
  <c r="Z35" i="43"/>
  <c r="Z34" i="43"/>
  <c r="Z33" i="43"/>
  <c r="Z32" i="43"/>
  <c r="Z31" i="43"/>
  <c r="AB30" i="43"/>
  <c r="Z30" i="43"/>
  <c r="Z29" i="43"/>
  <c r="Z28" i="43"/>
  <c r="Z27" i="43"/>
  <c r="AB26" i="43"/>
  <c r="Z26" i="43"/>
  <c r="Z25" i="43"/>
  <c r="Z24" i="43"/>
  <c r="Z23" i="43"/>
  <c r="AB22" i="43"/>
  <c r="Z22" i="43"/>
  <c r="Z21" i="43"/>
  <c r="Z20" i="43"/>
  <c r="Z19" i="43"/>
  <c r="AB18" i="43"/>
  <c r="Z18" i="43"/>
  <c r="Z17" i="43"/>
  <c r="Z16" i="43"/>
  <c r="Z15" i="43"/>
  <c r="AB14" i="43"/>
  <c r="Z14" i="43"/>
  <c r="Z13" i="43"/>
  <c r="Z12" i="43"/>
  <c r="Z11" i="43"/>
  <c r="AB10" i="43"/>
  <c r="Z10" i="43"/>
  <c r="M7" i="43"/>
  <c r="L7" i="43"/>
  <c r="K7" i="43"/>
  <c r="J7" i="43"/>
  <c r="I7" i="43"/>
  <c r="H7" i="43"/>
  <c r="G7" i="43"/>
  <c r="F7" i="43"/>
  <c r="E7" i="43"/>
  <c r="D7" i="43"/>
  <c r="C7" i="43"/>
  <c r="B7" i="43"/>
  <c r="B8" i="43" s="1"/>
  <c r="Z46" i="43" l="1"/>
  <c r="Z45" i="43"/>
  <c r="Z43" i="43"/>
  <c r="Z42" i="43"/>
  <c r="M7" i="38"/>
  <c r="L7" i="38"/>
  <c r="K7" i="38"/>
  <c r="J7" i="38"/>
  <c r="I7" i="38"/>
  <c r="H7" i="38"/>
  <c r="G7" i="38"/>
  <c r="F7" i="38"/>
  <c r="E7" i="38"/>
  <c r="D7" i="38"/>
  <c r="C7" i="38"/>
  <c r="B7" i="38"/>
  <c r="Z41" i="38" l="1"/>
  <c r="Z40" i="38"/>
  <c r="Z39" i="38"/>
  <c r="Z38" i="38"/>
  <c r="Z37" i="38"/>
  <c r="Z36" i="38"/>
  <c r="Z35" i="38"/>
  <c r="Z34" i="38"/>
  <c r="Z33" i="38"/>
  <c r="Z32" i="38"/>
  <c r="Z31" i="38"/>
  <c r="AB30" i="38"/>
  <c r="Z30" i="38"/>
  <c r="Z29" i="38"/>
  <c r="Z28" i="38"/>
  <c r="Z27" i="38"/>
  <c r="AB26" i="38"/>
  <c r="Z26" i="38"/>
  <c r="Z25" i="38"/>
  <c r="Z24" i="38"/>
  <c r="Z23" i="38"/>
  <c r="AB22" i="38"/>
  <c r="Z22" i="38"/>
  <c r="Z21" i="38"/>
  <c r="Z20" i="38"/>
  <c r="Z19" i="38"/>
  <c r="AB18" i="38"/>
  <c r="Z18" i="38"/>
  <c r="Z17" i="38"/>
  <c r="Z16" i="38"/>
  <c r="Z15" i="38"/>
  <c r="AB14" i="38"/>
  <c r="Z14" i="38"/>
  <c r="Z13" i="38"/>
  <c r="Z12" i="38"/>
  <c r="Z11" i="38"/>
  <c r="AB10" i="38"/>
  <c r="Z10" i="38"/>
  <c r="B8" i="38" l="1"/>
  <c r="E11" i="3" l="1"/>
  <c r="E12" i="3"/>
  <c r="E13" i="3"/>
  <c r="E14" i="3"/>
  <c r="E15" i="3"/>
  <c r="E10" i="3"/>
  <c r="D15" i="3"/>
  <c r="C15" i="3"/>
  <c r="B15" i="3"/>
  <c r="E7" i="3"/>
</calcChain>
</file>

<file path=xl/sharedStrings.xml><?xml version="1.0" encoding="utf-8"?>
<sst xmlns="http://schemas.openxmlformats.org/spreadsheetml/2006/main" count="764" uniqueCount="246">
  <si>
    <t>Decision variables</t>
  </si>
  <si>
    <t>j=1</t>
  </si>
  <si>
    <t>j=2</t>
  </si>
  <si>
    <t>j=3</t>
  </si>
  <si>
    <t>j=4</t>
  </si>
  <si>
    <t>Total</t>
  </si>
  <si>
    <t>&gt;=</t>
  </si>
  <si>
    <t>Max</t>
  </si>
  <si>
    <t>=</t>
  </si>
  <si>
    <t>Microsoft Excel 14.0 Relatório de Resposta</t>
  </si>
  <si>
    <t>Resultado: O Solver encontrou uma solução. Todas as restrições e condições de optimização foram satisfeitas.</t>
  </si>
  <si>
    <t>Motor do Solver</t>
  </si>
  <si>
    <t>Motor: LP Simplex</t>
  </si>
  <si>
    <t>Opções do Solver</t>
  </si>
  <si>
    <t>Tempo Máximo Ilimitado,  Iterações Ilimitado, Precision 0.000001, Utilizar Arredondamento Automático</t>
  </si>
  <si>
    <t>Máximo de Subproblemas Ilimitado, Máximo de Soluções de Número Inteiro Ilimitado, Tolerância de Número Inteiro 1%, Assumir NãoNegativo</t>
  </si>
  <si>
    <t>Célula de Objectivo (Máximo)</t>
  </si>
  <si>
    <t>Célula</t>
  </si>
  <si>
    <t>Nome</t>
  </si>
  <si>
    <t>Valor Original</t>
  </si>
  <si>
    <t>Valor Final</t>
  </si>
  <si>
    <t>Células de Variável</t>
  </si>
  <si>
    <t>Número inteiro</t>
  </si>
  <si>
    <t>Restrições</t>
  </si>
  <si>
    <t>Valor da Célula</t>
  </si>
  <si>
    <t>Fórmula</t>
  </si>
  <si>
    <t>Estado</t>
  </si>
  <si>
    <t>Margem</t>
  </si>
  <si>
    <t>$B$2</t>
  </si>
  <si>
    <t>Contin</t>
  </si>
  <si>
    <t>$C$2</t>
  </si>
  <si>
    <t>$D$2</t>
  </si>
  <si>
    <t>$E$2</t>
  </si>
  <si>
    <t>$F$2</t>
  </si>
  <si>
    <t>$G$2</t>
  </si>
  <si>
    <t>Enlace</t>
  </si>
  <si>
    <t>Microsoft Excel 14.0 Relatório de Sensibilidade</t>
  </si>
  <si>
    <t>Final</t>
  </si>
  <si>
    <t>Valor</t>
  </si>
  <si>
    <t>Reduzido</t>
  </si>
  <si>
    <t>Custo</t>
  </si>
  <si>
    <t>Objectivo</t>
  </si>
  <si>
    <t>Coeficiente</t>
  </si>
  <si>
    <t>Permissível</t>
  </si>
  <si>
    <t>Aumentar</t>
  </si>
  <si>
    <t>Diminuir</t>
  </si>
  <si>
    <t>Sombra</t>
  </si>
  <si>
    <t>Preço</t>
  </si>
  <si>
    <t>Restrição</t>
  </si>
  <si>
    <t>Lado Direito</t>
  </si>
  <si>
    <t>x1</t>
  </si>
  <si>
    <t>x2</t>
  </si>
  <si>
    <t>x3</t>
  </si>
  <si>
    <t>Residential</t>
  </si>
  <si>
    <t>Business</t>
  </si>
  <si>
    <t xml:space="preserve">Recreational </t>
  </si>
  <si>
    <t>Profit</t>
  </si>
  <si>
    <t>Total area</t>
  </si>
  <si>
    <t>Area Residential</t>
  </si>
  <si>
    <t>Area Business</t>
  </si>
  <si>
    <t>Area Recreational</t>
  </si>
  <si>
    <t>Budget</t>
  </si>
  <si>
    <t>Water</t>
  </si>
  <si>
    <t>&lt;=</t>
  </si>
  <si>
    <t>Folha de Cálculo: [Exercicios.xlsx]Land planning</t>
  </si>
  <si>
    <t>Tempo de Solução: 0.015 Segundos.</t>
  </si>
  <si>
    <t>Iterações: 5 Subproblemas: 0</t>
  </si>
  <si>
    <t>Tempo Máximo Ilimitado,  Iterações Ilimitado, Precision 0.000001</t>
  </si>
  <si>
    <t>$E$7</t>
  </si>
  <si>
    <t>$B$4</t>
  </si>
  <si>
    <t>$C$4</t>
  </si>
  <si>
    <t>$D$4</t>
  </si>
  <si>
    <t>$E$10</t>
  </si>
  <si>
    <t>$E$10=$G$10</t>
  </si>
  <si>
    <t>$E$11</t>
  </si>
  <si>
    <t>$E$11&gt;=$G$11</t>
  </si>
  <si>
    <t>$E$12</t>
  </si>
  <si>
    <t>$E$12&gt;=$G$12</t>
  </si>
  <si>
    <t>$E$13</t>
  </si>
  <si>
    <t>$E$13&gt;=$G$13</t>
  </si>
  <si>
    <t>Sem Enlace</t>
  </si>
  <si>
    <t>$E$14</t>
  </si>
  <si>
    <t>$E$14&lt;=$G$14</t>
  </si>
  <si>
    <t>$E$15</t>
  </si>
  <si>
    <t>$E$15&lt;=$G$15</t>
  </si>
  <si>
    <t>Salmon  (i=1)</t>
  </si>
  <si>
    <t>Tuna  (i=2)</t>
  </si>
  <si>
    <t>Sardine  (i=3)</t>
  </si>
  <si>
    <t>Profit (euros))</t>
  </si>
  <si>
    <r>
      <t>Decision variables x</t>
    </r>
    <r>
      <rPr>
        <b/>
        <vertAlign val="subscript"/>
        <sz val="11"/>
        <color theme="1"/>
        <rFont val="Calibri"/>
        <family val="2"/>
        <scheme val="minor"/>
      </rPr>
      <t>ij</t>
    </r>
  </si>
  <si>
    <t xml:space="preserve">Salmon  </t>
  </si>
  <si>
    <t xml:space="preserve">Tuna </t>
  </si>
  <si>
    <t xml:space="preserve">Sardine </t>
  </si>
  <si>
    <t>x11</t>
  </si>
  <si>
    <t>x12</t>
  </si>
  <si>
    <t>x13</t>
  </si>
  <si>
    <t>x14</t>
  </si>
  <si>
    <t>x21</t>
  </si>
  <si>
    <t>x22</t>
  </si>
  <si>
    <t>x23</t>
  </si>
  <si>
    <t>x24</t>
  </si>
  <si>
    <t>x31</t>
  </si>
  <si>
    <t>x32</t>
  </si>
  <si>
    <t>x33</t>
  </si>
  <si>
    <t>x34</t>
  </si>
  <si>
    <t xml:space="preserve"> </t>
  </si>
  <si>
    <t>Capt Salmon, t=1</t>
  </si>
  <si>
    <t>Capt Salmon, t=2</t>
  </si>
  <si>
    <t>Capt Salmon, t=3</t>
  </si>
  <si>
    <t>Capt Salmon, t=4</t>
  </si>
  <si>
    <t>Capt Tuna, t=1</t>
  </si>
  <si>
    <t>Capt Tuna, t=2</t>
  </si>
  <si>
    <t>Capt Tuna, t=3</t>
  </si>
  <si>
    <t>Capt Tuna, t=4</t>
  </si>
  <si>
    <t>Capt Sardine,t=1</t>
  </si>
  <si>
    <t>Capt Sardine,t=2</t>
  </si>
  <si>
    <t>Capt Sardine,t=3</t>
  </si>
  <si>
    <t>Capt Sardine,t=4</t>
  </si>
  <si>
    <t>Stock Salmon, t=1</t>
  </si>
  <si>
    <t>Stock Salmon, t=2</t>
  </si>
  <si>
    <t>Stock Salmon, t=3</t>
  </si>
  <si>
    <t>Stock Salmon, t=4</t>
  </si>
  <si>
    <t>Stock Tuna, t=1</t>
  </si>
  <si>
    <t>Stock Tuna, t=2</t>
  </si>
  <si>
    <t>Stock Tuna, t=3</t>
  </si>
  <si>
    <t>Stock Tuna, t=4</t>
  </si>
  <si>
    <t>Stock Sardine, t=1</t>
  </si>
  <si>
    <t>Stock Sardine, t=2</t>
  </si>
  <si>
    <t>Stock Sardine, t=3</t>
  </si>
  <si>
    <t>Stock Sardine, t=4</t>
  </si>
  <si>
    <t>Ratio Tuna/Salmon, t=1</t>
  </si>
  <si>
    <t>Ratio Tuna/Salmon, t=2</t>
  </si>
  <si>
    <t>Ratio Tuna/Salmon, t=3</t>
  </si>
  <si>
    <t>Ratio Tuna/Salmon, t=4</t>
  </si>
  <si>
    <t>Profit, t=2</t>
  </si>
  <si>
    <t>Profit, t=3</t>
  </si>
  <si>
    <t>Profit, t=4</t>
  </si>
  <si>
    <t>Relatório Criado: 11-05-2016 21:31:06</t>
  </si>
  <si>
    <t>Total stock, t=4</t>
  </si>
  <si>
    <t>Salmon, t=4</t>
  </si>
  <si>
    <t>Tuna, t=4</t>
  </si>
  <si>
    <t>Sardine, t=4</t>
  </si>
  <si>
    <t>Decision variables S1j</t>
  </si>
  <si>
    <t>Decision variables S2j</t>
  </si>
  <si>
    <t>Decision variables S3j</t>
  </si>
  <si>
    <t>Tempo de Solução: 0.047 Segundos.</t>
  </si>
  <si>
    <t>Iterações: 20 Subproblemas: 0</t>
  </si>
  <si>
    <t>$B$8</t>
  </si>
  <si>
    <t>Profit (euros)) j=1</t>
  </si>
  <si>
    <t>$H$2</t>
  </si>
  <si>
    <t>$I$2</t>
  </si>
  <si>
    <t>$J$2</t>
  </si>
  <si>
    <t>$K$2</t>
  </si>
  <si>
    <t>$L$2</t>
  </si>
  <si>
    <t>$M$2</t>
  </si>
  <si>
    <t>$N$2</t>
  </si>
  <si>
    <t>$O$2</t>
  </si>
  <si>
    <t>$P$2</t>
  </si>
  <si>
    <t>$Q$2</t>
  </si>
  <si>
    <t>$R$2</t>
  </si>
  <si>
    <t>$S$2</t>
  </si>
  <si>
    <t>$T$2</t>
  </si>
  <si>
    <t>$U$2</t>
  </si>
  <si>
    <t>$V$2</t>
  </si>
  <si>
    <t>$W$2</t>
  </si>
  <si>
    <t>$X$2</t>
  </si>
  <si>
    <t>$Y$2</t>
  </si>
  <si>
    <t>$Z$10</t>
  </si>
  <si>
    <t>$Z$10&lt;=$AB$10</t>
  </si>
  <si>
    <t>$Z$11</t>
  </si>
  <si>
    <t>$Z$11&lt;=$AB$11</t>
  </si>
  <si>
    <t>$Z$12</t>
  </si>
  <si>
    <t>$Z$12&lt;=$AB$12</t>
  </si>
  <si>
    <t>$Z$13</t>
  </si>
  <si>
    <t>$Z$13&lt;=$AB$13</t>
  </si>
  <si>
    <t>$Z$14</t>
  </si>
  <si>
    <t>$Z$14&lt;=$AB$14</t>
  </si>
  <si>
    <t>$Z$15</t>
  </si>
  <si>
    <t>$Z$15&lt;=$AB$15</t>
  </si>
  <si>
    <t>$Z$16</t>
  </si>
  <si>
    <t>$Z$16&lt;=$AB$16</t>
  </si>
  <si>
    <t>$Z$17</t>
  </si>
  <si>
    <t>$Z$17&lt;=$AB$17</t>
  </si>
  <si>
    <t>$Z$18</t>
  </si>
  <si>
    <t>$Z$18&lt;=$AB$18</t>
  </si>
  <si>
    <t>$Z$19</t>
  </si>
  <si>
    <t>$Z$19&lt;=$AB$19</t>
  </si>
  <si>
    <t>$Z$20</t>
  </si>
  <si>
    <t>$Z$20&lt;=$AB$20</t>
  </si>
  <si>
    <t>$Z$21</t>
  </si>
  <si>
    <t>$Z$21&lt;=$AB$21</t>
  </si>
  <si>
    <t>$Z$22</t>
  </si>
  <si>
    <t>$Z$22=$AB$22</t>
  </si>
  <si>
    <t>$Z$23</t>
  </si>
  <si>
    <t>$Z$23=$AB$23</t>
  </si>
  <si>
    <t>$Z$24</t>
  </si>
  <si>
    <t>$Z$24=$AB$24</t>
  </si>
  <si>
    <t>$Z$25</t>
  </si>
  <si>
    <t>$Z$25=$AB$25</t>
  </si>
  <si>
    <t>$Z$26</t>
  </si>
  <si>
    <t>$Z$26=$AB$26</t>
  </si>
  <si>
    <t>$Z$27</t>
  </si>
  <si>
    <t>$Z$27=$AB$27</t>
  </si>
  <si>
    <t>$Z$28</t>
  </si>
  <si>
    <t>$Z$28=$AB$28</t>
  </si>
  <si>
    <t>$Z$29</t>
  </si>
  <si>
    <t>$Z$29=$AB$29</t>
  </si>
  <si>
    <t>$Z$30</t>
  </si>
  <si>
    <t>$Z$30=$AB$30</t>
  </si>
  <si>
    <t>$Z$31</t>
  </si>
  <si>
    <t>$Z$31=$AB$31</t>
  </si>
  <si>
    <t>$Z$32</t>
  </si>
  <si>
    <t>$Z$32=$AB$32</t>
  </si>
  <si>
    <t>$Z$33</t>
  </si>
  <si>
    <t>$Z$33=$AB$33</t>
  </si>
  <si>
    <t>$Z$34</t>
  </si>
  <si>
    <t>$Z$34&lt;=$AB$34</t>
  </si>
  <si>
    <t>$Z$35</t>
  </si>
  <si>
    <t>$Z$35&lt;=$AB$35</t>
  </si>
  <si>
    <t>$Z$36</t>
  </si>
  <si>
    <t>$Z$36&lt;=$AB$36</t>
  </si>
  <si>
    <t>$Z$37</t>
  </si>
  <si>
    <t>$Z$37&lt;=$AB$37</t>
  </si>
  <si>
    <t>$Z$38</t>
  </si>
  <si>
    <t>$Z$38&gt;=$AB$38</t>
  </si>
  <si>
    <t>$Z$39</t>
  </si>
  <si>
    <t>$Z$39&gt;=$AB$39</t>
  </si>
  <si>
    <t>$Z$40</t>
  </si>
  <si>
    <t>$Z$40&gt;=$AB$40</t>
  </si>
  <si>
    <t>$Z$41</t>
  </si>
  <si>
    <t>$Z$41&gt;=$AB$41</t>
  </si>
  <si>
    <t>S11</t>
  </si>
  <si>
    <t>S12</t>
  </si>
  <si>
    <t>S13</t>
  </si>
  <si>
    <t>S14</t>
  </si>
  <si>
    <t>S21</t>
  </si>
  <si>
    <t>S22</t>
  </si>
  <si>
    <t>S23</t>
  </si>
  <si>
    <t>S24</t>
  </si>
  <si>
    <t>S31</t>
  </si>
  <si>
    <t>S32</t>
  </si>
  <si>
    <t>S33</t>
  </si>
  <si>
    <t>S34</t>
  </si>
  <si>
    <t>Folha de Cálculo: [Exercicios_aulas.xlsx]Fishery planning</t>
  </si>
  <si>
    <t>Relatório Criado: 19-04-2017 12:02:55</t>
  </si>
  <si>
    <t>Relatório Criado: 19-04-2017 12:02:56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</si>
</sst>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6" xfId="0" applyFill="1" applyBorder="1" applyAlignment="1"/>
    <xf numFmtId="0" fontId="0" fillId="0" borderId="7" xfId="0" applyFill="1" applyBorder="1" applyAlignment="1"/>
    <xf numFmtId="0" fontId="0" fillId="0" borderId="6" xfId="0" applyNumberFormat="1" applyFill="1" applyBorder="1" applyAlignment="1"/>
    <xf numFmtId="0" fontId="0" fillId="0" borderId="7" xfId="0" applyNumberFormat="1" applyFill="1" applyBorder="1" applyAlignment="1"/>
    <xf numFmtId="0" fontId="0" fillId="2" borderId="0" xfId="0" applyFill="1"/>
    <xf numFmtId="0" fontId="1" fillId="0" borderId="0" xfId="0" applyFont="1" applyFill="1" applyBorder="1"/>
    <xf numFmtId="0" fontId="1" fillId="0" borderId="0" xfId="0" applyFont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0" borderId="0" xfId="0" applyFont="1" applyBorder="1"/>
    <xf numFmtId="0" fontId="0" fillId="2" borderId="1" xfId="0" applyFill="1" applyBorder="1" applyAlignment="1">
      <alignment horizontal="center"/>
    </xf>
    <xf numFmtId="0" fontId="0" fillId="5" borderId="1" xfId="0" applyFill="1" applyBorder="1"/>
    <xf numFmtId="0" fontId="0" fillId="4" borderId="1" xfId="0" applyFill="1" applyBorder="1"/>
    <xf numFmtId="0" fontId="0" fillId="6" borderId="1" xfId="0" applyFill="1" applyBorder="1"/>
    <xf numFmtId="0" fontId="0" fillId="7" borderId="0" xfId="0" applyFill="1"/>
    <xf numFmtId="1" fontId="0" fillId="5" borderId="1" xfId="0" applyNumberFormat="1" applyFill="1" applyBorder="1"/>
    <xf numFmtId="0" fontId="0" fillId="6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7" borderId="9" xfId="0" applyFill="1" applyBorder="1"/>
    <xf numFmtId="0" fontId="4" fillId="8" borderId="1" xfId="0" applyFont="1" applyFill="1" applyBorder="1"/>
    <xf numFmtId="0" fontId="0" fillId="0" borderId="1" xfId="0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FF"/>
      <color rgb="FFFFFF99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opLeftCell="A25" workbookViewId="0">
      <selection activeCell="D31" sqref="D31"/>
    </sheetView>
  </sheetViews>
  <sheetFormatPr defaultRowHeight="15" x14ac:dyDescent="0.25"/>
  <cols>
    <col min="1" max="1" width="2.28515625" customWidth="1"/>
    <col min="2" max="2" width="6.5703125" customWidth="1"/>
    <col min="3" max="3" width="16.85546875" customWidth="1"/>
    <col min="4" max="4" width="14.42578125" bestFit="1" customWidth="1"/>
    <col min="5" max="5" width="13.42578125" bestFit="1" customWidth="1"/>
    <col min="6" max="6" width="14.85546875" bestFit="1" customWidth="1"/>
    <col min="7" max="7" width="9" customWidth="1"/>
  </cols>
  <sheetData>
    <row r="1" spans="1:5" x14ac:dyDescent="0.25">
      <c r="A1" s="1" t="s">
        <v>9</v>
      </c>
    </row>
    <row r="2" spans="1:5" x14ac:dyDescent="0.25">
      <c r="A2" s="1" t="s">
        <v>64</v>
      </c>
    </row>
    <row r="3" spans="1:5" x14ac:dyDescent="0.25">
      <c r="A3" s="1" t="s">
        <v>137</v>
      </c>
    </row>
    <row r="4" spans="1:5" x14ac:dyDescent="0.25">
      <c r="A4" s="1" t="s">
        <v>10</v>
      </c>
    </row>
    <row r="5" spans="1:5" x14ac:dyDescent="0.25">
      <c r="A5" s="1" t="s">
        <v>11</v>
      </c>
    </row>
    <row r="6" spans="1:5" x14ac:dyDescent="0.25">
      <c r="A6" s="1"/>
      <c r="B6" t="s">
        <v>12</v>
      </c>
    </row>
    <row r="7" spans="1:5" x14ac:dyDescent="0.25">
      <c r="A7" s="1"/>
      <c r="B7" t="s">
        <v>65</v>
      </c>
    </row>
    <row r="8" spans="1:5" x14ac:dyDescent="0.25">
      <c r="A8" s="1"/>
      <c r="B8" t="s">
        <v>66</v>
      </c>
    </row>
    <row r="9" spans="1:5" x14ac:dyDescent="0.25">
      <c r="A9" s="1" t="s">
        <v>13</v>
      </c>
    </row>
    <row r="10" spans="1:5" x14ac:dyDescent="0.25">
      <c r="B10" t="s">
        <v>67</v>
      </c>
    </row>
    <row r="11" spans="1:5" x14ac:dyDescent="0.25">
      <c r="B11" t="s">
        <v>15</v>
      </c>
    </row>
    <row r="14" spans="1:5" ht="15.75" thickBot="1" x14ac:dyDescent="0.3">
      <c r="A14" t="s">
        <v>16</v>
      </c>
    </row>
    <row r="15" spans="1:5" ht="15.75" thickBot="1" x14ac:dyDescent="0.3">
      <c r="B15" s="27" t="s">
        <v>17</v>
      </c>
      <c r="C15" s="27" t="s">
        <v>18</v>
      </c>
      <c r="D15" s="27" t="s">
        <v>19</v>
      </c>
      <c r="E15" s="27" t="s">
        <v>20</v>
      </c>
    </row>
    <row r="16" spans="1:5" ht="15.75" thickBot="1" x14ac:dyDescent="0.3">
      <c r="B16" s="5" t="s">
        <v>68</v>
      </c>
      <c r="C16" s="5" t="s">
        <v>56</v>
      </c>
      <c r="D16" s="7">
        <v>0</v>
      </c>
      <c r="E16" s="7">
        <v>12100000</v>
      </c>
    </row>
    <row r="19" spans="1:7" ht="15.75" thickBot="1" x14ac:dyDescent="0.3">
      <c r="A19" t="s">
        <v>21</v>
      </c>
    </row>
    <row r="20" spans="1:7" ht="15.75" thickBot="1" x14ac:dyDescent="0.3">
      <c r="B20" s="27" t="s">
        <v>17</v>
      </c>
      <c r="C20" s="27" t="s">
        <v>18</v>
      </c>
      <c r="D20" s="27" t="s">
        <v>19</v>
      </c>
      <c r="E20" s="27" t="s">
        <v>20</v>
      </c>
      <c r="F20" s="27" t="s">
        <v>22</v>
      </c>
    </row>
    <row r="21" spans="1:7" x14ac:dyDescent="0.25">
      <c r="B21" s="6" t="s">
        <v>69</v>
      </c>
      <c r="C21" s="6" t="s">
        <v>50</v>
      </c>
      <c r="D21" s="8">
        <v>0</v>
      </c>
      <c r="E21" s="8">
        <v>20</v>
      </c>
      <c r="F21" s="6" t="s">
        <v>29</v>
      </c>
    </row>
    <row r="22" spans="1:7" x14ac:dyDescent="0.25">
      <c r="B22" s="6" t="s">
        <v>70</v>
      </c>
      <c r="C22" s="6" t="s">
        <v>51</v>
      </c>
      <c r="D22" s="8">
        <v>0</v>
      </c>
      <c r="E22" s="8">
        <v>30</v>
      </c>
      <c r="F22" s="6" t="s">
        <v>29</v>
      </c>
    </row>
    <row r="23" spans="1:7" ht="15.75" thickBot="1" x14ac:dyDescent="0.3">
      <c r="B23" s="5" t="s">
        <v>71</v>
      </c>
      <c r="C23" s="5" t="s">
        <v>52</v>
      </c>
      <c r="D23" s="7">
        <v>0</v>
      </c>
      <c r="E23" s="7">
        <v>50</v>
      </c>
      <c r="F23" s="5" t="s">
        <v>29</v>
      </c>
    </row>
    <row r="26" spans="1:7" ht="15.75" thickBot="1" x14ac:dyDescent="0.3">
      <c r="A26" t="s">
        <v>23</v>
      </c>
    </row>
    <row r="27" spans="1:7" ht="15.75" thickBot="1" x14ac:dyDescent="0.3">
      <c r="B27" s="27" t="s">
        <v>17</v>
      </c>
      <c r="C27" s="27" t="s">
        <v>18</v>
      </c>
      <c r="D27" s="27" t="s">
        <v>24</v>
      </c>
      <c r="E27" s="27" t="s">
        <v>25</v>
      </c>
      <c r="F27" s="27" t="s">
        <v>26</v>
      </c>
      <c r="G27" s="27" t="s">
        <v>27</v>
      </c>
    </row>
    <row r="28" spans="1:7" x14ac:dyDescent="0.25">
      <c r="B28" s="6" t="s">
        <v>72</v>
      </c>
      <c r="C28" s="6" t="s">
        <v>57</v>
      </c>
      <c r="D28" s="8">
        <v>100</v>
      </c>
      <c r="E28" s="6" t="s">
        <v>73</v>
      </c>
      <c r="F28" s="6" t="s">
        <v>35</v>
      </c>
      <c r="G28" s="6">
        <v>0</v>
      </c>
    </row>
    <row r="29" spans="1:7" x14ac:dyDescent="0.25">
      <c r="B29" s="6" t="s">
        <v>74</v>
      </c>
      <c r="C29" s="6" t="s">
        <v>58</v>
      </c>
      <c r="D29" s="8">
        <v>20</v>
      </c>
      <c r="E29" s="6" t="s">
        <v>75</v>
      </c>
      <c r="F29" s="6" t="s">
        <v>35</v>
      </c>
      <c r="G29" s="8">
        <v>0</v>
      </c>
    </row>
    <row r="30" spans="1:7" x14ac:dyDescent="0.25">
      <c r="B30" s="6" t="s">
        <v>76</v>
      </c>
      <c r="C30" s="6" t="s">
        <v>59</v>
      </c>
      <c r="D30" s="8">
        <v>30</v>
      </c>
      <c r="E30" s="6" t="s">
        <v>77</v>
      </c>
      <c r="F30" s="6" t="s">
        <v>35</v>
      </c>
      <c r="G30" s="8">
        <v>0</v>
      </c>
    </row>
    <row r="31" spans="1:7" x14ac:dyDescent="0.25">
      <c r="B31" s="6" t="s">
        <v>78</v>
      </c>
      <c r="C31" s="6" t="s">
        <v>60</v>
      </c>
      <c r="D31" s="8">
        <v>50</v>
      </c>
      <c r="E31" s="6" t="s">
        <v>79</v>
      </c>
      <c r="F31" s="6" t="s">
        <v>80</v>
      </c>
      <c r="G31" s="8">
        <v>40</v>
      </c>
    </row>
    <row r="32" spans="1:7" x14ac:dyDescent="0.25">
      <c r="B32" s="6" t="s">
        <v>81</v>
      </c>
      <c r="C32" s="6" t="s">
        <v>61</v>
      </c>
      <c r="D32" s="8">
        <v>41000000</v>
      </c>
      <c r="E32" s="6" t="s">
        <v>82</v>
      </c>
      <c r="F32" s="6" t="s">
        <v>80</v>
      </c>
      <c r="G32" s="6">
        <v>24000000</v>
      </c>
    </row>
    <row r="33" spans="2:7" ht="15.75" thickBot="1" x14ac:dyDescent="0.3">
      <c r="B33" s="5" t="s">
        <v>83</v>
      </c>
      <c r="C33" s="5" t="s">
        <v>62</v>
      </c>
      <c r="D33" s="7">
        <v>34200</v>
      </c>
      <c r="E33" s="5" t="s">
        <v>84</v>
      </c>
      <c r="F33" s="5" t="s">
        <v>80</v>
      </c>
      <c r="G33" s="5">
        <v>5800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showGridLines="0" topLeftCell="A8" workbookViewId="0">
      <selection activeCell="J9" sqref="J9"/>
    </sheetView>
  </sheetViews>
  <sheetFormatPr defaultRowHeight="15" x14ac:dyDescent="0.25"/>
  <cols>
    <col min="1" max="1" width="2.28515625" customWidth="1"/>
    <col min="2" max="2" width="6.5703125" customWidth="1"/>
    <col min="3" max="3" width="16.85546875" bestFit="1" customWidth="1"/>
    <col min="4" max="4" width="9" bestFit="1" customWidth="1"/>
    <col min="5" max="5" width="9.28515625" bestFit="1" customWidth="1"/>
    <col min="6" max="6" width="11.7109375" bestFit="1" customWidth="1"/>
    <col min="7" max="7" width="12" bestFit="1" customWidth="1"/>
    <col min="8" max="8" width="11.28515625" bestFit="1" customWidth="1"/>
  </cols>
  <sheetData>
    <row r="1" spans="1:8" x14ac:dyDescent="0.25">
      <c r="A1" s="1" t="s">
        <v>36</v>
      </c>
    </row>
    <row r="2" spans="1:8" x14ac:dyDescent="0.25">
      <c r="A2" s="1" t="s">
        <v>64</v>
      </c>
    </row>
    <row r="3" spans="1:8" x14ac:dyDescent="0.25">
      <c r="A3" s="1" t="s">
        <v>137</v>
      </c>
    </row>
    <row r="6" spans="1:8" ht="15.75" thickBot="1" x14ac:dyDescent="0.3">
      <c r="A6" t="s">
        <v>21</v>
      </c>
    </row>
    <row r="7" spans="1:8" x14ac:dyDescent="0.25">
      <c r="B7" s="28"/>
      <c r="C7" s="28"/>
      <c r="D7" s="28" t="s">
        <v>37</v>
      </c>
      <c r="E7" s="28" t="s">
        <v>39</v>
      </c>
      <c r="F7" s="28" t="s">
        <v>41</v>
      </c>
      <c r="G7" s="28" t="s">
        <v>43</v>
      </c>
      <c r="H7" s="28" t="s">
        <v>43</v>
      </c>
    </row>
    <row r="8" spans="1:8" ht="15.75" thickBot="1" x14ac:dyDescent="0.3">
      <c r="B8" s="29" t="s">
        <v>17</v>
      </c>
      <c r="C8" s="29" t="s">
        <v>18</v>
      </c>
      <c r="D8" s="29" t="s">
        <v>38</v>
      </c>
      <c r="E8" s="29" t="s">
        <v>40</v>
      </c>
      <c r="F8" s="29" t="s">
        <v>42</v>
      </c>
      <c r="G8" s="29" t="s">
        <v>44</v>
      </c>
      <c r="H8" s="29" t="s">
        <v>45</v>
      </c>
    </row>
    <row r="9" spans="1:8" x14ac:dyDescent="0.25">
      <c r="B9" s="6" t="s">
        <v>69</v>
      </c>
      <c r="C9" s="6" t="s">
        <v>50</v>
      </c>
      <c r="D9" s="6">
        <v>20</v>
      </c>
      <c r="E9" s="6">
        <v>0</v>
      </c>
      <c r="F9" s="6">
        <v>50000</v>
      </c>
      <c r="G9" s="6">
        <v>100000</v>
      </c>
      <c r="H9" s="6">
        <v>1E+30</v>
      </c>
    </row>
    <row r="10" spans="1:8" x14ac:dyDescent="0.25">
      <c r="B10" s="6" t="s">
        <v>70</v>
      </c>
      <c r="C10" s="6" t="s">
        <v>51</v>
      </c>
      <c r="D10" s="6">
        <v>30</v>
      </c>
      <c r="E10" s="6">
        <v>0</v>
      </c>
      <c r="F10" s="6">
        <v>120000</v>
      </c>
      <c r="G10" s="6">
        <v>30000</v>
      </c>
      <c r="H10" s="6">
        <v>1E+30</v>
      </c>
    </row>
    <row r="11" spans="1:8" ht="15.75" thickBot="1" x14ac:dyDescent="0.3">
      <c r="B11" s="5" t="s">
        <v>71</v>
      </c>
      <c r="C11" s="5" t="s">
        <v>52</v>
      </c>
      <c r="D11" s="5">
        <v>50</v>
      </c>
      <c r="E11" s="5">
        <v>0</v>
      </c>
      <c r="F11" s="5">
        <v>150000</v>
      </c>
      <c r="G11" s="5">
        <v>1E+30</v>
      </c>
      <c r="H11" s="5">
        <v>30000</v>
      </c>
    </row>
    <row r="13" spans="1:8" ht="15.75" thickBot="1" x14ac:dyDescent="0.3">
      <c r="A13" t="s">
        <v>23</v>
      </c>
    </row>
    <row r="14" spans="1:8" x14ac:dyDescent="0.25">
      <c r="B14" s="28"/>
      <c r="C14" s="28"/>
      <c r="D14" s="28" t="s">
        <v>37</v>
      </c>
      <c r="E14" s="28" t="s">
        <v>46</v>
      </c>
      <c r="F14" s="28" t="s">
        <v>48</v>
      </c>
      <c r="G14" s="28" t="s">
        <v>43</v>
      </c>
      <c r="H14" s="28" t="s">
        <v>43</v>
      </c>
    </row>
    <row r="15" spans="1:8" ht="15.75" thickBot="1" x14ac:dyDescent="0.3">
      <c r="B15" s="29" t="s">
        <v>17</v>
      </c>
      <c r="C15" s="29" t="s">
        <v>18</v>
      </c>
      <c r="D15" s="29" t="s">
        <v>38</v>
      </c>
      <c r="E15" s="29" t="s">
        <v>47</v>
      </c>
      <c r="F15" s="29" t="s">
        <v>49</v>
      </c>
      <c r="G15" s="29" t="s">
        <v>44</v>
      </c>
      <c r="H15" s="29" t="s">
        <v>45</v>
      </c>
    </row>
    <row r="16" spans="1:8" x14ac:dyDescent="0.25">
      <c r="B16" s="6" t="s">
        <v>72</v>
      </c>
      <c r="C16" s="6" t="s">
        <v>57</v>
      </c>
      <c r="D16" s="6">
        <v>100</v>
      </c>
      <c r="E16" s="6">
        <v>150000</v>
      </c>
      <c r="F16" s="6">
        <v>100</v>
      </c>
      <c r="G16" s="6">
        <v>19.333333333333332</v>
      </c>
      <c r="H16" s="6">
        <v>40</v>
      </c>
    </row>
    <row r="17" spans="2:8" x14ac:dyDescent="0.25">
      <c r="B17" s="6" t="s">
        <v>74</v>
      </c>
      <c r="C17" s="6" t="s">
        <v>58</v>
      </c>
      <c r="D17" s="6">
        <v>20</v>
      </c>
      <c r="E17" s="6">
        <v>-100000</v>
      </c>
      <c r="F17" s="6">
        <v>20</v>
      </c>
      <c r="G17" s="6">
        <v>40</v>
      </c>
      <c r="H17" s="6">
        <v>20</v>
      </c>
    </row>
    <row r="18" spans="2:8" x14ac:dyDescent="0.25">
      <c r="B18" s="6" t="s">
        <v>76</v>
      </c>
      <c r="C18" s="6" t="s">
        <v>59</v>
      </c>
      <c r="D18" s="6">
        <v>30</v>
      </c>
      <c r="E18" s="6">
        <v>-30000</v>
      </c>
      <c r="F18" s="6">
        <v>30</v>
      </c>
      <c r="G18" s="6">
        <v>32.222222222222221</v>
      </c>
      <c r="H18" s="6">
        <v>30</v>
      </c>
    </row>
    <row r="19" spans="2:8" x14ac:dyDescent="0.25">
      <c r="B19" s="6" t="s">
        <v>78</v>
      </c>
      <c r="C19" s="6" t="s">
        <v>60</v>
      </c>
      <c r="D19" s="6">
        <v>50</v>
      </c>
      <c r="E19" s="6">
        <v>0</v>
      </c>
      <c r="F19" s="6">
        <v>10</v>
      </c>
      <c r="G19" s="6">
        <v>40</v>
      </c>
      <c r="H19" s="6">
        <v>1E+30</v>
      </c>
    </row>
    <row r="20" spans="2:8" x14ac:dyDescent="0.25">
      <c r="B20" s="6" t="s">
        <v>81</v>
      </c>
      <c r="C20" s="6" t="s">
        <v>61</v>
      </c>
      <c r="D20" s="6">
        <v>41000000</v>
      </c>
      <c r="E20" s="6">
        <v>0</v>
      </c>
      <c r="F20" s="6">
        <v>65000000</v>
      </c>
      <c r="G20" s="6">
        <v>1E+30</v>
      </c>
      <c r="H20" s="6">
        <v>24000000</v>
      </c>
    </row>
    <row r="21" spans="2:8" ht="15.75" thickBot="1" x14ac:dyDescent="0.3">
      <c r="B21" s="5" t="s">
        <v>83</v>
      </c>
      <c r="C21" s="5" t="s">
        <v>62</v>
      </c>
      <c r="D21" s="5">
        <v>34200</v>
      </c>
      <c r="E21" s="5">
        <v>0</v>
      </c>
      <c r="F21" s="5">
        <v>40000</v>
      </c>
      <c r="G21" s="5">
        <v>1E+30</v>
      </c>
      <c r="H21" s="5">
        <v>5800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opLeftCell="A13" workbookViewId="0">
      <selection activeCell="H16" sqref="H16"/>
    </sheetView>
  </sheetViews>
  <sheetFormatPr defaultRowHeight="15" x14ac:dyDescent="0.25"/>
  <cols>
    <col min="1" max="1" width="16.7109375" customWidth="1"/>
    <col min="3" max="3" width="12.85546875" customWidth="1"/>
    <col min="4" max="4" width="12.42578125" customWidth="1"/>
    <col min="5" max="5" width="10" bestFit="1" customWidth="1"/>
    <col min="6" max="6" width="9.140625" style="4"/>
    <col min="7" max="7" width="12.5703125" bestFit="1" customWidth="1"/>
    <col min="12" max="12" width="9.7109375" bestFit="1" customWidth="1"/>
  </cols>
  <sheetData>
    <row r="1" spans="1:7" x14ac:dyDescent="0.25">
      <c r="A1" s="1" t="s">
        <v>0</v>
      </c>
    </row>
    <row r="2" spans="1:7" x14ac:dyDescent="0.25">
      <c r="B2" s="11" t="s">
        <v>53</v>
      </c>
      <c r="C2" s="11" t="s">
        <v>54</v>
      </c>
      <c r="D2" s="11" t="s">
        <v>55</v>
      </c>
    </row>
    <row r="3" spans="1:7" x14ac:dyDescent="0.25">
      <c r="B3" s="3" t="s">
        <v>50</v>
      </c>
      <c r="C3" s="3" t="s">
        <v>51</v>
      </c>
      <c r="D3" s="3" t="s">
        <v>52</v>
      </c>
    </row>
    <row r="4" spans="1:7" x14ac:dyDescent="0.25">
      <c r="B4" s="18">
        <v>20</v>
      </c>
      <c r="C4" s="18">
        <v>30</v>
      </c>
      <c r="D4" s="18">
        <v>50</v>
      </c>
    </row>
    <row r="6" spans="1:7" x14ac:dyDescent="0.25">
      <c r="D6" t="s">
        <v>5</v>
      </c>
    </row>
    <row r="7" spans="1:7" x14ac:dyDescent="0.25">
      <c r="A7" s="1" t="s">
        <v>56</v>
      </c>
      <c r="B7" s="2">
        <v>50000</v>
      </c>
      <c r="C7" s="2">
        <v>120000</v>
      </c>
      <c r="D7" s="2">
        <v>150000</v>
      </c>
      <c r="E7" s="9">
        <f>SUMPRODUCT(B7:D7,B4:D4)</f>
        <v>12100000</v>
      </c>
      <c r="F7" s="4" t="s">
        <v>7</v>
      </c>
    </row>
    <row r="9" spans="1:7" x14ac:dyDescent="0.25">
      <c r="A9" s="1"/>
    </row>
    <row r="10" spans="1:7" x14ac:dyDescent="0.25">
      <c r="A10" s="1" t="s">
        <v>57</v>
      </c>
      <c r="B10" s="21">
        <v>1</v>
      </c>
      <c r="C10" s="21">
        <v>1</v>
      </c>
      <c r="D10" s="21">
        <v>1</v>
      </c>
      <c r="E10" s="21">
        <f>SUMPRODUCT(B10:D10,B$4:D$4)</f>
        <v>100</v>
      </c>
      <c r="F10" s="24" t="s">
        <v>8</v>
      </c>
      <c r="G10" s="21">
        <v>100</v>
      </c>
    </row>
    <row r="11" spans="1:7" x14ac:dyDescent="0.25">
      <c r="A11" s="10" t="s">
        <v>58</v>
      </c>
      <c r="B11" s="20">
        <v>1</v>
      </c>
      <c r="C11" s="20"/>
      <c r="D11" s="20"/>
      <c r="E11" s="20">
        <f t="shared" ref="E11:E15" si="0">SUMPRODUCT(B11:D11,B$4:D$4)</f>
        <v>20</v>
      </c>
      <c r="F11" s="25" t="s">
        <v>6</v>
      </c>
      <c r="G11" s="20">
        <v>20</v>
      </c>
    </row>
    <row r="12" spans="1:7" x14ac:dyDescent="0.25">
      <c r="A12" s="1" t="s">
        <v>59</v>
      </c>
      <c r="B12" s="20"/>
      <c r="C12" s="20">
        <v>1</v>
      </c>
      <c r="D12" s="20"/>
      <c r="E12" s="20">
        <f t="shared" si="0"/>
        <v>30</v>
      </c>
      <c r="F12" s="25" t="s">
        <v>6</v>
      </c>
      <c r="G12" s="20">
        <v>30</v>
      </c>
    </row>
    <row r="13" spans="1:7" x14ac:dyDescent="0.25">
      <c r="A13" s="10" t="s">
        <v>60</v>
      </c>
      <c r="B13" s="20"/>
      <c r="C13" s="20"/>
      <c r="D13" s="20">
        <v>1</v>
      </c>
      <c r="E13" s="20">
        <f t="shared" si="0"/>
        <v>50</v>
      </c>
      <c r="F13" s="25" t="s">
        <v>6</v>
      </c>
      <c r="G13" s="20">
        <v>10</v>
      </c>
    </row>
    <row r="14" spans="1:7" x14ac:dyDescent="0.25">
      <c r="A14" s="10" t="s">
        <v>61</v>
      </c>
      <c r="B14" s="19">
        <v>300000</v>
      </c>
      <c r="C14" s="19">
        <v>500000</v>
      </c>
      <c r="D14" s="19">
        <v>400000</v>
      </c>
      <c r="E14" s="19">
        <f t="shared" si="0"/>
        <v>41000000</v>
      </c>
      <c r="F14" s="26" t="s">
        <v>63</v>
      </c>
      <c r="G14" s="23">
        <v>65000000</v>
      </c>
    </row>
    <row r="15" spans="1:7" x14ac:dyDescent="0.25">
      <c r="A15" s="10" t="s">
        <v>62</v>
      </c>
      <c r="B15" s="19">
        <f>20*12</f>
        <v>240</v>
      </c>
      <c r="C15" s="19">
        <f>40*12</f>
        <v>480</v>
      </c>
      <c r="D15" s="19">
        <f>25*12</f>
        <v>300</v>
      </c>
      <c r="E15" s="19">
        <f t="shared" si="0"/>
        <v>34200</v>
      </c>
      <c r="F15" s="26" t="s">
        <v>63</v>
      </c>
      <c r="G15" s="19">
        <v>40000</v>
      </c>
    </row>
    <row r="18" spans="3:3" x14ac:dyDescent="0.25">
      <c r="C18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showGridLines="0" workbookViewId="0">
      <selection activeCell="G20" sqref="G20"/>
    </sheetView>
  </sheetViews>
  <sheetFormatPr defaultRowHeight="15" x14ac:dyDescent="0.25"/>
  <cols>
    <col min="1" max="1" width="2.28515625" customWidth="1"/>
    <col min="2" max="2" width="6.5703125" customWidth="1"/>
    <col min="3" max="3" width="21.85546875" customWidth="1"/>
    <col min="4" max="4" width="14.42578125" bestFit="1" customWidth="1"/>
    <col min="5" max="5" width="14.5703125" bestFit="1" customWidth="1"/>
    <col min="6" max="6" width="14.85546875" bestFit="1" customWidth="1"/>
    <col min="7" max="7" width="12" bestFit="1" customWidth="1"/>
  </cols>
  <sheetData>
    <row r="1" spans="1:5" x14ac:dyDescent="0.25">
      <c r="A1" s="1" t="s">
        <v>9</v>
      </c>
    </row>
    <row r="2" spans="1:5" x14ac:dyDescent="0.25">
      <c r="A2" s="1" t="s">
        <v>243</v>
      </c>
    </row>
    <row r="3" spans="1:5" x14ac:dyDescent="0.25">
      <c r="A3" s="1" t="s">
        <v>244</v>
      </c>
    </row>
    <row r="4" spans="1:5" x14ac:dyDescent="0.25">
      <c r="A4" s="1" t="s">
        <v>10</v>
      </c>
    </row>
    <row r="5" spans="1:5" x14ac:dyDescent="0.25">
      <c r="A5" s="1" t="s">
        <v>11</v>
      </c>
    </row>
    <row r="6" spans="1:5" x14ac:dyDescent="0.25">
      <c r="A6" s="1"/>
      <c r="B6" t="s">
        <v>12</v>
      </c>
    </row>
    <row r="7" spans="1:5" x14ac:dyDescent="0.25">
      <c r="A7" s="1"/>
      <c r="B7" t="s">
        <v>145</v>
      </c>
    </row>
    <row r="8" spans="1:5" x14ac:dyDescent="0.25">
      <c r="A8" s="1"/>
      <c r="B8" t="s">
        <v>146</v>
      </c>
    </row>
    <row r="9" spans="1:5" x14ac:dyDescent="0.25">
      <c r="A9" s="1" t="s">
        <v>13</v>
      </c>
    </row>
    <row r="10" spans="1:5" x14ac:dyDescent="0.25">
      <c r="B10" t="s">
        <v>14</v>
      </c>
    </row>
    <row r="11" spans="1:5" x14ac:dyDescent="0.25">
      <c r="B11" t="s">
        <v>15</v>
      </c>
    </row>
    <row r="14" spans="1:5" ht="15.75" thickBot="1" x14ac:dyDescent="0.3">
      <c r="A14" t="s">
        <v>16</v>
      </c>
    </row>
    <row r="15" spans="1:5" ht="15.75" thickBot="1" x14ac:dyDescent="0.3">
      <c r="B15" s="39" t="s">
        <v>17</v>
      </c>
      <c r="C15" s="39" t="s">
        <v>18</v>
      </c>
      <c r="D15" s="39" t="s">
        <v>19</v>
      </c>
      <c r="E15" s="39" t="s">
        <v>20</v>
      </c>
    </row>
    <row r="16" spans="1:5" ht="15.75" thickBot="1" x14ac:dyDescent="0.3">
      <c r="B16" s="5" t="s">
        <v>147</v>
      </c>
      <c r="C16" s="5" t="s">
        <v>148</v>
      </c>
      <c r="D16" s="7">
        <v>0</v>
      </c>
      <c r="E16" s="7">
        <v>335609.54331664415</v>
      </c>
    </row>
    <row r="19" spans="1:6" ht="15.75" thickBot="1" x14ac:dyDescent="0.3">
      <c r="A19" t="s">
        <v>21</v>
      </c>
    </row>
    <row r="20" spans="1:6" ht="15.75" thickBot="1" x14ac:dyDescent="0.3">
      <c r="B20" s="39" t="s">
        <v>17</v>
      </c>
      <c r="C20" s="39" t="s">
        <v>18</v>
      </c>
      <c r="D20" s="39" t="s">
        <v>19</v>
      </c>
      <c r="E20" s="39" t="s">
        <v>20</v>
      </c>
      <c r="F20" s="39" t="s">
        <v>22</v>
      </c>
    </row>
    <row r="21" spans="1:6" x14ac:dyDescent="0.25">
      <c r="B21" s="6" t="s">
        <v>28</v>
      </c>
      <c r="C21" s="6" t="s">
        <v>93</v>
      </c>
      <c r="D21" s="8">
        <v>0</v>
      </c>
      <c r="E21" s="8">
        <v>0</v>
      </c>
      <c r="F21" s="6" t="s">
        <v>29</v>
      </c>
    </row>
    <row r="22" spans="1:6" x14ac:dyDescent="0.25">
      <c r="B22" s="6" t="s">
        <v>30</v>
      </c>
      <c r="C22" s="6" t="s">
        <v>94</v>
      </c>
      <c r="D22" s="8">
        <v>0</v>
      </c>
      <c r="E22" s="8">
        <v>0</v>
      </c>
      <c r="F22" s="6" t="s">
        <v>29</v>
      </c>
    </row>
    <row r="23" spans="1:6" x14ac:dyDescent="0.25">
      <c r="B23" s="6" t="s">
        <v>31</v>
      </c>
      <c r="C23" s="6" t="s">
        <v>95</v>
      </c>
      <c r="D23" s="8">
        <v>0</v>
      </c>
      <c r="E23" s="8">
        <v>0</v>
      </c>
      <c r="F23" s="6" t="s">
        <v>29</v>
      </c>
    </row>
    <row r="24" spans="1:6" x14ac:dyDescent="0.25">
      <c r="B24" s="6" t="s">
        <v>32</v>
      </c>
      <c r="C24" s="6" t="s">
        <v>96</v>
      </c>
      <c r="D24" s="8">
        <v>0</v>
      </c>
      <c r="E24" s="8">
        <v>28.185838933333358</v>
      </c>
      <c r="F24" s="6" t="s">
        <v>29</v>
      </c>
    </row>
    <row r="25" spans="1:6" x14ac:dyDescent="0.25">
      <c r="B25" s="6" t="s">
        <v>33</v>
      </c>
      <c r="C25" s="6" t="s">
        <v>97</v>
      </c>
      <c r="D25" s="8">
        <v>0</v>
      </c>
      <c r="E25" s="8">
        <v>0</v>
      </c>
      <c r="F25" s="6" t="s">
        <v>29</v>
      </c>
    </row>
    <row r="26" spans="1:6" x14ac:dyDescent="0.25">
      <c r="B26" s="6" t="s">
        <v>34</v>
      </c>
      <c r="C26" s="6" t="s">
        <v>98</v>
      </c>
      <c r="D26" s="8">
        <v>0</v>
      </c>
      <c r="E26" s="8">
        <v>0</v>
      </c>
      <c r="F26" s="6" t="s">
        <v>29</v>
      </c>
    </row>
    <row r="27" spans="1:6" x14ac:dyDescent="0.25">
      <c r="B27" s="6" t="s">
        <v>149</v>
      </c>
      <c r="C27" s="6" t="s">
        <v>99</v>
      </c>
      <c r="D27" s="8">
        <v>0</v>
      </c>
      <c r="E27" s="8">
        <v>0</v>
      </c>
      <c r="F27" s="6" t="s">
        <v>29</v>
      </c>
    </row>
    <row r="28" spans="1:6" x14ac:dyDescent="0.25">
      <c r="B28" s="6" t="s">
        <v>150</v>
      </c>
      <c r="C28" s="6" t="s">
        <v>100</v>
      </c>
      <c r="D28" s="8">
        <v>0</v>
      </c>
      <c r="E28" s="8">
        <v>40.636484266666706</v>
      </c>
      <c r="F28" s="6" t="s">
        <v>29</v>
      </c>
    </row>
    <row r="29" spans="1:6" x14ac:dyDescent="0.25">
      <c r="B29" s="6" t="s">
        <v>151</v>
      </c>
      <c r="C29" s="6" t="s">
        <v>101</v>
      </c>
      <c r="D29" s="8">
        <v>0</v>
      </c>
      <c r="E29" s="8">
        <v>0</v>
      </c>
      <c r="F29" s="6" t="s">
        <v>29</v>
      </c>
    </row>
    <row r="30" spans="1:6" x14ac:dyDescent="0.25">
      <c r="B30" s="6" t="s">
        <v>152</v>
      </c>
      <c r="C30" s="6" t="s">
        <v>102</v>
      </c>
      <c r="D30" s="8">
        <v>0</v>
      </c>
      <c r="E30" s="8">
        <v>0</v>
      </c>
      <c r="F30" s="6" t="s">
        <v>29</v>
      </c>
    </row>
    <row r="31" spans="1:6" x14ac:dyDescent="0.25">
      <c r="B31" s="6" t="s">
        <v>153</v>
      </c>
      <c r="C31" s="6" t="s">
        <v>103</v>
      </c>
      <c r="D31" s="8">
        <v>0</v>
      </c>
      <c r="E31" s="8">
        <v>0</v>
      </c>
      <c r="F31" s="6" t="s">
        <v>29</v>
      </c>
    </row>
    <row r="32" spans="1:6" x14ac:dyDescent="0.25">
      <c r="B32" s="6" t="s">
        <v>154</v>
      </c>
      <c r="C32" s="6" t="s">
        <v>104</v>
      </c>
      <c r="D32" s="8">
        <v>0</v>
      </c>
      <c r="E32" s="8">
        <v>0</v>
      </c>
      <c r="F32" s="6" t="s">
        <v>29</v>
      </c>
    </row>
    <row r="33" spans="1:7" x14ac:dyDescent="0.25">
      <c r="B33" s="6" t="s">
        <v>155</v>
      </c>
      <c r="C33" s="6" t="s">
        <v>231</v>
      </c>
      <c r="D33" s="8">
        <v>0</v>
      </c>
      <c r="E33" s="8">
        <v>33.6</v>
      </c>
      <c r="F33" s="6" t="s">
        <v>29</v>
      </c>
    </row>
    <row r="34" spans="1:7" x14ac:dyDescent="0.25">
      <c r="B34" s="6" t="s">
        <v>156</v>
      </c>
      <c r="C34" s="6" t="s">
        <v>232</v>
      </c>
      <c r="D34" s="8">
        <v>0</v>
      </c>
      <c r="E34" s="8">
        <v>37.632000000000005</v>
      </c>
      <c r="F34" s="6" t="s">
        <v>29</v>
      </c>
    </row>
    <row r="35" spans="1:7" x14ac:dyDescent="0.25">
      <c r="B35" s="6" t="s">
        <v>157</v>
      </c>
      <c r="C35" s="6" t="s">
        <v>233</v>
      </c>
      <c r="D35" s="8">
        <v>0</v>
      </c>
      <c r="E35" s="8">
        <v>42.147840000000002</v>
      </c>
      <c r="F35" s="6" t="s">
        <v>29</v>
      </c>
    </row>
    <row r="36" spans="1:7" x14ac:dyDescent="0.25">
      <c r="B36" s="6" t="s">
        <v>158</v>
      </c>
      <c r="C36" s="6" t="s">
        <v>234</v>
      </c>
      <c r="D36" s="8">
        <v>0</v>
      </c>
      <c r="E36" s="8">
        <v>19.019741866666667</v>
      </c>
      <c r="F36" s="6" t="s">
        <v>29</v>
      </c>
    </row>
    <row r="37" spans="1:7" x14ac:dyDescent="0.25">
      <c r="B37" s="6" t="s">
        <v>159</v>
      </c>
      <c r="C37" s="6" t="s">
        <v>235</v>
      </c>
      <c r="D37" s="8">
        <v>0</v>
      </c>
      <c r="E37" s="8">
        <v>56</v>
      </c>
      <c r="F37" s="6" t="s">
        <v>29</v>
      </c>
    </row>
    <row r="38" spans="1:7" x14ac:dyDescent="0.25">
      <c r="B38" s="6" t="s">
        <v>160</v>
      </c>
      <c r="C38" s="6" t="s">
        <v>236</v>
      </c>
      <c r="D38" s="8">
        <v>0</v>
      </c>
      <c r="E38" s="8">
        <v>62.720000000000013</v>
      </c>
      <c r="F38" s="6" t="s">
        <v>29</v>
      </c>
    </row>
    <row r="39" spans="1:7" x14ac:dyDescent="0.25">
      <c r="B39" s="6" t="s">
        <v>161</v>
      </c>
      <c r="C39" s="6" t="s">
        <v>237</v>
      </c>
      <c r="D39" s="8">
        <v>0</v>
      </c>
      <c r="E39" s="8">
        <v>70.246400000000023</v>
      </c>
      <c r="F39" s="6" t="s">
        <v>29</v>
      </c>
    </row>
    <row r="40" spans="1:7" x14ac:dyDescent="0.25">
      <c r="B40" s="6" t="s">
        <v>162</v>
      </c>
      <c r="C40" s="6" t="s">
        <v>238</v>
      </c>
      <c r="D40" s="8">
        <v>0</v>
      </c>
      <c r="E40" s="8">
        <v>38.039483733333327</v>
      </c>
      <c r="F40" s="6" t="s">
        <v>29</v>
      </c>
    </row>
    <row r="41" spans="1:7" x14ac:dyDescent="0.25">
      <c r="B41" s="6" t="s">
        <v>163</v>
      </c>
      <c r="C41" s="6" t="s">
        <v>239</v>
      </c>
      <c r="D41" s="8">
        <v>0</v>
      </c>
      <c r="E41" s="8">
        <v>44.800000000000004</v>
      </c>
      <c r="F41" s="6" t="s">
        <v>29</v>
      </c>
    </row>
    <row r="42" spans="1:7" x14ac:dyDescent="0.25">
      <c r="B42" s="6" t="s">
        <v>164</v>
      </c>
      <c r="C42" s="6" t="s">
        <v>240</v>
      </c>
      <c r="D42" s="8">
        <v>0</v>
      </c>
      <c r="E42" s="8">
        <v>50.176000000000009</v>
      </c>
      <c r="F42" s="6" t="s">
        <v>29</v>
      </c>
    </row>
    <row r="43" spans="1:7" x14ac:dyDescent="0.25">
      <c r="B43" s="6" t="s">
        <v>165</v>
      </c>
      <c r="C43" s="6" t="s">
        <v>241</v>
      </c>
      <c r="D43" s="8">
        <v>0</v>
      </c>
      <c r="E43" s="8">
        <v>56.197120000000012</v>
      </c>
      <c r="F43" s="6" t="s">
        <v>29</v>
      </c>
    </row>
    <row r="44" spans="1:7" ht="15.75" thickBot="1" x14ac:dyDescent="0.3">
      <c r="B44" s="5" t="s">
        <v>166</v>
      </c>
      <c r="C44" s="5" t="s">
        <v>242</v>
      </c>
      <c r="D44" s="7">
        <v>0</v>
      </c>
      <c r="E44" s="7">
        <v>62.940774400000024</v>
      </c>
      <c r="F44" s="5" t="s">
        <v>29</v>
      </c>
    </row>
    <row r="47" spans="1:7" ht="15.75" thickBot="1" x14ac:dyDescent="0.3">
      <c r="A47" t="s">
        <v>23</v>
      </c>
    </row>
    <row r="48" spans="1:7" ht="15.75" thickBot="1" x14ac:dyDescent="0.3">
      <c r="B48" s="39" t="s">
        <v>17</v>
      </c>
      <c r="C48" s="39" t="s">
        <v>18</v>
      </c>
      <c r="D48" s="39" t="s">
        <v>24</v>
      </c>
      <c r="E48" s="39" t="s">
        <v>25</v>
      </c>
      <c r="F48" s="39" t="s">
        <v>26</v>
      </c>
      <c r="G48" s="39" t="s">
        <v>27</v>
      </c>
    </row>
    <row r="49" spans="2:7" x14ac:dyDescent="0.25">
      <c r="B49" s="6" t="s">
        <v>167</v>
      </c>
      <c r="C49" s="6" t="s">
        <v>106</v>
      </c>
      <c r="D49" s="8">
        <v>0</v>
      </c>
      <c r="E49" s="6" t="s">
        <v>168</v>
      </c>
      <c r="F49" s="6" t="s">
        <v>80</v>
      </c>
      <c r="G49" s="6">
        <v>33.6</v>
      </c>
    </row>
    <row r="50" spans="2:7" x14ac:dyDescent="0.25">
      <c r="B50" s="6" t="s">
        <v>169</v>
      </c>
      <c r="C50" s="6" t="s">
        <v>107</v>
      </c>
      <c r="D50" s="8">
        <v>-37.632000000000005</v>
      </c>
      <c r="E50" s="6" t="s">
        <v>170</v>
      </c>
      <c r="F50" s="6" t="s">
        <v>80</v>
      </c>
      <c r="G50" s="6">
        <v>37.632000000000005</v>
      </c>
    </row>
    <row r="51" spans="2:7" x14ac:dyDescent="0.25">
      <c r="B51" s="6" t="s">
        <v>171</v>
      </c>
      <c r="C51" s="6" t="s">
        <v>108</v>
      </c>
      <c r="D51" s="8">
        <v>-42.147840000000009</v>
      </c>
      <c r="E51" s="6" t="s">
        <v>172</v>
      </c>
      <c r="F51" s="6" t="s">
        <v>80</v>
      </c>
      <c r="G51" s="6">
        <v>42.147840000000009</v>
      </c>
    </row>
    <row r="52" spans="2:7" x14ac:dyDescent="0.25">
      <c r="B52" s="6" t="s">
        <v>173</v>
      </c>
      <c r="C52" s="6" t="s">
        <v>109</v>
      </c>
      <c r="D52" s="8">
        <v>-19.019741866666649</v>
      </c>
      <c r="E52" s="6" t="s">
        <v>174</v>
      </c>
      <c r="F52" s="6" t="s">
        <v>80</v>
      </c>
      <c r="G52" s="6">
        <v>19.019741866666649</v>
      </c>
    </row>
    <row r="53" spans="2:7" x14ac:dyDescent="0.25">
      <c r="B53" s="6" t="s">
        <v>175</v>
      </c>
      <c r="C53" s="6" t="s">
        <v>110</v>
      </c>
      <c r="D53" s="8">
        <v>0</v>
      </c>
      <c r="E53" s="6" t="s">
        <v>176</v>
      </c>
      <c r="F53" s="6" t="s">
        <v>80</v>
      </c>
      <c r="G53" s="6">
        <v>56.000000000000007</v>
      </c>
    </row>
    <row r="54" spans="2:7" x14ac:dyDescent="0.25">
      <c r="B54" s="6" t="s">
        <v>177</v>
      </c>
      <c r="C54" s="6" t="s">
        <v>111</v>
      </c>
      <c r="D54" s="8">
        <v>-62.720000000000006</v>
      </c>
      <c r="E54" s="6" t="s">
        <v>178</v>
      </c>
      <c r="F54" s="6" t="s">
        <v>80</v>
      </c>
      <c r="G54" s="6">
        <v>62.720000000000006</v>
      </c>
    </row>
    <row r="55" spans="2:7" x14ac:dyDescent="0.25">
      <c r="B55" s="6" t="s">
        <v>179</v>
      </c>
      <c r="C55" s="6" t="s">
        <v>112</v>
      </c>
      <c r="D55" s="8">
        <v>-70.246400000000023</v>
      </c>
      <c r="E55" s="6" t="s">
        <v>180</v>
      </c>
      <c r="F55" s="6" t="s">
        <v>80</v>
      </c>
      <c r="G55" s="6">
        <v>70.246400000000023</v>
      </c>
    </row>
    <row r="56" spans="2:7" x14ac:dyDescent="0.25">
      <c r="B56" s="6" t="s">
        <v>181</v>
      </c>
      <c r="C56" s="6" t="s">
        <v>113</v>
      </c>
      <c r="D56" s="8">
        <v>-38.03948373333332</v>
      </c>
      <c r="E56" s="6" t="s">
        <v>182</v>
      </c>
      <c r="F56" s="6" t="s">
        <v>80</v>
      </c>
      <c r="G56" s="6">
        <v>38.03948373333332</v>
      </c>
    </row>
    <row r="57" spans="2:7" x14ac:dyDescent="0.25">
      <c r="B57" s="6" t="s">
        <v>183</v>
      </c>
      <c r="C57" s="6" t="s">
        <v>114</v>
      </c>
      <c r="D57" s="8">
        <v>0</v>
      </c>
      <c r="E57" s="6" t="s">
        <v>184</v>
      </c>
      <c r="F57" s="6" t="s">
        <v>80</v>
      </c>
      <c r="G57" s="6">
        <v>44.800000000000004</v>
      </c>
    </row>
    <row r="58" spans="2:7" x14ac:dyDescent="0.25">
      <c r="B58" s="6" t="s">
        <v>185</v>
      </c>
      <c r="C58" s="6" t="s">
        <v>115</v>
      </c>
      <c r="D58" s="8">
        <v>-50.176000000000009</v>
      </c>
      <c r="E58" s="6" t="s">
        <v>186</v>
      </c>
      <c r="F58" s="6" t="s">
        <v>80</v>
      </c>
      <c r="G58" s="6">
        <v>50.176000000000009</v>
      </c>
    </row>
    <row r="59" spans="2:7" x14ac:dyDescent="0.25">
      <c r="B59" s="6" t="s">
        <v>187</v>
      </c>
      <c r="C59" s="6" t="s">
        <v>116</v>
      </c>
      <c r="D59" s="8">
        <v>-56.197120000000012</v>
      </c>
      <c r="E59" s="6" t="s">
        <v>188</v>
      </c>
      <c r="F59" s="6" t="s">
        <v>80</v>
      </c>
      <c r="G59" s="6">
        <v>56.197120000000012</v>
      </c>
    </row>
    <row r="60" spans="2:7" x14ac:dyDescent="0.25">
      <c r="B60" s="6" t="s">
        <v>189</v>
      </c>
      <c r="C60" s="6" t="s">
        <v>117</v>
      </c>
      <c r="D60" s="8">
        <v>-62.940774400000016</v>
      </c>
      <c r="E60" s="6" t="s">
        <v>190</v>
      </c>
      <c r="F60" s="6" t="s">
        <v>80</v>
      </c>
      <c r="G60" s="6">
        <v>62.940774400000016</v>
      </c>
    </row>
    <row r="61" spans="2:7" x14ac:dyDescent="0.25">
      <c r="B61" s="6" t="s">
        <v>191</v>
      </c>
      <c r="C61" s="6" t="s">
        <v>118</v>
      </c>
      <c r="D61" s="8">
        <v>33.6</v>
      </c>
      <c r="E61" s="6" t="s">
        <v>192</v>
      </c>
      <c r="F61" s="6" t="s">
        <v>35</v>
      </c>
      <c r="G61" s="6">
        <v>0</v>
      </c>
    </row>
    <row r="62" spans="2:7" x14ac:dyDescent="0.25">
      <c r="B62" s="6" t="s">
        <v>193</v>
      </c>
      <c r="C62" s="6" t="s">
        <v>119</v>
      </c>
      <c r="D62" s="8">
        <v>0</v>
      </c>
      <c r="E62" s="6" t="s">
        <v>194</v>
      </c>
      <c r="F62" s="6" t="s">
        <v>35</v>
      </c>
      <c r="G62" s="6">
        <v>0</v>
      </c>
    </row>
    <row r="63" spans="2:7" x14ac:dyDescent="0.25">
      <c r="B63" s="6" t="s">
        <v>195</v>
      </c>
      <c r="C63" s="6" t="s">
        <v>120</v>
      </c>
      <c r="D63" s="8">
        <v>-7.1054273576010019E-15</v>
      </c>
      <c r="E63" s="6" t="s">
        <v>196</v>
      </c>
      <c r="F63" s="6" t="s">
        <v>35</v>
      </c>
      <c r="G63" s="6">
        <v>0</v>
      </c>
    </row>
    <row r="64" spans="2:7" x14ac:dyDescent="0.25">
      <c r="B64" s="6" t="s">
        <v>197</v>
      </c>
      <c r="C64" s="6" t="s">
        <v>121</v>
      </c>
      <c r="D64" s="8">
        <v>1.7763568394002505E-14</v>
      </c>
      <c r="E64" s="6" t="s">
        <v>198</v>
      </c>
      <c r="F64" s="6" t="s">
        <v>35</v>
      </c>
      <c r="G64" s="6">
        <v>0</v>
      </c>
    </row>
    <row r="65" spans="2:7" x14ac:dyDescent="0.25">
      <c r="B65" s="6" t="s">
        <v>199</v>
      </c>
      <c r="C65" s="6" t="s">
        <v>122</v>
      </c>
      <c r="D65" s="8">
        <v>56</v>
      </c>
      <c r="E65" s="6" t="s">
        <v>200</v>
      </c>
      <c r="F65" s="6" t="s">
        <v>35</v>
      </c>
      <c r="G65" s="6">
        <v>0</v>
      </c>
    </row>
    <row r="66" spans="2:7" x14ac:dyDescent="0.25">
      <c r="B66" s="6" t="s">
        <v>201</v>
      </c>
      <c r="C66" s="6" t="s">
        <v>123</v>
      </c>
      <c r="D66" s="8">
        <v>7.1054273576010019E-15</v>
      </c>
      <c r="E66" s="6" t="s">
        <v>202</v>
      </c>
      <c r="F66" s="6" t="s">
        <v>35</v>
      </c>
      <c r="G66" s="6">
        <v>0</v>
      </c>
    </row>
    <row r="67" spans="2:7" x14ac:dyDescent="0.25">
      <c r="B67" s="6" t="s">
        <v>203</v>
      </c>
      <c r="C67" s="6" t="s">
        <v>124</v>
      </c>
      <c r="D67" s="8">
        <v>0</v>
      </c>
      <c r="E67" s="6" t="s">
        <v>204</v>
      </c>
      <c r="F67" s="6" t="s">
        <v>35</v>
      </c>
      <c r="G67" s="6">
        <v>0</v>
      </c>
    </row>
    <row r="68" spans="2:7" x14ac:dyDescent="0.25">
      <c r="B68" s="6" t="s">
        <v>205</v>
      </c>
      <c r="C68" s="6" t="s">
        <v>125</v>
      </c>
      <c r="D68" s="8">
        <v>7.1054273576010019E-15</v>
      </c>
      <c r="E68" s="6" t="s">
        <v>206</v>
      </c>
      <c r="F68" s="6" t="s">
        <v>35</v>
      </c>
      <c r="G68" s="6">
        <v>0</v>
      </c>
    </row>
    <row r="69" spans="2:7" x14ac:dyDescent="0.25">
      <c r="B69" s="6" t="s">
        <v>207</v>
      </c>
      <c r="C69" s="6" t="s">
        <v>126</v>
      </c>
      <c r="D69" s="8">
        <v>44.800000000000004</v>
      </c>
      <c r="E69" s="6" t="s">
        <v>208</v>
      </c>
      <c r="F69" s="6" t="s">
        <v>35</v>
      </c>
      <c r="G69" s="6">
        <v>0</v>
      </c>
    </row>
    <row r="70" spans="2:7" x14ac:dyDescent="0.25">
      <c r="B70" s="6" t="s">
        <v>209</v>
      </c>
      <c r="C70" s="6" t="s">
        <v>127</v>
      </c>
      <c r="D70" s="8">
        <v>0</v>
      </c>
      <c r="E70" s="6" t="s">
        <v>210</v>
      </c>
      <c r="F70" s="6" t="s">
        <v>35</v>
      </c>
      <c r="G70" s="6">
        <v>0</v>
      </c>
    </row>
    <row r="71" spans="2:7" x14ac:dyDescent="0.25">
      <c r="B71" s="6" t="s">
        <v>211</v>
      </c>
      <c r="C71" s="6" t="s">
        <v>128</v>
      </c>
      <c r="D71" s="8">
        <v>0</v>
      </c>
      <c r="E71" s="6" t="s">
        <v>212</v>
      </c>
      <c r="F71" s="6" t="s">
        <v>35</v>
      </c>
      <c r="G71" s="6">
        <v>0</v>
      </c>
    </row>
    <row r="72" spans="2:7" x14ac:dyDescent="0.25">
      <c r="B72" s="6" t="s">
        <v>213</v>
      </c>
      <c r="C72" s="6" t="s">
        <v>129</v>
      </c>
      <c r="D72" s="8">
        <v>7.1054273576010019E-15</v>
      </c>
      <c r="E72" s="6" t="s">
        <v>214</v>
      </c>
      <c r="F72" s="6" t="s">
        <v>35</v>
      </c>
      <c r="G72" s="6">
        <v>0</v>
      </c>
    </row>
    <row r="73" spans="2:7" x14ac:dyDescent="0.25">
      <c r="B73" s="6" t="s">
        <v>215</v>
      </c>
      <c r="C73" s="6" t="s">
        <v>130</v>
      </c>
      <c r="D73" s="8">
        <v>-11.200000000000003</v>
      </c>
      <c r="E73" s="6" t="s">
        <v>216</v>
      </c>
      <c r="F73" s="6" t="s">
        <v>80</v>
      </c>
      <c r="G73" s="6">
        <v>11.200000000000003</v>
      </c>
    </row>
    <row r="74" spans="2:7" x14ac:dyDescent="0.25">
      <c r="B74" s="6" t="s">
        <v>217</v>
      </c>
      <c r="C74" s="6" t="s">
        <v>131</v>
      </c>
      <c r="D74" s="8">
        <v>-12.543999999999997</v>
      </c>
      <c r="E74" s="6" t="s">
        <v>218</v>
      </c>
      <c r="F74" s="6" t="s">
        <v>80</v>
      </c>
      <c r="G74" s="6">
        <v>12.543999999999997</v>
      </c>
    </row>
    <row r="75" spans="2:7" x14ac:dyDescent="0.25">
      <c r="B75" s="6" t="s">
        <v>219</v>
      </c>
      <c r="C75" s="6" t="s">
        <v>132</v>
      </c>
      <c r="D75" s="8">
        <v>-14.049279999999982</v>
      </c>
      <c r="E75" s="6" t="s">
        <v>220</v>
      </c>
      <c r="F75" s="6" t="s">
        <v>80</v>
      </c>
      <c r="G75" s="6">
        <v>14.049279999999982</v>
      </c>
    </row>
    <row r="76" spans="2:7" x14ac:dyDescent="0.25">
      <c r="B76" s="6" t="s">
        <v>221</v>
      </c>
      <c r="C76" s="6" t="s">
        <v>133</v>
      </c>
      <c r="D76" s="8">
        <v>-7.1054273576010019E-15</v>
      </c>
      <c r="E76" s="6" t="s">
        <v>222</v>
      </c>
      <c r="F76" s="6" t="s">
        <v>35</v>
      </c>
      <c r="G76" s="6">
        <v>0</v>
      </c>
    </row>
    <row r="77" spans="2:7" x14ac:dyDescent="0.25">
      <c r="B77" s="6" t="s">
        <v>223</v>
      </c>
      <c r="C77" s="6" t="s">
        <v>138</v>
      </c>
      <c r="D77" s="8">
        <v>120.00000000000001</v>
      </c>
      <c r="E77" s="6" t="s">
        <v>224</v>
      </c>
      <c r="F77" s="6" t="s">
        <v>35</v>
      </c>
      <c r="G77" s="8">
        <v>0</v>
      </c>
    </row>
    <row r="78" spans="2:7" x14ac:dyDescent="0.25">
      <c r="B78" s="6" t="s">
        <v>225</v>
      </c>
      <c r="C78" s="6" t="s">
        <v>139</v>
      </c>
      <c r="D78" s="8">
        <v>19.019741866666667</v>
      </c>
      <c r="E78" s="6" t="s">
        <v>226</v>
      </c>
      <c r="F78" s="6" t="s">
        <v>80</v>
      </c>
      <c r="G78" s="8">
        <v>7.0197418666666671</v>
      </c>
    </row>
    <row r="79" spans="2:7" x14ac:dyDescent="0.25">
      <c r="B79" s="6" t="s">
        <v>227</v>
      </c>
      <c r="C79" s="6" t="s">
        <v>140</v>
      </c>
      <c r="D79" s="8">
        <v>38.039483733333327</v>
      </c>
      <c r="E79" s="6" t="s">
        <v>228</v>
      </c>
      <c r="F79" s="6" t="s">
        <v>80</v>
      </c>
      <c r="G79" s="8">
        <v>13.039483733333327</v>
      </c>
    </row>
    <row r="80" spans="2:7" ht="15.75" thickBot="1" x14ac:dyDescent="0.3">
      <c r="B80" s="5" t="s">
        <v>229</v>
      </c>
      <c r="C80" s="5" t="s">
        <v>141</v>
      </c>
      <c r="D80" s="7">
        <v>62.940774400000024</v>
      </c>
      <c r="E80" s="5" t="s">
        <v>230</v>
      </c>
      <c r="F80" s="5" t="s">
        <v>80</v>
      </c>
      <c r="G80" s="7">
        <v>46.940774400000024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showGridLines="0" workbookViewId="0"/>
  </sheetViews>
  <sheetFormatPr defaultRowHeight="15" x14ac:dyDescent="0.25"/>
  <cols>
    <col min="1" max="1" width="2.28515625" customWidth="1"/>
    <col min="2" max="2" width="6.5703125" customWidth="1"/>
    <col min="3" max="3" width="21.85546875" bestFit="1" customWidth="1"/>
    <col min="4" max="5" width="12.7109375" bestFit="1" customWidth="1"/>
    <col min="6" max="8" width="12" bestFit="1" customWidth="1"/>
  </cols>
  <sheetData>
    <row r="1" spans="1:8" x14ac:dyDescent="0.25">
      <c r="A1" s="1" t="s">
        <v>36</v>
      </c>
    </row>
    <row r="2" spans="1:8" x14ac:dyDescent="0.25">
      <c r="A2" s="1" t="s">
        <v>243</v>
      </c>
    </row>
    <row r="3" spans="1:8" x14ac:dyDescent="0.25">
      <c r="A3" s="1" t="s">
        <v>245</v>
      </c>
    </row>
    <row r="6" spans="1:8" ht="15.75" thickBot="1" x14ac:dyDescent="0.3">
      <c r="A6" t="s">
        <v>21</v>
      </c>
    </row>
    <row r="7" spans="1:8" x14ac:dyDescent="0.25">
      <c r="B7" s="40"/>
      <c r="C7" s="40"/>
      <c r="D7" s="40" t="s">
        <v>37</v>
      </c>
      <c r="E7" s="40" t="s">
        <v>39</v>
      </c>
      <c r="F7" s="40" t="s">
        <v>41</v>
      </c>
      <c r="G7" s="40" t="s">
        <v>43</v>
      </c>
      <c r="H7" s="40" t="s">
        <v>43</v>
      </c>
    </row>
    <row r="8" spans="1:8" ht="15.75" thickBot="1" x14ac:dyDescent="0.3">
      <c r="B8" s="41" t="s">
        <v>17</v>
      </c>
      <c r="C8" s="41" t="s">
        <v>18</v>
      </c>
      <c r="D8" s="41" t="s">
        <v>38</v>
      </c>
      <c r="E8" s="41" t="s">
        <v>40</v>
      </c>
      <c r="F8" s="41" t="s">
        <v>42</v>
      </c>
      <c r="G8" s="41" t="s">
        <v>44</v>
      </c>
      <c r="H8" s="41" t="s">
        <v>45</v>
      </c>
    </row>
    <row r="9" spans="1:8" x14ac:dyDescent="0.25">
      <c r="B9" s="6" t="s">
        <v>28</v>
      </c>
      <c r="C9" s="6" t="s">
        <v>93</v>
      </c>
      <c r="D9" s="6">
        <v>0</v>
      </c>
      <c r="E9" s="6">
        <v>-1436.399285739298</v>
      </c>
      <c r="F9" s="6">
        <v>5769.2307692307686</v>
      </c>
      <c r="G9" s="6">
        <v>1436.399285739298</v>
      </c>
      <c r="H9" s="6">
        <v>1E+30</v>
      </c>
    </row>
    <row r="10" spans="1:8" x14ac:dyDescent="0.25">
      <c r="B10" s="6" t="s">
        <v>30</v>
      </c>
      <c r="C10" s="6" t="s">
        <v>94</v>
      </c>
      <c r="D10" s="6">
        <v>0</v>
      </c>
      <c r="E10" s="6">
        <v>-886.26098525961856</v>
      </c>
      <c r="F10" s="6">
        <v>5547.3372781065091</v>
      </c>
      <c r="G10" s="6">
        <v>886.26098525961856</v>
      </c>
      <c r="H10" s="6">
        <v>1E+30</v>
      </c>
    </row>
    <row r="11" spans="1:8" x14ac:dyDescent="0.25">
      <c r="B11" s="6" t="s">
        <v>31</v>
      </c>
      <c r="C11" s="6" t="s">
        <v>95</v>
      </c>
      <c r="D11" s="6">
        <v>0</v>
      </c>
      <c r="E11" s="6">
        <v>-410.30601169426677</v>
      </c>
      <c r="F11" s="6">
        <v>5333.978152025491</v>
      </c>
      <c r="G11" s="6">
        <v>410.30601169426677</v>
      </c>
      <c r="H11" s="6">
        <v>1E+30</v>
      </c>
    </row>
    <row r="12" spans="1:8" x14ac:dyDescent="0.25">
      <c r="B12" s="6" t="s">
        <v>32</v>
      </c>
      <c r="C12" s="6" t="s">
        <v>96</v>
      </c>
      <c r="D12" s="6">
        <v>28.185838933333358</v>
      </c>
      <c r="E12" s="6">
        <v>0</v>
      </c>
      <c r="F12" s="6">
        <v>5128.8251461783548</v>
      </c>
      <c r="G12" s="6">
        <v>1E+30</v>
      </c>
      <c r="H12" s="6">
        <v>366.34465329845244</v>
      </c>
    </row>
    <row r="13" spans="1:8" x14ac:dyDescent="0.25">
      <c r="B13" s="6" t="s">
        <v>33</v>
      </c>
      <c r="C13" s="6" t="s">
        <v>97</v>
      </c>
      <c r="D13" s="6">
        <v>0</v>
      </c>
      <c r="E13" s="6">
        <v>-1316.6993452610204</v>
      </c>
      <c r="F13" s="6">
        <v>5288.461538461539</v>
      </c>
      <c r="G13" s="6">
        <v>1316.6993452610204</v>
      </c>
      <c r="H13" s="6">
        <v>1E+30</v>
      </c>
    </row>
    <row r="14" spans="1:8" x14ac:dyDescent="0.25">
      <c r="B14" s="6" t="s">
        <v>34</v>
      </c>
      <c r="C14" s="6" t="s">
        <v>98</v>
      </c>
      <c r="D14" s="6">
        <v>0</v>
      </c>
      <c r="E14" s="6">
        <v>-812.40590315465079</v>
      </c>
      <c r="F14" s="6">
        <v>5085.0591715976334</v>
      </c>
      <c r="G14" s="6">
        <v>812.40590315465079</v>
      </c>
      <c r="H14" s="6">
        <v>1E+30</v>
      </c>
    </row>
    <row r="15" spans="1:8" x14ac:dyDescent="0.25">
      <c r="B15" s="6" t="s">
        <v>149</v>
      </c>
      <c r="C15" s="6" t="s">
        <v>99</v>
      </c>
      <c r="D15" s="6">
        <v>0</v>
      </c>
      <c r="E15" s="6">
        <v>-376.11384405307717</v>
      </c>
      <c r="F15" s="6">
        <v>4889.4799726900346</v>
      </c>
      <c r="G15" s="6">
        <v>376.11384405307717</v>
      </c>
      <c r="H15" s="6">
        <v>1E+30</v>
      </c>
    </row>
    <row r="16" spans="1:8" x14ac:dyDescent="0.25">
      <c r="B16" s="6" t="s">
        <v>150</v>
      </c>
      <c r="C16" s="6" t="s">
        <v>100</v>
      </c>
      <c r="D16" s="6">
        <v>40.636484266666706</v>
      </c>
      <c r="E16" s="6">
        <v>0</v>
      </c>
      <c r="F16" s="6">
        <v>4701.4230506634922</v>
      </c>
      <c r="G16" s="6">
        <v>427.40209551486379</v>
      </c>
      <c r="H16" s="6">
        <v>335.81593219024745</v>
      </c>
    </row>
    <row r="17" spans="2:8" x14ac:dyDescent="0.25">
      <c r="B17" s="6" t="s">
        <v>151</v>
      </c>
      <c r="C17" s="6" t="s">
        <v>101</v>
      </c>
      <c r="D17" s="6">
        <v>0</v>
      </c>
      <c r="E17" s="6">
        <v>-1997.6249664460906</v>
      </c>
      <c r="F17" s="6">
        <v>4807.6923076923049</v>
      </c>
      <c r="G17" s="6">
        <v>1997.6249664460906</v>
      </c>
      <c r="H17" s="6">
        <v>1E+30</v>
      </c>
    </row>
    <row r="18" spans="2:8" x14ac:dyDescent="0.25">
      <c r="B18" s="6" t="s">
        <v>152</v>
      </c>
      <c r="C18" s="6" t="s">
        <v>102</v>
      </c>
      <c r="D18" s="6">
        <v>0</v>
      </c>
      <c r="E18" s="6">
        <v>-1453.395072534812</v>
      </c>
      <c r="F18" s="6">
        <v>4622.781065088755</v>
      </c>
      <c r="G18" s="6">
        <v>1453.395072534812</v>
      </c>
      <c r="H18" s="6">
        <v>1E+30</v>
      </c>
    </row>
    <row r="19" spans="2:8" x14ac:dyDescent="0.25">
      <c r="B19" s="6" t="s">
        <v>153</v>
      </c>
      <c r="C19" s="6" t="s">
        <v>103</v>
      </c>
      <c r="D19" s="6">
        <v>0</v>
      </c>
      <c r="E19" s="6">
        <v>-980.17547238075576</v>
      </c>
      <c r="F19" s="6">
        <v>4444.981793354571</v>
      </c>
      <c r="G19" s="6">
        <v>980.17547238075576</v>
      </c>
      <c r="H19" s="6">
        <v>1E+30</v>
      </c>
    </row>
    <row r="20" spans="2:8" x14ac:dyDescent="0.25">
      <c r="B20" s="6" t="s">
        <v>154</v>
      </c>
      <c r="C20" s="6" t="s">
        <v>104</v>
      </c>
      <c r="D20" s="6">
        <v>0</v>
      </c>
      <c r="E20" s="6">
        <v>-569.86946068648695</v>
      </c>
      <c r="F20" s="6">
        <v>4274.0209551486259</v>
      </c>
      <c r="G20" s="6">
        <v>569.86946068648695</v>
      </c>
      <c r="H20" s="6">
        <v>1E+30</v>
      </c>
    </row>
    <row r="21" spans="2:8" x14ac:dyDescent="0.25">
      <c r="B21" s="6" t="s">
        <v>155</v>
      </c>
      <c r="C21" s="6" t="s">
        <v>231</v>
      </c>
      <c r="D21" s="6">
        <v>33.6</v>
      </c>
      <c r="E21" s="6">
        <v>0</v>
      </c>
      <c r="F21" s="6">
        <v>0</v>
      </c>
      <c r="G21" s="6">
        <v>1E+30</v>
      </c>
      <c r="H21" s="6">
        <v>1436.399285739298</v>
      </c>
    </row>
    <row r="22" spans="2:8" x14ac:dyDescent="0.25">
      <c r="B22" s="6" t="s">
        <v>156</v>
      </c>
      <c r="C22" s="6" t="s">
        <v>232</v>
      </c>
      <c r="D22" s="6">
        <v>37.632000000000005</v>
      </c>
      <c r="E22" s="6">
        <v>0</v>
      </c>
      <c r="F22" s="6">
        <v>0</v>
      </c>
      <c r="G22" s="6">
        <v>1E+30</v>
      </c>
      <c r="H22" s="6">
        <v>886.26098525961868</v>
      </c>
    </row>
    <row r="23" spans="2:8" x14ac:dyDescent="0.25">
      <c r="B23" s="6" t="s">
        <v>157</v>
      </c>
      <c r="C23" s="6" t="s">
        <v>233</v>
      </c>
      <c r="D23" s="6">
        <v>42.147840000000002</v>
      </c>
      <c r="E23" s="6">
        <v>0</v>
      </c>
      <c r="F23" s="6">
        <v>0</v>
      </c>
      <c r="G23" s="6">
        <v>1E+30</v>
      </c>
      <c r="H23" s="6">
        <v>410.30601169426677</v>
      </c>
    </row>
    <row r="24" spans="2:8" x14ac:dyDescent="0.25">
      <c r="B24" s="6" t="s">
        <v>158</v>
      </c>
      <c r="C24" s="6" t="s">
        <v>234</v>
      </c>
      <c r="D24" s="6">
        <v>19.019741866666667</v>
      </c>
      <c r="E24" s="6">
        <v>0</v>
      </c>
      <c r="F24" s="6">
        <v>0</v>
      </c>
      <c r="G24" s="6">
        <v>427.40209551486367</v>
      </c>
      <c r="H24" s="6">
        <v>1E+30</v>
      </c>
    </row>
    <row r="25" spans="2:8" x14ac:dyDescent="0.25">
      <c r="B25" s="6" t="s">
        <v>159</v>
      </c>
      <c r="C25" s="6" t="s">
        <v>235</v>
      </c>
      <c r="D25" s="6">
        <v>56</v>
      </c>
      <c r="E25" s="6">
        <v>0</v>
      </c>
      <c r="F25" s="6">
        <v>0</v>
      </c>
      <c r="G25" s="6">
        <v>1E+30</v>
      </c>
      <c r="H25" s="6">
        <v>1316.6993452610204</v>
      </c>
    </row>
    <row r="26" spans="2:8" x14ac:dyDescent="0.25">
      <c r="B26" s="6" t="s">
        <v>160</v>
      </c>
      <c r="C26" s="6" t="s">
        <v>236</v>
      </c>
      <c r="D26" s="6">
        <v>62.720000000000013</v>
      </c>
      <c r="E26" s="6">
        <v>0</v>
      </c>
      <c r="F26" s="6">
        <v>0</v>
      </c>
      <c r="G26" s="6">
        <v>1E+30</v>
      </c>
      <c r="H26" s="6">
        <v>812.4059031546509</v>
      </c>
    </row>
    <row r="27" spans="2:8" x14ac:dyDescent="0.25">
      <c r="B27" s="6" t="s">
        <v>161</v>
      </c>
      <c r="C27" s="6" t="s">
        <v>237</v>
      </c>
      <c r="D27" s="6">
        <v>70.246400000000023</v>
      </c>
      <c r="E27" s="6">
        <v>0</v>
      </c>
      <c r="F27" s="6">
        <v>0</v>
      </c>
      <c r="G27" s="6">
        <v>1E+30</v>
      </c>
      <c r="H27" s="6">
        <v>376.11384405307712</v>
      </c>
    </row>
    <row r="28" spans="2:8" x14ac:dyDescent="0.25">
      <c r="B28" s="6" t="s">
        <v>162</v>
      </c>
      <c r="C28" s="6" t="s">
        <v>238</v>
      </c>
      <c r="D28" s="6">
        <v>38.039483733333327</v>
      </c>
      <c r="E28" s="6">
        <v>0</v>
      </c>
      <c r="F28" s="6">
        <v>0</v>
      </c>
      <c r="G28" s="6">
        <v>854.8041910297303</v>
      </c>
      <c r="H28" s="6">
        <v>427.40209551486367</v>
      </c>
    </row>
    <row r="29" spans="2:8" x14ac:dyDescent="0.25">
      <c r="B29" s="6" t="s">
        <v>163</v>
      </c>
      <c r="C29" s="6" t="s">
        <v>239</v>
      </c>
      <c r="D29" s="6">
        <v>44.800000000000004</v>
      </c>
      <c r="E29" s="6">
        <v>0</v>
      </c>
      <c r="F29" s="6">
        <v>0</v>
      </c>
      <c r="G29" s="6">
        <v>1E+30</v>
      </c>
      <c r="H29" s="6">
        <v>1997.6249664460906</v>
      </c>
    </row>
    <row r="30" spans="2:8" x14ac:dyDescent="0.25">
      <c r="B30" s="6" t="s">
        <v>164</v>
      </c>
      <c r="C30" s="6" t="s">
        <v>240</v>
      </c>
      <c r="D30" s="6">
        <v>50.176000000000009</v>
      </c>
      <c r="E30" s="6">
        <v>0</v>
      </c>
      <c r="F30" s="6">
        <v>0</v>
      </c>
      <c r="G30" s="6">
        <v>1E+30</v>
      </c>
      <c r="H30" s="6">
        <v>1453.395072534812</v>
      </c>
    </row>
    <row r="31" spans="2:8" x14ac:dyDescent="0.25">
      <c r="B31" s="6" t="s">
        <v>165</v>
      </c>
      <c r="C31" s="6" t="s">
        <v>241</v>
      </c>
      <c r="D31" s="6">
        <v>56.197120000000012</v>
      </c>
      <c r="E31" s="6">
        <v>0</v>
      </c>
      <c r="F31" s="6">
        <v>0</v>
      </c>
      <c r="G31" s="6">
        <v>1E+30</v>
      </c>
      <c r="H31" s="6">
        <v>980.17547238075576</v>
      </c>
    </row>
    <row r="32" spans="2:8" ht="15.75" thickBot="1" x14ac:dyDescent="0.3">
      <c r="B32" s="5" t="s">
        <v>166</v>
      </c>
      <c r="C32" s="5" t="s">
        <v>242</v>
      </c>
      <c r="D32" s="5">
        <v>62.940774400000024</v>
      </c>
      <c r="E32" s="5">
        <v>0</v>
      </c>
      <c r="F32" s="5">
        <v>0</v>
      </c>
      <c r="G32" s="5">
        <v>1E+30</v>
      </c>
      <c r="H32" s="5">
        <v>569.86946068648695</v>
      </c>
    </row>
    <row r="34" spans="1:8" ht="15.75" thickBot="1" x14ac:dyDescent="0.3">
      <c r="A34" t="s">
        <v>23</v>
      </c>
    </row>
    <row r="35" spans="1:8" x14ac:dyDescent="0.25">
      <c r="B35" s="40"/>
      <c r="C35" s="40"/>
      <c r="D35" s="40" t="s">
        <v>37</v>
      </c>
      <c r="E35" s="40" t="s">
        <v>46</v>
      </c>
      <c r="F35" s="40" t="s">
        <v>48</v>
      </c>
      <c r="G35" s="40" t="s">
        <v>43</v>
      </c>
      <c r="H35" s="40" t="s">
        <v>43</v>
      </c>
    </row>
    <row r="36" spans="1:8" ht="15.75" thickBot="1" x14ac:dyDescent="0.3">
      <c r="B36" s="41" t="s">
        <v>17</v>
      </c>
      <c r="C36" s="41" t="s">
        <v>18</v>
      </c>
      <c r="D36" s="41" t="s">
        <v>38</v>
      </c>
      <c r="E36" s="41" t="s">
        <v>47</v>
      </c>
      <c r="F36" s="41" t="s">
        <v>49</v>
      </c>
      <c r="G36" s="41" t="s">
        <v>44</v>
      </c>
      <c r="H36" s="41" t="s">
        <v>45</v>
      </c>
    </row>
    <row r="37" spans="1:8" x14ac:dyDescent="0.25">
      <c r="B37" s="6" t="s">
        <v>167</v>
      </c>
      <c r="C37" s="6" t="s">
        <v>106</v>
      </c>
      <c r="D37" s="6">
        <v>0</v>
      </c>
      <c r="E37" s="6">
        <v>0</v>
      </c>
      <c r="F37" s="6">
        <v>33.6</v>
      </c>
      <c r="G37" s="6">
        <v>1E+30</v>
      </c>
      <c r="H37" s="6">
        <v>33.6</v>
      </c>
    </row>
    <row r="38" spans="1:8" x14ac:dyDescent="0.25">
      <c r="B38" s="6" t="s">
        <v>169</v>
      </c>
      <c r="C38" s="6" t="s">
        <v>107</v>
      </c>
      <c r="D38" s="6">
        <v>-37.632000000000005</v>
      </c>
      <c r="E38" s="6">
        <v>0</v>
      </c>
      <c r="F38" s="6">
        <v>0</v>
      </c>
      <c r="G38" s="6">
        <v>1E+30</v>
      </c>
      <c r="H38" s="6">
        <v>37.632000000000005</v>
      </c>
    </row>
    <row r="39" spans="1:8" x14ac:dyDescent="0.25">
      <c r="B39" s="6" t="s">
        <v>171</v>
      </c>
      <c r="C39" s="6" t="s">
        <v>108</v>
      </c>
      <c r="D39" s="6">
        <v>-42.147840000000009</v>
      </c>
      <c r="E39" s="6">
        <v>0</v>
      </c>
      <c r="F39" s="6">
        <v>0</v>
      </c>
      <c r="G39" s="6">
        <v>1E+30</v>
      </c>
      <c r="H39" s="6">
        <v>42.147840000000002</v>
      </c>
    </row>
    <row r="40" spans="1:8" x14ac:dyDescent="0.25">
      <c r="B40" s="6" t="s">
        <v>173</v>
      </c>
      <c r="C40" s="6" t="s">
        <v>109</v>
      </c>
      <c r="D40" s="6">
        <v>-19.019741866666649</v>
      </c>
      <c r="E40" s="6">
        <v>0</v>
      </c>
      <c r="F40" s="6">
        <v>0</v>
      </c>
      <c r="G40" s="6">
        <v>1E+30</v>
      </c>
      <c r="H40" s="6">
        <v>19.019741866666667</v>
      </c>
    </row>
    <row r="41" spans="1:8" x14ac:dyDescent="0.25">
      <c r="B41" s="6" t="s">
        <v>175</v>
      </c>
      <c r="C41" s="6" t="s">
        <v>110</v>
      </c>
      <c r="D41" s="6">
        <v>0</v>
      </c>
      <c r="E41" s="6">
        <v>0</v>
      </c>
      <c r="F41" s="6">
        <v>56.000000000000007</v>
      </c>
      <c r="G41" s="6">
        <v>1E+30</v>
      </c>
      <c r="H41" s="6">
        <v>56</v>
      </c>
    </row>
    <row r="42" spans="1:8" x14ac:dyDescent="0.25">
      <c r="B42" s="6" t="s">
        <v>177</v>
      </c>
      <c r="C42" s="6" t="s">
        <v>111</v>
      </c>
      <c r="D42" s="6">
        <v>-62.720000000000006</v>
      </c>
      <c r="E42" s="6">
        <v>0</v>
      </c>
      <c r="F42" s="6">
        <v>0</v>
      </c>
      <c r="G42" s="6">
        <v>1E+30</v>
      </c>
      <c r="H42" s="6">
        <v>62.720000000000013</v>
      </c>
    </row>
    <row r="43" spans="1:8" x14ac:dyDescent="0.25">
      <c r="B43" s="6" t="s">
        <v>179</v>
      </c>
      <c r="C43" s="6" t="s">
        <v>112</v>
      </c>
      <c r="D43" s="6">
        <v>-70.246400000000023</v>
      </c>
      <c r="E43" s="6">
        <v>0</v>
      </c>
      <c r="F43" s="6">
        <v>0</v>
      </c>
      <c r="G43" s="6">
        <v>1E+30</v>
      </c>
      <c r="H43" s="6">
        <v>70.246400000000023</v>
      </c>
    </row>
    <row r="44" spans="1:8" x14ac:dyDescent="0.25">
      <c r="B44" s="6" t="s">
        <v>181</v>
      </c>
      <c r="C44" s="6" t="s">
        <v>113</v>
      </c>
      <c r="D44" s="6">
        <v>-38.03948373333332</v>
      </c>
      <c r="E44" s="6">
        <v>0</v>
      </c>
      <c r="F44" s="6">
        <v>0</v>
      </c>
      <c r="G44" s="6">
        <v>1E+30</v>
      </c>
      <c r="H44" s="6">
        <v>38.039483733333327</v>
      </c>
    </row>
    <row r="45" spans="1:8" x14ac:dyDescent="0.25">
      <c r="B45" s="6" t="s">
        <v>183</v>
      </c>
      <c r="C45" s="6" t="s">
        <v>114</v>
      </c>
      <c r="D45" s="6">
        <v>0</v>
      </c>
      <c r="E45" s="6">
        <v>0</v>
      </c>
      <c r="F45" s="6">
        <v>44.800000000000004</v>
      </c>
      <c r="G45" s="6">
        <v>1E+30</v>
      </c>
      <c r="H45" s="6">
        <v>44.800000000000004</v>
      </c>
    </row>
    <row r="46" spans="1:8" x14ac:dyDescent="0.25">
      <c r="B46" s="6" t="s">
        <v>185</v>
      </c>
      <c r="C46" s="6" t="s">
        <v>115</v>
      </c>
      <c r="D46" s="6">
        <v>-50.176000000000009</v>
      </c>
      <c r="E46" s="6">
        <v>0</v>
      </c>
      <c r="F46" s="6">
        <v>0</v>
      </c>
      <c r="G46" s="6">
        <v>1E+30</v>
      </c>
      <c r="H46" s="6">
        <v>50.176000000000009</v>
      </c>
    </row>
    <row r="47" spans="1:8" x14ac:dyDescent="0.25">
      <c r="B47" s="6" t="s">
        <v>187</v>
      </c>
      <c r="C47" s="6" t="s">
        <v>116</v>
      </c>
      <c r="D47" s="6">
        <v>-56.197120000000012</v>
      </c>
      <c r="E47" s="6">
        <v>0</v>
      </c>
      <c r="F47" s="6">
        <v>0</v>
      </c>
      <c r="G47" s="6">
        <v>1E+30</v>
      </c>
      <c r="H47" s="6">
        <v>56.197120000000012</v>
      </c>
    </row>
    <row r="48" spans="1:8" x14ac:dyDescent="0.25">
      <c r="B48" s="6" t="s">
        <v>189</v>
      </c>
      <c r="C48" s="6" t="s">
        <v>117</v>
      </c>
      <c r="D48" s="6">
        <v>-62.940774400000016</v>
      </c>
      <c r="E48" s="6">
        <v>0</v>
      </c>
      <c r="F48" s="6">
        <v>0</v>
      </c>
      <c r="G48" s="6">
        <v>1E+30</v>
      </c>
      <c r="H48" s="6">
        <v>62.940774400000024</v>
      </c>
    </row>
    <row r="49" spans="2:8" x14ac:dyDescent="0.25">
      <c r="B49" s="6" t="s">
        <v>191</v>
      </c>
      <c r="C49" s="6" t="s">
        <v>118</v>
      </c>
      <c r="D49" s="6">
        <v>33.6</v>
      </c>
      <c r="E49" s="6">
        <v>7205.6300549700663</v>
      </c>
      <c r="F49" s="6">
        <v>33.6</v>
      </c>
      <c r="G49" s="6">
        <v>1E+30</v>
      </c>
      <c r="H49" s="6">
        <v>5.6000000000000032</v>
      </c>
    </row>
    <row r="50" spans="2:8" x14ac:dyDescent="0.25">
      <c r="B50" s="6" t="s">
        <v>193</v>
      </c>
      <c r="C50" s="6" t="s">
        <v>119</v>
      </c>
      <c r="D50" s="6">
        <v>0</v>
      </c>
      <c r="E50" s="6">
        <v>6433.5982633661279</v>
      </c>
      <c r="F50" s="6">
        <v>0</v>
      </c>
      <c r="G50" s="6">
        <v>1E+30</v>
      </c>
      <c r="H50" s="6">
        <v>6.2720000000000038</v>
      </c>
    </row>
    <row r="51" spans="2:8" x14ac:dyDescent="0.25">
      <c r="B51" s="6" t="s">
        <v>195</v>
      </c>
      <c r="C51" s="6" t="s">
        <v>120</v>
      </c>
      <c r="D51" s="6">
        <v>-7.1054273576010019E-15</v>
      </c>
      <c r="E51" s="6">
        <v>5744.284163719758</v>
      </c>
      <c r="F51" s="6">
        <v>0</v>
      </c>
      <c r="G51" s="6">
        <v>1E+30</v>
      </c>
      <c r="H51" s="6">
        <v>7.0246400000000051</v>
      </c>
    </row>
    <row r="52" spans="2:8" x14ac:dyDescent="0.25">
      <c r="B52" s="6" t="s">
        <v>197</v>
      </c>
      <c r="C52" s="6" t="s">
        <v>121</v>
      </c>
      <c r="D52" s="6">
        <v>1.7763568394002505E-14</v>
      </c>
      <c r="E52" s="6">
        <v>5128.8251461783548</v>
      </c>
      <c r="F52" s="6">
        <v>0</v>
      </c>
      <c r="G52" s="6">
        <v>19.019741866666671</v>
      </c>
      <c r="H52" s="6">
        <v>28.185838933333358</v>
      </c>
    </row>
    <row r="53" spans="2:8" x14ac:dyDescent="0.25">
      <c r="B53" s="6" t="s">
        <v>199</v>
      </c>
      <c r="C53" s="6" t="s">
        <v>122</v>
      </c>
      <c r="D53" s="6">
        <v>56</v>
      </c>
      <c r="E53" s="6">
        <v>6605.1608837225594</v>
      </c>
      <c r="F53" s="6">
        <v>56.000000000000007</v>
      </c>
      <c r="G53" s="6">
        <v>11.200000000000008</v>
      </c>
      <c r="H53" s="6">
        <v>28.924246841593806</v>
      </c>
    </row>
    <row r="54" spans="2:8" x14ac:dyDescent="0.25">
      <c r="B54" s="6" t="s">
        <v>201</v>
      </c>
      <c r="C54" s="6" t="s">
        <v>123</v>
      </c>
      <c r="D54" s="6">
        <v>7.1054273576010019E-15</v>
      </c>
      <c r="E54" s="6">
        <v>5897.4650747522846</v>
      </c>
      <c r="F54" s="6">
        <v>0</v>
      </c>
      <c r="G54" s="6">
        <v>12.544000000000011</v>
      </c>
      <c r="H54" s="6">
        <v>32.395156462585064</v>
      </c>
    </row>
    <row r="55" spans="2:8" x14ac:dyDescent="0.25">
      <c r="B55" s="6" t="s">
        <v>203</v>
      </c>
      <c r="C55" s="6" t="s">
        <v>124</v>
      </c>
      <c r="D55" s="6">
        <v>0</v>
      </c>
      <c r="E55" s="6">
        <v>5265.5938167431123</v>
      </c>
      <c r="F55" s="6">
        <v>0</v>
      </c>
      <c r="G55" s="6">
        <v>14.04928000000001</v>
      </c>
      <c r="H55" s="6">
        <v>36.282575238095269</v>
      </c>
    </row>
    <row r="56" spans="2:8" x14ac:dyDescent="0.25">
      <c r="B56" s="6" t="s">
        <v>205</v>
      </c>
      <c r="C56" s="6" t="s">
        <v>125</v>
      </c>
      <c r="D56" s="6">
        <v>7.1054273576010019E-15</v>
      </c>
      <c r="E56" s="6">
        <v>4701.4230506634922</v>
      </c>
      <c r="F56" s="6">
        <v>0</v>
      </c>
      <c r="G56" s="6">
        <v>38.03948373333332</v>
      </c>
      <c r="H56" s="6">
        <v>40.636484266666706</v>
      </c>
    </row>
    <row r="57" spans="2:8" x14ac:dyDescent="0.25">
      <c r="B57" s="6" t="s">
        <v>207</v>
      </c>
      <c r="C57" s="6" t="s">
        <v>126</v>
      </c>
      <c r="D57" s="6">
        <v>44.800000000000004</v>
      </c>
      <c r="E57" s="6">
        <v>6805.3172741383951</v>
      </c>
      <c r="F57" s="6">
        <v>44.800000000000004</v>
      </c>
      <c r="G57" s="6">
        <v>13.921870444606395</v>
      </c>
      <c r="H57" s="6">
        <v>33.411516034985432</v>
      </c>
    </row>
    <row r="58" spans="2:8" x14ac:dyDescent="0.25">
      <c r="B58" s="6" t="s">
        <v>209</v>
      </c>
      <c r="C58" s="6" t="s">
        <v>127</v>
      </c>
      <c r="D58" s="6">
        <v>0</v>
      </c>
      <c r="E58" s="6">
        <v>6076.1761376235672</v>
      </c>
      <c r="F58" s="6">
        <v>0</v>
      </c>
      <c r="G58" s="6">
        <v>15.592494897959163</v>
      </c>
      <c r="H58" s="6">
        <v>37.420897959183684</v>
      </c>
    </row>
    <row r="59" spans="2:8" x14ac:dyDescent="0.25">
      <c r="B59" s="6" t="s">
        <v>211</v>
      </c>
      <c r="C59" s="6" t="s">
        <v>128</v>
      </c>
      <c r="D59" s="6">
        <v>0</v>
      </c>
      <c r="E59" s="6">
        <v>5425.1572657353263</v>
      </c>
      <c r="F59" s="6">
        <v>0</v>
      </c>
      <c r="G59" s="6">
        <v>17.463594285714265</v>
      </c>
      <c r="H59" s="6">
        <v>41.911405714285735</v>
      </c>
    </row>
    <row r="60" spans="2:8" x14ac:dyDescent="0.25">
      <c r="B60" s="6" t="s">
        <v>213</v>
      </c>
      <c r="C60" s="6" t="s">
        <v>129</v>
      </c>
      <c r="D60" s="6">
        <v>7.1054273576010019E-15</v>
      </c>
      <c r="E60" s="6">
        <v>4843.8904158351124</v>
      </c>
      <c r="F60" s="6">
        <v>0</v>
      </c>
      <c r="G60" s="6">
        <v>19.559225599999976</v>
      </c>
      <c r="H60" s="6">
        <v>46.940774400000024</v>
      </c>
    </row>
    <row r="61" spans="2:8" x14ac:dyDescent="0.25">
      <c r="B61" s="6" t="s">
        <v>215</v>
      </c>
      <c r="C61" s="6" t="s">
        <v>130</v>
      </c>
      <c r="D61" s="6">
        <v>-11.200000000000003</v>
      </c>
      <c r="E61" s="6">
        <v>0</v>
      </c>
      <c r="F61" s="6">
        <v>0</v>
      </c>
      <c r="G61" s="6">
        <v>1E+30</v>
      </c>
      <c r="H61" s="6">
        <v>11.200000000000006</v>
      </c>
    </row>
    <row r="62" spans="2:8" x14ac:dyDescent="0.25">
      <c r="B62" s="6" t="s">
        <v>217</v>
      </c>
      <c r="C62" s="6" t="s">
        <v>131</v>
      </c>
      <c r="D62" s="6">
        <v>-12.543999999999997</v>
      </c>
      <c r="E62" s="6">
        <v>0</v>
      </c>
      <c r="F62" s="6">
        <v>0</v>
      </c>
      <c r="G62" s="6">
        <v>1E+30</v>
      </c>
      <c r="H62" s="6">
        <v>12.544000000000011</v>
      </c>
    </row>
    <row r="63" spans="2:8" x14ac:dyDescent="0.25">
      <c r="B63" s="6" t="s">
        <v>219</v>
      </c>
      <c r="C63" s="6" t="s">
        <v>132</v>
      </c>
      <c r="D63" s="6">
        <v>-14.049279999999982</v>
      </c>
      <c r="E63" s="6">
        <v>0</v>
      </c>
      <c r="F63" s="6">
        <v>0</v>
      </c>
      <c r="G63" s="6">
        <v>1E+30</v>
      </c>
      <c r="H63" s="6">
        <v>14.04928000000001</v>
      </c>
    </row>
    <row r="64" spans="2:8" x14ac:dyDescent="0.25">
      <c r="B64" s="6" t="s">
        <v>221</v>
      </c>
      <c r="C64" s="6" t="s">
        <v>133</v>
      </c>
      <c r="D64" s="6">
        <v>-7.1054273576010019E-15</v>
      </c>
      <c r="E64" s="6">
        <v>142.46736517162122</v>
      </c>
      <c r="F64" s="6">
        <v>0</v>
      </c>
      <c r="G64" s="6">
        <v>21.059225599999991</v>
      </c>
      <c r="H64" s="6">
        <v>39.11845119999996</v>
      </c>
    </row>
    <row r="65" spans="2:8" x14ac:dyDescent="0.25">
      <c r="B65" s="6" t="s">
        <v>223</v>
      </c>
      <c r="C65" s="6" t="s">
        <v>138</v>
      </c>
      <c r="D65" s="6">
        <v>120.00000000000001</v>
      </c>
      <c r="E65" s="6">
        <v>-4843.8904158351124</v>
      </c>
      <c r="F65" s="6">
        <v>120</v>
      </c>
      <c r="G65" s="6">
        <v>60.954726400000062</v>
      </c>
      <c r="H65" s="6">
        <v>19.559225599999976</v>
      </c>
    </row>
    <row r="66" spans="2:8" x14ac:dyDescent="0.25">
      <c r="B66" s="6" t="s">
        <v>225</v>
      </c>
      <c r="C66" s="6" t="s">
        <v>139</v>
      </c>
      <c r="D66" s="6">
        <v>19.019741866666667</v>
      </c>
      <c r="E66" s="6">
        <v>0</v>
      </c>
      <c r="F66" s="6">
        <v>12</v>
      </c>
      <c r="G66" s="6">
        <v>7.0197418666666636</v>
      </c>
      <c r="H66" s="6">
        <v>1E+30</v>
      </c>
    </row>
    <row r="67" spans="2:8" x14ac:dyDescent="0.25">
      <c r="B67" s="6" t="s">
        <v>227</v>
      </c>
      <c r="C67" s="6" t="s">
        <v>140</v>
      </c>
      <c r="D67" s="6">
        <v>38.039483733333327</v>
      </c>
      <c r="E67" s="6">
        <v>0</v>
      </c>
      <c r="F67" s="6">
        <v>25</v>
      </c>
      <c r="G67" s="6">
        <v>13.03948373333332</v>
      </c>
      <c r="H67" s="6">
        <v>1E+30</v>
      </c>
    </row>
    <row r="68" spans="2:8" ht="15.75" thickBot="1" x14ac:dyDescent="0.3">
      <c r="B68" s="5" t="s">
        <v>229</v>
      </c>
      <c r="C68" s="5" t="s">
        <v>141</v>
      </c>
      <c r="D68" s="5">
        <v>62.940774400000024</v>
      </c>
      <c r="E68" s="5">
        <v>0</v>
      </c>
      <c r="F68" s="5">
        <v>16</v>
      </c>
      <c r="G68" s="5">
        <v>46.940774400000024</v>
      </c>
      <c r="H68" s="5">
        <v>1E+30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1"/>
  <sheetViews>
    <sheetView topLeftCell="A10" zoomScale="65" zoomScaleNormal="65" workbookViewId="0">
      <selection activeCell="E15" sqref="E15"/>
    </sheetView>
  </sheetViews>
  <sheetFormatPr defaultRowHeight="15" x14ac:dyDescent="0.25"/>
  <cols>
    <col min="1" max="1" width="22.85546875" customWidth="1"/>
    <col min="13" max="25" width="9.28515625" bestFit="1" customWidth="1"/>
    <col min="26" max="26" width="15.42578125" bestFit="1" customWidth="1"/>
    <col min="28" max="28" width="9.28515625" bestFit="1" customWidth="1"/>
  </cols>
  <sheetData>
    <row r="1" spans="1:28" x14ac:dyDescent="0.25">
      <c r="B1" s="15" t="s">
        <v>93</v>
      </c>
      <c r="C1" s="15" t="s">
        <v>94</v>
      </c>
      <c r="D1" s="15" t="s">
        <v>95</v>
      </c>
      <c r="E1" s="15" t="s">
        <v>96</v>
      </c>
      <c r="F1" s="16" t="s">
        <v>97</v>
      </c>
      <c r="G1" s="16" t="s">
        <v>98</v>
      </c>
      <c r="H1" s="16" t="s">
        <v>99</v>
      </c>
      <c r="I1" s="16" t="s">
        <v>100</v>
      </c>
      <c r="J1" s="14" t="s">
        <v>101</v>
      </c>
      <c r="K1" s="14" t="s">
        <v>102</v>
      </c>
      <c r="L1" s="14" t="s">
        <v>103</v>
      </c>
      <c r="M1" s="14" t="s">
        <v>104</v>
      </c>
      <c r="N1" s="15" t="s">
        <v>231</v>
      </c>
      <c r="O1" s="15" t="s">
        <v>232</v>
      </c>
      <c r="P1" s="15" t="s">
        <v>233</v>
      </c>
      <c r="Q1" s="15" t="s">
        <v>234</v>
      </c>
      <c r="R1" s="16" t="s">
        <v>235</v>
      </c>
      <c r="S1" s="16" t="s">
        <v>236</v>
      </c>
      <c r="T1" s="16" t="s">
        <v>237</v>
      </c>
      <c r="U1" s="16" t="s">
        <v>238</v>
      </c>
      <c r="V1" s="14" t="s">
        <v>239</v>
      </c>
      <c r="W1" s="14" t="s">
        <v>240</v>
      </c>
      <c r="X1" s="14" t="s">
        <v>241</v>
      </c>
      <c r="Y1" s="14" t="s">
        <v>242</v>
      </c>
    </row>
    <row r="2" spans="1:28" x14ac:dyDescent="0.25">
      <c r="A2" s="12"/>
      <c r="B2" s="31">
        <v>0</v>
      </c>
      <c r="C2" s="38">
        <v>0</v>
      </c>
      <c r="D2" s="38">
        <v>0</v>
      </c>
      <c r="E2" s="38">
        <v>28.185838933333358</v>
      </c>
      <c r="F2" s="38">
        <v>0</v>
      </c>
      <c r="G2" s="38">
        <v>0</v>
      </c>
      <c r="H2" s="38">
        <v>0</v>
      </c>
      <c r="I2" s="38">
        <v>40.636484266666706</v>
      </c>
      <c r="J2" s="38">
        <v>0</v>
      </c>
      <c r="K2" s="38">
        <v>0</v>
      </c>
      <c r="L2" s="38">
        <v>0</v>
      </c>
      <c r="M2" s="38">
        <v>0</v>
      </c>
      <c r="N2" s="38">
        <v>33.6</v>
      </c>
      <c r="O2" s="38">
        <v>37.632000000000005</v>
      </c>
      <c r="P2" s="38">
        <v>42.147840000000002</v>
      </c>
      <c r="Q2" s="38">
        <v>19.019741866666667</v>
      </c>
      <c r="R2" s="38">
        <v>56</v>
      </c>
      <c r="S2" s="38">
        <v>62.720000000000013</v>
      </c>
      <c r="T2" s="38">
        <v>70.246400000000023</v>
      </c>
      <c r="U2" s="38">
        <v>38.039483733333327</v>
      </c>
      <c r="V2" s="38">
        <v>44.800000000000004</v>
      </c>
      <c r="W2" s="38">
        <v>50.176000000000009</v>
      </c>
      <c r="X2" s="38">
        <v>56.197120000000012</v>
      </c>
      <c r="Y2" s="38">
        <v>62.940774400000024</v>
      </c>
    </row>
    <row r="3" spans="1:28" x14ac:dyDescent="0.25">
      <c r="B3" s="46" t="s">
        <v>85</v>
      </c>
      <c r="C3" s="47"/>
      <c r="D3" s="47"/>
      <c r="E3" s="47"/>
      <c r="F3" s="46" t="s">
        <v>86</v>
      </c>
      <c r="G3" s="47"/>
      <c r="H3" s="47"/>
      <c r="I3" s="47"/>
      <c r="J3" s="46" t="s">
        <v>87</v>
      </c>
      <c r="K3" s="47"/>
      <c r="L3" s="47"/>
      <c r="M3" s="47"/>
      <c r="N3" s="46" t="s">
        <v>90</v>
      </c>
      <c r="O3" s="47"/>
      <c r="P3" s="47"/>
      <c r="Q3" s="47"/>
      <c r="R3" s="46" t="s">
        <v>91</v>
      </c>
      <c r="S3" s="47"/>
      <c r="T3" s="47"/>
      <c r="U3" s="47"/>
      <c r="V3" s="46" t="s">
        <v>92</v>
      </c>
      <c r="W3" s="47"/>
      <c r="X3" s="47"/>
      <c r="Y3" s="47"/>
    </row>
    <row r="4" spans="1:28" ht="18" x14ac:dyDescent="0.35">
      <c r="B4" s="43" t="s">
        <v>89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4" t="s">
        <v>142</v>
      </c>
      <c r="O4" s="45"/>
      <c r="P4" s="45"/>
      <c r="Q4" s="45"/>
      <c r="R4" s="44" t="s">
        <v>143</v>
      </c>
      <c r="S4" s="45"/>
      <c r="T4" s="45"/>
      <c r="U4" s="45"/>
      <c r="V4" s="44" t="s">
        <v>144</v>
      </c>
      <c r="W4" s="45"/>
      <c r="X4" s="45"/>
      <c r="Y4" s="45"/>
    </row>
    <row r="6" spans="1:28" x14ac:dyDescent="0.25">
      <c r="A6" s="17"/>
      <c r="B6" s="15" t="s">
        <v>1</v>
      </c>
      <c r="C6" s="15" t="s">
        <v>2</v>
      </c>
      <c r="D6" s="15" t="s">
        <v>3</v>
      </c>
      <c r="E6" s="15" t="s">
        <v>4</v>
      </c>
      <c r="F6" s="16" t="s">
        <v>1</v>
      </c>
      <c r="G6" s="16" t="s">
        <v>2</v>
      </c>
      <c r="H6" s="16" t="s">
        <v>3</v>
      </c>
      <c r="I6" s="16" t="s">
        <v>4</v>
      </c>
      <c r="J6" s="14" t="s">
        <v>1</v>
      </c>
      <c r="K6" s="14" t="s">
        <v>2</v>
      </c>
      <c r="L6" s="14" t="s">
        <v>3</v>
      </c>
      <c r="M6" s="14" t="s">
        <v>4</v>
      </c>
      <c r="N6" s="15" t="s">
        <v>1</v>
      </c>
      <c r="O6" s="15" t="s">
        <v>2</v>
      </c>
      <c r="P6" s="15" t="s">
        <v>3</v>
      </c>
      <c r="Q6" s="15" t="s">
        <v>4</v>
      </c>
      <c r="R6" s="16" t="s">
        <v>1</v>
      </c>
      <c r="S6" s="16" t="s">
        <v>2</v>
      </c>
      <c r="T6" s="16" t="s">
        <v>3</v>
      </c>
      <c r="U6" s="16" t="s">
        <v>4</v>
      </c>
      <c r="V6" s="14" t="s">
        <v>1</v>
      </c>
      <c r="W6" s="14" t="s">
        <v>2</v>
      </c>
      <c r="X6" s="14" t="s">
        <v>3</v>
      </c>
      <c r="Y6" s="14" t="s">
        <v>4</v>
      </c>
    </row>
    <row r="7" spans="1:28" x14ac:dyDescent="0.25">
      <c r="A7" s="12"/>
      <c r="B7" s="31">
        <f>6000/1.04^1</f>
        <v>5769.2307692307686</v>
      </c>
      <c r="C7" s="31">
        <f>6000/1.04^2</f>
        <v>5547.3372781065082</v>
      </c>
      <c r="D7" s="31">
        <f>6000/1.04^3</f>
        <v>5333.9781520254892</v>
      </c>
      <c r="E7" s="31">
        <f>6000/1.04^4</f>
        <v>5128.8251461783539</v>
      </c>
      <c r="F7" s="31">
        <f>5500/1.04^1</f>
        <v>5288.4615384615381</v>
      </c>
      <c r="G7" s="33">
        <f>5500/1.04^2</f>
        <v>5085.0591715976325</v>
      </c>
      <c r="H7" s="33">
        <f>5500/1.04^3</f>
        <v>4889.4799726900319</v>
      </c>
      <c r="I7" s="33">
        <f>5500/1.04^4</f>
        <v>4701.4230506634913</v>
      </c>
      <c r="J7" s="30">
        <f>5000/1.04^1</f>
        <v>4807.6923076923076</v>
      </c>
      <c r="K7" s="32">
        <f>5000/1.04^2</f>
        <v>4622.7810650887568</v>
      </c>
      <c r="L7" s="32">
        <f>5000/1.04^3</f>
        <v>4444.9817933545737</v>
      </c>
      <c r="M7" s="32">
        <f>5000/1.04^4</f>
        <v>4274.0209551486287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0">
        <v>0</v>
      </c>
      <c r="Y7" s="30">
        <v>0</v>
      </c>
    </row>
    <row r="8" spans="1:28" x14ac:dyDescent="0.25">
      <c r="A8" t="s">
        <v>88</v>
      </c>
      <c r="B8" s="9">
        <f>SUMPRODUCT(B7:Y7,B2:Y2)</f>
        <v>335609.54331664415</v>
      </c>
      <c r="F8" s="13"/>
    </row>
    <row r="9" spans="1:28" x14ac:dyDescent="0.25">
      <c r="AA9" s="4"/>
    </row>
    <row r="10" spans="1:28" x14ac:dyDescent="0.25">
      <c r="A10" s="22" t="s">
        <v>106</v>
      </c>
      <c r="B10" s="2">
        <v>1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>
        <f t="shared" ref="Z10:Z41" si="0">SUMPRODUCT(B10:Y10,B$2:Y$2)</f>
        <v>0</v>
      </c>
      <c r="AA10" s="4" t="s">
        <v>63</v>
      </c>
      <c r="AB10" s="2">
        <f>30*1.12</f>
        <v>33.6</v>
      </c>
    </row>
    <row r="11" spans="1:28" x14ac:dyDescent="0.25">
      <c r="A11" s="22" t="s">
        <v>107</v>
      </c>
      <c r="B11" s="2"/>
      <c r="C11" s="2">
        <v>1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v>-1.1200000000000001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>
        <f t="shared" si="0"/>
        <v>-37.632000000000005</v>
      </c>
      <c r="AA11" s="4" t="s">
        <v>63</v>
      </c>
      <c r="AB11" s="2">
        <v>0</v>
      </c>
    </row>
    <row r="12" spans="1:28" x14ac:dyDescent="0.25">
      <c r="A12" s="22" t="s">
        <v>108</v>
      </c>
      <c r="B12" s="2"/>
      <c r="C12" s="2"/>
      <c r="D12" s="2">
        <v>1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-1.1200000000000001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>
        <f t="shared" si="0"/>
        <v>-42.147840000000009</v>
      </c>
      <c r="AA12" s="4" t="s">
        <v>63</v>
      </c>
      <c r="AB12" s="2">
        <v>0</v>
      </c>
    </row>
    <row r="13" spans="1:28" x14ac:dyDescent="0.25">
      <c r="A13" s="22" t="s">
        <v>109</v>
      </c>
      <c r="B13" s="2"/>
      <c r="C13" s="2"/>
      <c r="D13" s="2"/>
      <c r="E13" s="2">
        <v>1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>
        <v>-1.1200000000000001</v>
      </c>
      <c r="Q13" s="2"/>
      <c r="R13" s="2"/>
      <c r="S13" s="2"/>
      <c r="T13" s="2"/>
      <c r="U13" s="2"/>
      <c r="V13" s="2"/>
      <c r="W13" s="2"/>
      <c r="X13" s="2"/>
      <c r="Y13" s="2"/>
      <c r="Z13" s="2">
        <f t="shared" si="0"/>
        <v>-19.019741866666649</v>
      </c>
      <c r="AA13" s="4" t="s">
        <v>63</v>
      </c>
      <c r="AB13" s="2">
        <v>0</v>
      </c>
    </row>
    <row r="14" spans="1:28" x14ac:dyDescent="0.25">
      <c r="A14" s="22" t="s">
        <v>110</v>
      </c>
      <c r="B14" s="2"/>
      <c r="C14" s="2"/>
      <c r="D14" s="2"/>
      <c r="E14" s="2"/>
      <c r="F14" s="2">
        <v>1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>
        <f t="shared" si="0"/>
        <v>0</v>
      </c>
      <c r="AA14" s="4" t="s">
        <v>63</v>
      </c>
      <c r="AB14" s="2">
        <f>50*1.12</f>
        <v>56.000000000000007</v>
      </c>
    </row>
    <row r="15" spans="1:28" x14ac:dyDescent="0.25">
      <c r="A15" s="22" t="s">
        <v>111</v>
      </c>
      <c r="B15" s="2"/>
      <c r="C15" s="2"/>
      <c r="D15" s="2"/>
      <c r="E15" s="2"/>
      <c r="F15" s="2"/>
      <c r="G15" s="2">
        <v>1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>
        <v>-1.1200000000000001</v>
      </c>
      <c r="S15" s="2"/>
      <c r="T15" s="2"/>
      <c r="U15" s="2"/>
      <c r="V15" s="2"/>
      <c r="W15" s="2"/>
      <c r="X15" s="2"/>
      <c r="Y15" s="2"/>
      <c r="Z15" s="2">
        <f t="shared" si="0"/>
        <v>-62.720000000000006</v>
      </c>
      <c r="AA15" s="4" t="s">
        <v>63</v>
      </c>
      <c r="AB15" s="2">
        <v>0</v>
      </c>
    </row>
    <row r="16" spans="1:28" x14ac:dyDescent="0.25">
      <c r="A16" s="22" t="s">
        <v>112</v>
      </c>
      <c r="B16" s="2"/>
      <c r="C16" s="2"/>
      <c r="D16" s="2"/>
      <c r="E16" s="2"/>
      <c r="F16" s="2"/>
      <c r="G16" s="2"/>
      <c r="H16" s="2">
        <v>1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>
        <v>-1.1200000000000001</v>
      </c>
      <c r="T16" s="2"/>
      <c r="U16" s="2"/>
      <c r="V16" s="2"/>
      <c r="W16" s="2"/>
      <c r="X16" s="2"/>
      <c r="Y16" s="2"/>
      <c r="Z16" s="2">
        <f t="shared" si="0"/>
        <v>-70.246400000000023</v>
      </c>
      <c r="AA16" s="4" t="s">
        <v>63</v>
      </c>
      <c r="AB16" s="2">
        <v>0</v>
      </c>
    </row>
    <row r="17" spans="1:28" x14ac:dyDescent="0.25">
      <c r="A17" s="22" t="s">
        <v>113</v>
      </c>
      <c r="B17" s="2"/>
      <c r="C17" s="2"/>
      <c r="D17" s="2"/>
      <c r="E17" s="2"/>
      <c r="F17" s="2"/>
      <c r="G17" s="2"/>
      <c r="H17" s="2"/>
      <c r="I17" s="2">
        <v>1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>
        <v>-1.1200000000000001</v>
      </c>
      <c r="U17" s="2"/>
      <c r="V17" s="2"/>
      <c r="W17" s="2"/>
      <c r="X17" s="2"/>
      <c r="Y17" s="2"/>
      <c r="Z17" s="2">
        <f t="shared" si="0"/>
        <v>-38.03948373333332</v>
      </c>
      <c r="AA17" s="4" t="s">
        <v>63</v>
      </c>
      <c r="AB17" s="2">
        <v>0</v>
      </c>
    </row>
    <row r="18" spans="1:28" x14ac:dyDescent="0.25">
      <c r="A18" s="22" t="s">
        <v>114</v>
      </c>
      <c r="B18" s="2"/>
      <c r="C18" s="2"/>
      <c r="D18" s="2"/>
      <c r="E18" s="2"/>
      <c r="F18" s="2"/>
      <c r="G18" s="2"/>
      <c r="H18" s="2"/>
      <c r="I18" s="2"/>
      <c r="J18" s="2">
        <v>1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>
        <f t="shared" si="0"/>
        <v>0</v>
      </c>
      <c r="AA18" s="4" t="s">
        <v>63</v>
      </c>
      <c r="AB18" s="2">
        <f>40*1.12</f>
        <v>44.800000000000004</v>
      </c>
    </row>
    <row r="19" spans="1:28" x14ac:dyDescent="0.25">
      <c r="A19" s="22" t="s">
        <v>115</v>
      </c>
      <c r="B19" s="2"/>
      <c r="C19" s="2"/>
      <c r="D19" s="2"/>
      <c r="E19" s="2"/>
      <c r="F19" s="2"/>
      <c r="G19" s="2"/>
      <c r="H19" s="2"/>
      <c r="I19" s="2"/>
      <c r="J19" s="2"/>
      <c r="K19" s="2">
        <v>1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>
        <v>-1.1200000000000001</v>
      </c>
      <c r="W19" s="2"/>
      <c r="X19" s="2"/>
      <c r="Y19" s="2"/>
      <c r="Z19" s="2">
        <f t="shared" si="0"/>
        <v>-50.176000000000009</v>
      </c>
      <c r="AA19" s="4" t="s">
        <v>63</v>
      </c>
      <c r="AB19" s="2">
        <v>0</v>
      </c>
    </row>
    <row r="20" spans="1:28" x14ac:dyDescent="0.25">
      <c r="A20" s="22" t="s">
        <v>116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>
        <v>1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>
        <v>-1.1200000000000001</v>
      </c>
      <c r="X20" s="2"/>
      <c r="Y20" s="2"/>
      <c r="Z20" s="2">
        <f t="shared" si="0"/>
        <v>-56.197120000000012</v>
      </c>
      <c r="AA20" s="4" t="s">
        <v>63</v>
      </c>
      <c r="AB20" s="2">
        <v>0</v>
      </c>
    </row>
    <row r="21" spans="1:28" x14ac:dyDescent="0.25">
      <c r="A21" s="22" t="s">
        <v>117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>
        <v>1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>
        <v>-1.1200000000000001</v>
      </c>
      <c r="Y21" s="2"/>
      <c r="Z21" s="2">
        <f t="shared" si="0"/>
        <v>-62.940774400000016</v>
      </c>
      <c r="AA21" s="4" t="s">
        <v>63</v>
      </c>
      <c r="AB21" s="2">
        <v>0</v>
      </c>
    </row>
    <row r="22" spans="1:28" x14ac:dyDescent="0.25">
      <c r="A22" s="22" t="s">
        <v>118</v>
      </c>
      <c r="B22" s="2">
        <v>1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>
        <v>1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>
        <f t="shared" si="0"/>
        <v>33.6</v>
      </c>
      <c r="AA22" s="4" t="s">
        <v>8</v>
      </c>
      <c r="AB22" s="2">
        <f>30*1.12</f>
        <v>33.6</v>
      </c>
    </row>
    <row r="23" spans="1:28" x14ac:dyDescent="0.25">
      <c r="A23" s="22" t="s">
        <v>119</v>
      </c>
      <c r="B23" s="2"/>
      <c r="C23" s="2">
        <v>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>
        <v>-1.1200000000000001</v>
      </c>
      <c r="O23" s="2">
        <v>1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>
        <f t="shared" si="0"/>
        <v>0</v>
      </c>
      <c r="AA23" s="4" t="s">
        <v>8</v>
      </c>
      <c r="AB23" s="2">
        <v>0</v>
      </c>
    </row>
    <row r="24" spans="1:28" x14ac:dyDescent="0.25">
      <c r="A24" s="22" t="s">
        <v>120</v>
      </c>
      <c r="B24" s="2"/>
      <c r="C24" s="2"/>
      <c r="D24" s="2">
        <v>1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>
        <v>-1.1200000000000001</v>
      </c>
      <c r="P24" s="2">
        <v>1</v>
      </c>
      <c r="Q24" s="2"/>
      <c r="R24" s="2"/>
      <c r="S24" s="2"/>
      <c r="T24" s="2"/>
      <c r="U24" s="2"/>
      <c r="V24" s="2"/>
      <c r="W24" s="2"/>
      <c r="X24" s="2"/>
      <c r="Y24" s="2"/>
      <c r="Z24" s="2">
        <f t="shared" si="0"/>
        <v>-7.1054273576010019E-15</v>
      </c>
      <c r="AA24" s="4" t="s">
        <v>8</v>
      </c>
      <c r="AB24" s="2">
        <v>0</v>
      </c>
    </row>
    <row r="25" spans="1:28" x14ac:dyDescent="0.25">
      <c r="A25" s="22" t="s">
        <v>121</v>
      </c>
      <c r="B25" s="2"/>
      <c r="C25" s="2"/>
      <c r="D25" s="2"/>
      <c r="E25" s="2">
        <v>1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>
        <v>-1.1200000000000001</v>
      </c>
      <c r="Q25" s="2">
        <v>1</v>
      </c>
      <c r="R25" s="2"/>
      <c r="S25" s="2"/>
      <c r="T25" s="2"/>
      <c r="U25" s="2"/>
      <c r="V25" s="2"/>
      <c r="W25" s="2"/>
      <c r="X25" s="2"/>
      <c r="Y25" s="2"/>
      <c r="Z25" s="2">
        <f t="shared" si="0"/>
        <v>1.7763568394002505E-14</v>
      </c>
      <c r="AA25" s="4" t="s">
        <v>8</v>
      </c>
      <c r="AB25" s="2">
        <v>0</v>
      </c>
    </row>
    <row r="26" spans="1:28" x14ac:dyDescent="0.25">
      <c r="A26" s="22" t="s">
        <v>122</v>
      </c>
      <c r="B26" s="2"/>
      <c r="C26" s="2"/>
      <c r="D26" s="2"/>
      <c r="E26" s="2"/>
      <c r="F26" s="2">
        <v>1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>
        <v>1</v>
      </c>
      <c r="S26" s="2"/>
      <c r="T26" s="2"/>
      <c r="U26" s="2"/>
      <c r="V26" s="2"/>
      <c r="W26" s="2"/>
      <c r="X26" s="2"/>
      <c r="Y26" s="2"/>
      <c r="Z26" s="2">
        <f t="shared" si="0"/>
        <v>56</v>
      </c>
      <c r="AA26" s="4" t="s">
        <v>8</v>
      </c>
      <c r="AB26" s="2">
        <f>50*1.12</f>
        <v>56.000000000000007</v>
      </c>
    </row>
    <row r="27" spans="1:28" x14ac:dyDescent="0.25">
      <c r="A27" s="22" t="s">
        <v>123</v>
      </c>
      <c r="B27" s="2"/>
      <c r="C27" s="2"/>
      <c r="D27" s="2"/>
      <c r="E27" s="2"/>
      <c r="F27" s="2"/>
      <c r="G27" s="2">
        <v>1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>
        <v>-1.1200000000000001</v>
      </c>
      <c r="S27" s="2">
        <v>1</v>
      </c>
      <c r="T27" s="2"/>
      <c r="U27" s="2"/>
      <c r="V27" s="2"/>
      <c r="W27" s="2"/>
      <c r="X27" s="2"/>
      <c r="Y27" s="2"/>
      <c r="Z27" s="2">
        <f t="shared" si="0"/>
        <v>7.1054273576010019E-15</v>
      </c>
      <c r="AA27" s="4" t="s">
        <v>8</v>
      </c>
      <c r="AB27" s="2">
        <v>0</v>
      </c>
    </row>
    <row r="28" spans="1:28" x14ac:dyDescent="0.25">
      <c r="A28" s="22" t="s">
        <v>124</v>
      </c>
      <c r="B28" s="2"/>
      <c r="C28" s="2"/>
      <c r="D28" s="2"/>
      <c r="E28" s="2"/>
      <c r="F28" s="2"/>
      <c r="G28" s="2"/>
      <c r="H28" s="2">
        <v>1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>
        <v>-1.1200000000000001</v>
      </c>
      <c r="T28" s="2">
        <v>1</v>
      </c>
      <c r="U28" s="2"/>
      <c r="V28" s="2"/>
      <c r="W28" s="2"/>
      <c r="X28" s="2"/>
      <c r="Y28" s="2"/>
      <c r="Z28" s="2">
        <f t="shared" si="0"/>
        <v>0</v>
      </c>
      <c r="AA28" s="4" t="s">
        <v>8</v>
      </c>
      <c r="AB28" s="2">
        <v>0</v>
      </c>
    </row>
    <row r="29" spans="1:28" x14ac:dyDescent="0.25">
      <c r="A29" s="22" t="s">
        <v>125</v>
      </c>
      <c r="B29" s="2"/>
      <c r="C29" s="2"/>
      <c r="D29" s="2"/>
      <c r="E29" s="2"/>
      <c r="F29" s="2"/>
      <c r="G29" s="2"/>
      <c r="H29" s="2"/>
      <c r="I29" s="2">
        <v>1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>
        <v>-1.1200000000000001</v>
      </c>
      <c r="U29" s="2">
        <v>1</v>
      </c>
      <c r="V29" s="2"/>
      <c r="W29" s="2"/>
      <c r="X29" s="2"/>
      <c r="Y29" s="2"/>
      <c r="Z29" s="2">
        <f t="shared" si="0"/>
        <v>7.1054273576010019E-15</v>
      </c>
      <c r="AA29" s="4" t="s">
        <v>8</v>
      </c>
      <c r="AB29" s="2">
        <v>0</v>
      </c>
    </row>
    <row r="30" spans="1:28" x14ac:dyDescent="0.25">
      <c r="A30" s="22" t="s">
        <v>126</v>
      </c>
      <c r="B30" s="2"/>
      <c r="C30" s="2"/>
      <c r="D30" s="2"/>
      <c r="E30" s="2"/>
      <c r="F30" s="2"/>
      <c r="G30" s="2"/>
      <c r="H30" s="2"/>
      <c r="I30" s="2"/>
      <c r="J30" s="2">
        <v>1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>
        <v>1</v>
      </c>
      <c r="W30" s="2"/>
      <c r="X30" s="2"/>
      <c r="Y30" s="2"/>
      <c r="Z30" s="2">
        <f t="shared" si="0"/>
        <v>44.800000000000004</v>
      </c>
      <c r="AA30" s="4" t="s">
        <v>8</v>
      </c>
      <c r="AB30" s="2">
        <f>40*1.12</f>
        <v>44.800000000000004</v>
      </c>
    </row>
    <row r="31" spans="1:28" x14ac:dyDescent="0.25">
      <c r="A31" s="22" t="s">
        <v>127</v>
      </c>
      <c r="B31" s="2"/>
      <c r="C31" s="2"/>
      <c r="D31" s="2"/>
      <c r="E31" s="2"/>
      <c r="F31" s="2"/>
      <c r="G31" s="2"/>
      <c r="H31" s="2"/>
      <c r="I31" s="2"/>
      <c r="J31" s="2"/>
      <c r="K31" s="2">
        <v>1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>
        <v>-1.1200000000000001</v>
      </c>
      <c r="W31" s="2">
        <v>1</v>
      </c>
      <c r="X31" s="2"/>
      <c r="Y31" s="2"/>
      <c r="Z31" s="2">
        <f t="shared" si="0"/>
        <v>0</v>
      </c>
      <c r="AA31" s="4" t="s">
        <v>8</v>
      </c>
      <c r="AB31" s="2">
        <v>0</v>
      </c>
    </row>
    <row r="32" spans="1:28" x14ac:dyDescent="0.25">
      <c r="A32" s="22" t="s">
        <v>128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>
        <v>1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>
        <v>-1.1200000000000001</v>
      </c>
      <c r="X32" s="2">
        <v>1</v>
      </c>
      <c r="Y32" s="2"/>
      <c r="Z32" s="2">
        <f t="shared" si="0"/>
        <v>0</v>
      </c>
      <c r="AA32" s="4" t="s">
        <v>8</v>
      </c>
      <c r="AB32" s="2">
        <v>0</v>
      </c>
    </row>
    <row r="33" spans="1:28" x14ac:dyDescent="0.25">
      <c r="A33" s="22" t="s">
        <v>129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>
        <v>1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>
        <v>-1.1200000000000001</v>
      </c>
      <c r="Y33" s="2">
        <v>1</v>
      </c>
      <c r="Z33" s="2">
        <f t="shared" si="0"/>
        <v>7.1054273576010019E-15</v>
      </c>
      <c r="AA33" s="4" t="s">
        <v>8</v>
      </c>
      <c r="AB33" s="2">
        <v>0</v>
      </c>
    </row>
    <row r="34" spans="1:28" ht="14.25" customHeight="1" x14ac:dyDescent="0.25">
      <c r="A34" s="22" t="s">
        <v>130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>
        <v>-2</v>
      </c>
      <c r="O34" s="2"/>
      <c r="P34" s="2"/>
      <c r="Q34" s="2"/>
      <c r="R34" s="2">
        <v>1</v>
      </c>
      <c r="S34" s="2"/>
      <c r="T34" s="2"/>
      <c r="U34" s="2"/>
      <c r="V34" s="2"/>
      <c r="W34" s="2"/>
      <c r="X34" s="2"/>
      <c r="Y34" s="2"/>
      <c r="Z34" s="2">
        <f t="shared" si="0"/>
        <v>-11.200000000000003</v>
      </c>
      <c r="AA34" s="4" t="s">
        <v>63</v>
      </c>
      <c r="AB34" s="2">
        <v>0</v>
      </c>
    </row>
    <row r="35" spans="1:28" x14ac:dyDescent="0.25">
      <c r="A35" s="22" t="s">
        <v>131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>
        <v>-2</v>
      </c>
      <c r="P35" s="2"/>
      <c r="Q35" s="2"/>
      <c r="R35" s="2"/>
      <c r="S35" s="2">
        <v>1</v>
      </c>
      <c r="T35" s="2"/>
      <c r="U35" s="2"/>
      <c r="V35" s="2"/>
      <c r="W35" s="2"/>
      <c r="X35" s="2"/>
      <c r="Y35" s="2"/>
      <c r="Z35" s="2">
        <f t="shared" si="0"/>
        <v>-12.543999999999997</v>
      </c>
      <c r="AA35" s="4" t="s">
        <v>63</v>
      </c>
      <c r="AB35" s="2">
        <v>0</v>
      </c>
    </row>
    <row r="36" spans="1:28" x14ac:dyDescent="0.25">
      <c r="A36" s="22" t="s">
        <v>132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>
        <v>-2</v>
      </c>
      <c r="Q36" s="2"/>
      <c r="R36" s="2"/>
      <c r="S36" s="2"/>
      <c r="T36" s="2">
        <v>1</v>
      </c>
      <c r="U36" s="2"/>
      <c r="V36" s="2"/>
      <c r="W36" s="2"/>
      <c r="X36" s="2"/>
      <c r="Y36" s="2"/>
      <c r="Z36" s="2">
        <f t="shared" si="0"/>
        <v>-14.049279999999982</v>
      </c>
      <c r="AA36" s="4" t="s">
        <v>63</v>
      </c>
      <c r="AB36" s="2">
        <v>0</v>
      </c>
    </row>
    <row r="37" spans="1:28" x14ac:dyDescent="0.25">
      <c r="A37" s="22" t="s">
        <v>133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>
        <v>-2</v>
      </c>
      <c r="R37" s="2"/>
      <c r="S37" s="2"/>
      <c r="T37" s="2"/>
      <c r="U37" s="2">
        <v>1</v>
      </c>
      <c r="V37" s="2"/>
      <c r="W37" s="2"/>
      <c r="X37" s="2"/>
      <c r="Y37" s="2"/>
      <c r="Z37" s="2">
        <f t="shared" si="0"/>
        <v>-7.1054273576010019E-15</v>
      </c>
      <c r="AA37" s="4" t="s">
        <v>63</v>
      </c>
      <c r="AB37" s="2">
        <v>0</v>
      </c>
    </row>
    <row r="38" spans="1:28" x14ac:dyDescent="0.25">
      <c r="A38" s="22" t="s">
        <v>138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>
        <v>1</v>
      </c>
      <c r="R38" s="2"/>
      <c r="S38" s="2"/>
      <c r="T38" s="2"/>
      <c r="U38" s="2">
        <v>1</v>
      </c>
      <c r="V38" s="2"/>
      <c r="W38" s="2"/>
      <c r="X38" s="2"/>
      <c r="Y38" s="2">
        <v>1</v>
      </c>
      <c r="Z38" s="2">
        <f t="shared" si="0"/>
        <v>120.00000000000001</v>
      </c>
      <c r="AA38" s="4" t="s">
        <v>6</v>
      </c>
      <c r="AB38" s="2">
        <v>120</v>
      </c>
    </row>
    <row r="39" spans="1:28" x14ac:dyDescent="0.25">
      <c r="A39" s="22" t="s">
        <v>139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>
        <v>1</v>
      </c>
      <c r="R39" s="2"/>
      <c r="S39" s="2"/>
      <c r="T39" s="2"/>
      <c r="U39" s="2"/>
      <c r="V39" s="2"/>
      <c r="W39" s="2"/>
      <c r="X39" s="2"/>
      <c r="Y39" s="2"/>
      <c r="Z39" s="2">
        <f t="shared" si="0"/>
        <v>19.019741866666667</v>
      </c>
      <c r="AA39" s="4" t="s">
        <v>6</v>
      </c>
      <c r="AB39" s="2">
        <v>12</v>
      </c>
    </row>
    <row r="40" spans="1:28" x14ac:dyDescent="0.25">
      <c r="A40" s="22" t="s">
        <v>140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>
        <v>1</v>
      </c>
      <c r="V40" s="2"/>
      <c r="W40" s="2"/>
      <c r="X40" s="2"/>
      <c r="Y40" s="2"/>
      <c r="Z40" s="2">
        <f t="shared" si="0"/>
        <v>38.039483733333327</v>
      </c>
      <c r="AA40" s="4" t="s">
        <v>6</v>
      </c>
      <c r="AB40" s="2">
        <v>25</v>
      </c>
    </row>
    <row r="41" spans="1:28" x14ac:dyDescent="0.25">
      <c r="A41" s="36" t="s">
        <v>141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>
        <v>1</v>
      </c>
      <c r="Z41" s="2">
        <f t="shared" si="0"/>
        <v>62.940774400000024</v>
      </c>
      <c r="AA41" s="4" t="s">
        <v>6</v>
      </c>
      <c r="AB41" s="2">
        <v>16</v>
      </c>
    </row>
  </sheetData>
  <mergeCells count="10">
    <mergeCell ref="B4:M4"/>
    <mergeCell ref="N4:Q4"/>
    <mergeCell ref="R4:U4"/>
    <mergeCell ref="V4:Y4"/>
    <mergeCell ref="B3:E3"/>
    <mergeCell ref="F3:I3"/>
    <mergeCell ref="J3:M3"/>
    <mergeCell ref="N3:Q3"/>
    <mergeCell ref="R3:U3"/>
    <mergeCell ref="V3:Y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7"/>
  <sheetViews>
    <sheetView tabSelected="1" zoomScaleNormal="100" workbookViewId="0">
      <selection activeCell="N46" sqref="N46"/>
    </sheetView>
  </sheetViews>
  <sheetFormatPr defaultRowHeight="15" x14ac:dyDescent="0.25"/>
  <cols>
    <col min="1" max="1" width="22.85546875" customWidth="1"/>
    <col min="13" max="25" width="9.28515625" bestFit="1" customWidth="1"/>
    <col min="26" max="26" width="15.42578125" bestFit="1" customWidth="1"/>
    <col min="28" max="28" width="9.28515625" bestFit="1" customWidth="1"/>
  </cols>
  <sheetData>
    <row r="1" spans="1:28" x14ac:dyDescent="0.25">
      <c r="B1" s="15" t="s">
        <v>93</v>
      </c>
      <c r="C1" s="15" t="s">
        <v>94</v>
      </c>
      <c r="D1" s="15" t="s">
        <v>95</v>
      </c>
      <c r="E1" s="15" t="s">
        <v>96</v>
      </c>
      <c r="F1" s="16" t="s">
        <v>97</v>
      </c>
      <c r="G1" s="16" t="s">
        <v>98</v>
      </c>
      <c r="H1" s="16" t="s">
        <v>99</v>
      </c>
      <c r="I1" s="16" t="s">
        <v>100</v>
      </c>
      <c r="J1" s="14" t="s">
        <v>101</v>
      </c>
      <c r="K1" s="14" t="s">
        <v>102</v>
      </c>
      <c r="L1" s="14" t="s">
        <v>103</v>
      </c>
      <c r="M1" s="14" t="s">
        <v>104</v>
      </c>
      <c r="N1" s="15" t="s">
        <v>231</v>
      </c>
      <c r="O1" s="15" t="s">
        <v>232</v>
      </c>
      <c r="P1" s="15" t="s">
        <v>233</v>
      </c>
      <c r="Q1" s="15" t="s">
        <v>234</v>
      </c>
      <c r="R1" s="16" t="s">
        <v>235</v>
      </c>
      <c r="S1" s="16" t="s">
        <v>236</v>
      </c>
      <c r="T1" s="16" t="s">
        <v>237</v>
      </c>
      <c r="U1" s="16" t="s">
        <v>238</v>
      </c>
      <c r="V1" s="14" t="s">
        <v>239</v>
      </c>
      <c r="W1" s="14" t="s">
        <v>240</v>
      </c>
      <c r="X1" s="14" t="s">
        <v>241</v>
      </c>
      <c r="Y1" s="14" t="s">
        <v>242</v>
      </c>
    </row>
    <row r="2" spans="1:28" x14ac:dyDescent="0.25">
      <c r="A2" s="12"/>
      <c r="B2" s="35">
        <v>7.8541123363900445</v>
      </c>
      <c r="C2" s="35">
        <v>0</v>
      </c>
      <c r="D2" s="35">
        <v>0</v>
      </c>
      <c r="E2" s="35">
        <v>1.5044517967935171</v>
      </c>
      <c r="F2" s="35">
        <v>4.5082246727801332</v>
      </c>
      <c r="G2" s="35">
        <v>0</v>
      </c>
      <c r="H2" s="35">
        <v>0</v>
      </c>
      <c r="I2" s="35">
        <v>3.0089035935870241</v>
      </c>
      <c r="J2" s="35">
        <v>0</v>
      </c>
      <c r="K2" s="35">
        <v>17.203242404696582</v>
      </c>
      <c r="L2" s="35">
        <v>15.207666285751801</v>
      </c>
      <c r="M2" s="35">
        <v>8.3284408875066127</v>
      </c>
      <c r="N2" s="35">
        <v>25.745887663609953</v>
      </c>
      <c r="O2" s="35">
        <v>28.83539418324311</v>
      </c>
      <c r="P2" s="35">
        <v>32.295641485232331</v>
      </c>
      <c r="Q2" s="35">
        <v>34.666666666666671</v>
      </c>
      <c r="R2" s="35">
        <v>51.491775327219869</v>
      </c>
      <c r="S2" s="35">
        <v>57.670788366486263</v>
      </c>
      <c r="T2" s="35">
        <v>64.591282970464619</v>
      </c>
      <c r="U2" s="35">
        <v>69.333333333333343</v>
      </c>
      <c r="V2" s="35">
        <v>44.8</v>
      </c>
      <c r="W2" s="35">
        <v>32.972757595303428</v>
      </c>
      <c r="X2" s="35">
        <v>21.721822220988042</v>
      </c>
      <c r="Y2" s="35">
        <v>16</v>
      </c>
    </row>
    <row r="3" spans="1:28" x14ac:dyDescent="0.25">
      <c r="B3" s="46" t="s">
        <v>85</v>
      </c>
      <c r="C3" s="47"/>
      <c r="D3" s="47"/>
      <c r="E3" s="47"/>
      <c r="F3" s="46" t="s">
        <v>86</v>
      </c>
      <c r="G3" s="47"/>
      <c r="H3" s="47"/>
      <c r="I3" s="47"/>
      <c r="J3" s="46" t="s">
        <v>87</v>
      </c>
      <c r="K3" s="47"/>
      <c r="L3" s="47"/>
      <c r="M3" s="47"/>
      <c r="N3" s="46" t="s">
        <v>90</v>
      </c>
      <c r="O3" s="47"/>
      <c r="P3" s="47"/>
      <c r="Q3" s="47"/>
      <c r="R3" s="46" t="s">
        <v>91</v>
      </c>
      <c r="S3" s="47"/>
      <c r="T3" s="47"/>
      <c r="U3" s="47"/>
      <c r="V3" s="46" t="s">
        <v>92</v>
      </c>
      <c r="W3" s="47"/>
      <c r="X3" s="47"/>
      <c r="Y3" s="47"/>
    </row>
    <row r="4" spans="1:28" ht="18" x14ac:dyDescent="0.35">
      <c r="B4" s="43" t="s">
        <v>89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4" t="s">
        <v>142</v>
      </c>
      <c r="O4" s="45"/>
      <c r="P4" s="45"/>
      <c r="Q4" s="45"/>
      <c r="R4" s="44" t="s">
        <v>143</v>
      </c>
      <c r="S4" s="45"/>
      <c r="T4" s="45"/>
      <c r="U4" s="45"/>
      <c r="V4" s="44" t="s">
        <v>144</v>
      </c>
      <c r="W4" s="45"/>
      <c r="X4" s="45"/>
      <c r="Y4" s="45"/>
    </row>
    <row r="6" spans="1:28" x14ac:dyDescent="0.25">
      <c r="A6" s="17"/>
      <c r="B6" s="15" t="s">
        <v>1</v>
      </c>
      <c r="C6" s="15" t="s">
        <v>2</v>
      </c>
      <c r="D6" s="15" t="s">
        <v>3</v>
      </c>
      <c r="E6" s="15" t="s">
        <v>4</v>
      </c>
      <c r="F6" s="16" t="s">
        <v>1</v>
      </c>
      <c r="G6" s="16" t="s">
        <v>2</v>
      </c>
      <c r="H6" s="16" t="s">
        <v>3</v>
      </c>
      <c r="I6" s="16" t="s">
        <v>4</v>
      </c>
      <c r="J6" s="14" t="s">
        <v>1</v>
      </c>
      <c r="K6" s="14" t="s">
        <v>2</v>
      </c>
      <c r="L6" s="14" t="s">
        <v>3</v>
      </c>
      <c r="M6" s="14" t="s">
        <v>4</v>
      </c>
      <c r="N6" s="15" t="s">
        <v>1</v>
      </c>
      <c r="O6" s="15" t="s">
        <v>2</v>
      </c>
      <c r="P6" s="15" t="s">
        <v>3</v>
      </c>
      <c r="Q6" s="15" t="s">
        <v>4</v>
      </c>
      <c r="R6" s="16" t="s">
        <v>1</v>
      </c>
      <c r="S6" s="16" t="s">
        <v>2</v>
      </c>
      <c r="T6" s="16" t="s">
        <v>3</v>
      </c>
      <c r="U6" s="16" t="s">
        <v>4</v>
      </c>
      <c r="V6" s="14" t="s">
        <v>1</v>
      </c>
      <c r="W6" s="14" t="s">
        <v>2</v>
      </c>
      <c r="X6" s="14" t="s">
        <v>3</v>
      </c>
      <c r="Y6" s="14" t="s">
        <v>4</v>
      </c>
    </row>
    <row r="7" spans="1:28" x14ac:dyDescent="0.25">
      <c r="A7" s="12"/>
      <c r="B7" s="35">
        <f>6000/1.04^1</f>
        <v>5769.2307692307686</v>
      </c>
      <c r="C7" s="35">
        <f>6000/1.04^2</f>
        <v>5547.3372781065082</v>
      </c>
      <c r="D7" s="35">
        <f>6000/1.04^3</f>
        <v>5333.9781520254892</v>
      </c>
      <c r="E7" s="35">
        <f>6000/1.04^4</f>
        <v>5128.8251461783539</v>
      </c>
      <c r="F7" s="35">
        <f>5500/1.04^1</f>
        <v>5288.4615384615381</v>
      </c>
      <c r="G7" s="35">
        <f>5500/1.04^2</f>
        <v>5085.0591715976325</v>
      </c>
      <c r="H7" s="35">
        <f>5500/1.04^3</f>
        <v>4889.4799726900319</v>
      </c>
      <c r="I7" s="35">
        <f>5500/1.04^4</f>
        <v>4701.4230506634913</v>
      </c>
      <c r="J7" s="34">
        <f>5000/1.04^1</f>
        <v>4807.6923076923076</v>
      </c>
      <c r="K7" s="34">
        <f>5000/1.04^2</f>
        <v>4622.7810650887568</v>
      </c>
      <c r="L7" s="34">
        <f>5000/1.04^3</f>
        <v>4444.9817933545737</v>
      </c>
      <c r="M7" s="34">
        <f>5000/1.04^4</f>
        <v>4274.0209551486287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</row>
    <row r="8" spans="1:28" x14ac:dyDescent="0.25">
      <c r="A8" t="s">
        <v>88</v>
      </c>
      <c r="B8" s="9">
        <f>SUMPRODUCT(B7:Y7,B2:Y2)</f>
        <v>273736.51214662171</v>
      </c>
      <c r="F8" s="13"/>
    </row>
    <row r="9" spans="1:28" x14ac:dyDescent="0.25">
      <c r="AA9" s="4"/>
    </row>
    <row r="10" spans="1:28" x14ac:dyDescent="0.25">
      <c r="A10" s="22" t="s">
        <v>106</v>
      </c>
      <c r="B10" s="2">
        <v>1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>
        <f t="shared" ref="Z10:Z47" si="0">SUMPRODUCT(B10:Y10,B$2:Y$2)</f>
        <v>7.8541123363900445</v>
      </c>
      <c r="AA10" s="4" t="s">
        <v>63</v>
      </c>
      <c r="AB10" s="2">
        <f>30*1.12</f>
        <v>33.6</v>
      </c>
    </row>
    <row r="11" spans="1:28" x14ac:dyDescent="0.25">
      <c r="A11" s="22" t="s">
        <v>107</v>
      </c>
      <c r="B11" s="2"/>
      <c r="C11" s="2">
        <v>1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v>-1.1200000000000001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>
        <f t="shared" si="0"/>
        <v>-28.83539418324315</v>
      </c>
      <c r="AA11" s="4" t="s">
        <v>63</v>
      </c>
      <c r="AB11" s="2">
        <v>0</v>
      </c>
    </row>
    <row r="12" spans="1:28" x14ac:dyDescent="0.25">
      <c r="A12" s="22" t="s">
        <v>108</v>
      </c>
      <c r="B12" s="2"/>
      <c r="C12" s="2"/>
      <c r="D12" s="2">
        <v>1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-1.1200000000000001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>
        <f t="shared" si="0"/>
        <v>-32.295641485232288</v>
      </c>
      <c r="AA12" s="4" t="s">
        <v>63</v>
      </c>
      <c r="AB12" s="2">
        <v>0</v>
      </c>
    </row>
    <row r="13" spans="1:28" x14ac:dyDescent="0.25">
      <c r="A13" s="22" t="s">
        <v>109</v>
      </c>
      <c r="B13" s="2"/>
      <c r="C13" s="2"/>
      <c r="D13" s="2"/>
      <c r="E13" s="2">
        <v>1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>
        <v>-1.1200000000000001</v>
      </c>
      <c r="Q13" s="2"/>
      <c r="R13" s="2"/>
      <c r="S13" s="2"/>
      <c r="T13" s="2"/>
      <c r="U13" s="2"/>
      <c r="V13" s="2"/>
      <c r="W13" s="2"/>
      <c r="X13" s="2"/>
      <c r="Y13" s="2"/>
      <c r="Z13" s="2">
        <f t="shared" si="0"/>
        <v>-34.666666666666693</v>
      </c>
      <c r="AA13" s="4" t="s">
        <v>63</v>
      </c>
      <c r="AB13" s="2">
        <v>0</v>
      </c>
    </row>
    <row r="14" spans="1:28" x14ac:dyDescent="0.25">
      <c r="A14" s="22" t="s">
        <v>110</v>
      </c>
      <c r="B14" s="2"/>
      <c r="C14" s="2"/>
      <c r="D14" s="2"/>
      <c r="E14" s="2"/>
      <c r="F14" s="2">
        <v>1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>
        <f t="shared" si="0"/>
        <v>4.5082246727801332</v>
      </c>
      <c r="AA14" s="4" t="s">
        <v>63</v>
      </c>
      <c r="AB14" s="2">
        <f>50*1.12</f>
        <v>56.000000000000007</v>
      </c>
    </row>
    <row r="15" spans="1:28" x14ac:dyDescent="0.25">
      <c r="A15" s="22" t="s">
        <v>111</v>
      </c>
      <c r="B15" s="2"/>
      <c r="C15" s="2"/>
      <c r="D15" s="2"/>
      <c r="E15" s="2"/>
      <c r="F15" s="2"/>
      <c r="G15" s="2">
        <v>1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>
        <v>-1.1200000000000001</v>
      </c>
      <c r="S15" s="2"/>
      <c r="T15" s="2"/>
      <c r="U15" s="2"/>
      <c r="V15" s="2"/>
      <c r="W15" s="2"/>
      <c r="X15" s="2"/>
      <c r="Y15" s="2"/>
      <c r="Z15" s="2">
        <f t="shared" si="0"/>
        <v>-57.670788366486256</v>
      </c>
      <c r="AA15" s="4" t="s">
        <v>63</v>
      </c>
      <c r="AB15" s="2">
        <v>0</v>
      </c>
    </row>
    <row r="16" spans="1:28" x14ac:dyDescent="0.25">
      <c r="A16" s="22" t="s">
        <v>112</v>
      </c>
      <c r="B16" s="2"/>
      <c r="C16" s="2"/>
      <c r="D16" s="2"/>
      <c r="E16" s="2"/>
      <c r="F16" s="2"/>
      <c r="G16" s="2"/>
      <c r="H16" s="2">
        <v>1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>
        <v>-1.1200000000000001</v>
      </c>
      <c r="T16" s="2"/>
      <c r="U16" s="2"/>
      <c r="V16" s="2"/>
      <c r="W16" s="2"/>
      <c r="X16" s="2"/>
      <c r="Y16" s="2"/>
      <c r="Z16" s="2">
        <f t="shared" si="0"/>
        <v>-64.591282970464619</v>
      </c>
      <c r="AA16" s="4" t="s">
        <v>63</v>
      </c>
      <c r="AB16" s="2">
        <v>0</v>
      </c>
    </row>
    <row r="17" spans="1:28" x14ac:dyDescent="0.25">
      <c r="A17" s="22" t="s">
        <v>113</v>
      </c>
      <c r="B17" s="2"/>
      <c r="C17" s="2"/>
      <c r="D17" s="2"/>
      <c r="E17" s="2"/>
      <c r="F17" s="2"/>
      <c r="G17" s="2"/>
      <c r="H17" s="2"/>
      <c r="I17" s="2">
        <v>1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>
        <v>-1.1200000000000001</v>
      </c>
      <c r="U17" s="2"/>
      <c r="V17" s="2"/>
      <c r="W17" s="2"/>
      <c r="X17" s="2"/>
      <c r="Y17" s="2"/>
      <c r="Z17" s="2">
        <f t="shared" si="0"/>
        <v>-69.333333333333357</v>
      </c>
      <c r="AA17" s="4" t="s">
        <v>63</v>
      </c>
      <c r="AB17" s="2">
        <v>0</v>
      </c>
    </row>
    <row r="18" spans="1:28" x14ac:dyDescent="0.25">
      <c r="A18" s="22" t="s">
        <v>114</v>
      </c>
      <c r="B18" s="2"/>
      <c r="C18" s="2"/>
      <c r="D18" s="2"/>
      <c r="E18" s="2"/>
      <c r="F18" s="2"/>
      <c r="G18" s="2"/>
      <c r="H18" s="2"/>
      <c r="I18" s="2"/>
      <c r="J18" s="2">
        <v>1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>
        <f t="shared" si="0"/>
        <v>0</v>
      </c>
      <c r="AA18" s="4" t="s">
        <v>63</v>
      </c>
      <c r="AB18" s="2">
        <f>40*1.12</f>
        <v>44.800000000000004</v>
      </c>
    </row>
    <row r="19" spans="1:28" x14ac:dyDescent="0.25">
      <c r="A19" s="22" t="s">
        <v>115</v>
      </c>
      <c r="B19" s="2"/>
      <c r="C19" s="2"/>
      <c r="D19" s="2"/>
      <c r="E19" s="2"/>
      <c r="F19" s="2"/>
      <c r="G19" s="2"/>
      <c r="H19" s="2"/>
      <c r="I19" s="2"/>
      <c r="J19" s="2"/>
      <c r="K19" s="2">
        <v>1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>
        <v>-1.1200000000000001</v>
      </c>
      <c r="W19" s="2"/>
      <c r="X19" s="2"/>
      <c r="Y19" s="2"/>
      <c r="Z19" s="2">
        <f t="shared" si="0"/>
        <v>-32.97275759530342</v>
      </c>
      <c r="AA19" s="4" t="s">
        <v>63</v>
      </c>
      <c r="AB19" s="2">
        <v>0</v>
      </c>
    </row>
    <row r="20" spans="1:28" x14ac:dyDescent="0.25">
      <c r="A20" s="22" t="s">
        <v>116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>
        <v>1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>
        <v>-1.1200000000000001</v>
      </c>
      <c r="X20" s="2"/>
      <c r="Y20" s="2"/>
      <c r="Z20" s="2">
        <f t="shared" si="0"/>
        <v>-21.721822220988045</v>
      </c>
      <c r="AA20" s="4" t="s">
        <v>63</v>
      </c>
      <c r="AB20" s="2">
        <v>0</v>
      </c>
    </row>
    <row r="21" spans="1:28" x14ac:dyDescent="0.25">
      <c r="A21" s="22" t="s">
        <v>117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>
        <v>1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>
        <v>-1.1200000000000001</v>
      </c>
      <c r="Y21" s="2"/>
      <c r="Z21" s="2">
        <f t="shared" si="0"/>
        <v>-15.999999999999996</v>
      </c>
      <c r="AA21" s="4" t="s">
        <v>63</v>
      </c>
      <c r="AB21" s="2">
        <v>0</v>
      </c>
    </row>
    <row r="22" spans="1:28" x14ac:dyDescent="0.25">
      <c r="A22" s="22" t="s">
        <v>118</v>
      </c>
      <c r="B22" s="2">
        <v>1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>
        <v>1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>
        <f t="shared" si="0"/>
        <v>33.599999999999994</v>
      </c>
      <c r="AA22" s="4" t="s">
        <v>8</v>
      </c>
      <c r="AB22" s="2">
        <f>30*1.12</f>
        <v>33.6</v>
      </c>
    </row>
    <row r="23" spans="1:28" x14ac:dyDescent="0.25">
      <c r="A23" s="22" t="s">
        <v>119</v>
      </c>
      <c r="B23" s="2"/>
      <c r="C23" s="2">
        <v>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>
        <v>-1.1200000000000001</v>
      </c>
      <c r="O23" s="2">
        <v>1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>
        <f t="shared" si="0"/>
        <v>-3.907985046680551E-14</v>
      </c>
      <c r="AA23" s="4" t="s">
        <v>8</v>
      </c>
      <c r="AB23" s="2">
        <v>0</v>
      </c>
    </row>
    <row r="24" spans="1:28" x14ac:dyDescent="0.25">
      <c r="A24" s="22" t="s">
        <v>120</v>
      </c>
      <c r="B24" s="2"/>
      <c r="C24" s="2"/>
      <c r="D24" s="2">
        <v>1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>
        <v>-1.1200000000000001</v>
      </c>
      <c r="P24" s="2">
        <v>1</v>
      </c>
      <c r="Q24" s="2"/>
      <c r="R24" s="2"/>
      <c r="S24" s="2"/>
      <c r="T24" s="2"/>
      <c r="U24" s="2"/>
      <c r="V24" s="2"/>
      <c r="W24" s="2"/>
      <c r="X24" s="2"/>
      <c r="Y24" s="2"/>
      <c r="Z24" s="2">
        <f t="shared" si="0"/>
        <v>4.2632564145606011E-14</v>
      </c>
      <c r="AA24" s="4" t="s">
        <v>8</v>
      </c>
      <c r="AB24" s="2">
        <v>0</v>
      </c>
    </row>
    <row r="25" spans="1:28" x14ac:dyDescent="0.25">
      <c r="A25" s="22" t="s">
        <v>121</v>
      </c>
      <c r="B25" s="2"/>
      <c r="C25" s="2"/>
      <c r="D25" s="2"/>
      <c r="E25" s="2">
        <v>1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>
        <v>-1.1200000000000001</v>
      </c>
      <c r="Q25" s="2">
        <v>1</v>
      </c>
      <c r="R25" s="2"/>
      <c r="S25" s="2"/>
      <c r="T25" s="2"/>
      <c r="U25" s="2"/>
      <c r="V25" s="2"/>
      <c r="W25" s="2"/>
      <c r="X25" s="2"/>
      <c r="Y25" s="2"/>
      <c r="Z25" s="2">
        <f t="shared" si="0"/>
        <v>-2.1316282072803006E-14</v>
      </c>
      <c r="AA25" s="4" t="s">
        <v>8</v>
      </c>
      <c r="AB25" s="2">
        <v>0</v>
      </c>
    </row>
    <row r="26" spans="1:28" x14ac:dyDescent="0.25">
      <c r="A26" s="22" t="s">
        <v>122</v>
      </c>
      <c r="B26" s="2"/>
      <c r="C26" s="2"/>
      <c r="D26" s="2"/>
      <c r="E26" s="2"/>
      <c r="F26" s="2">
        <v>1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>
        <v>1</v>
      </c>
      <c r="S26" s="2"/>
      <c r="T26" s="2"/>
      <c r="U26" s="2"/>
      <c r="V26" s="2"/>
      <c r="W26" s="2"/>
      <c r="X26" s="2"/>
      <c r="Y26" s="2"/>
      <c r="Z26" s="2">
        <f t="shared" si="0"/>
        <v>56</v>
      </c>
      <c r="AA26" s="4" t="s">
        <v>8</v>
      </c>
      <c r="AB26" s="2">
        <f>50*1.12</f>
        <v>56.000000000000007</v>
      </c>
    </row>
    <row r="27" spans="1:28" x14ac:dyDescent="0.25">
      <c r="A27" s="22" t="s">
        <v>123</v>
      </c>
      <c r="B27" s="2"/>
      <c r="C27" s="2"/>
      <c r="D27" s="2"/>
      <c r="E27" s="2"/>
      <c r="F27" s="2"/>
      <c r="G27" s="2">
        <v>1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>
        <v>-1.1200000000000001</v>
      </c>
      <c r="S27" s="2">
        <v>1</v>
      </c>
      <c r="T27" s="2"/>
      <c r="U27" s="2"/>
      <c r="V27" s="2"/>
      <c r="W27" s="2"/>
      <c r="X27" s="2"/>
      <c r="Y27" s="2"/>
      <c r="Z27" s="2">
        <f t="shared" si="0"/>
        <v>7.1054273576010019E-15</v>
      </c>
      <c r="AA27" s="4" t="s">
        <v>8</v>
      </c>
      <c r="AB27" s="2">
        <v>0</v>
      </c>
    </row>
    <row r="28" spans="1:28" x14ac:dyDescent="0.25">
      <c r="A28" s="22" t="s">
        <v>124</v>
      </c>
      <c r="B28" s="2"/>
      <c r="C28" s="2"/>
      <c r="D28" s="2"/>
      <c r="E28" s="2"/>
      <c r="F28" s="2"/>
      <c r="G28" s="2"/>
      <c r="H28" s="2">
        <v>1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>
        <v>-1.1200000000000001</v>
      </c>
      <c r="T28" s="2">
        <v>1</v>
      </c>
      <c r="U28" s="2"/>
      <c r="V28" s="2"/>
      <c r="W28" s="2"/>
      <c r="X28" s="2"/>
      <c r="Y28" s="2"/>
      <c r="Z28" s="2">
        <f t="shared" si="0"/>
        <v>0</v>
      </c>
      <c r="AA28" s="4" t="s">
        <v>8</v>
      </c>
      <c r="AB28" s="2">
        <v>0</v>
      </c>
    </row>
    <row r="29" spans="1:28" x14ac:dyDescent="0.25">
      <c r="A29" s="22" t="s">
        <v>125</v>
      </c>
      <c r="B29" s="2"/>
      <c r="C29" s="2"/>
      <c r="D29" s="2"/>
      <c r="E29" s="2"/>
      <c r="F29" s="2"/>
      <c r="G29" s="2"/>
      <c r="H29" s="2"/>
      <c r="I29" s="2">
        <v>1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>
        <v>-1.1200000000000001</v>
      </c>
      <c r="U29" s="2">
        <v>1</v>
      </c>
      <c r="V29" s="2"/>
      <c r="W29" s="2"/>
      <c r="X29" s="2"/>
      <c r="Y29" s="2"/>
      <c r="Z29" s="2">
        <f t="shared" si="0"/>
        <v>-1.4210854715202004E-14</v>
      </c>
      <c r="AA29" s="4" t="s">
        <v>8</v>
      </c>
      <c r="AB29" s="2">
        <v>0</v>
      </c>
    </row>
    <row r="30" spans="1:28" x14ac:dyDescent="0.25">
      <c r="A30" s="22" t="s">
        <v>126</v>
      </c>
      <c r="B30" s="2"/>
      <c r="C30" s="2"/>
      <c r="D30" s="2"/>
      <c r="E30" s="2"/>
      <c r="F30" s="2"/>
      <c r="G30" s="2"/>
      <c r="H30" s="2"/>
      <c r="I30" s="2"/>
      <c r="J30" s="2">
        <v>1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>
        <v>1</v>
      </c>
      <c r="W30" s="2"/>
      <c r="X30" s="2"/>
      <c r="Y30" s="2"/>
      <c r="Z30" s="2">
        <f t="shared" si="0"/>
        <v>44.8</v>
      </c>
      <c r="AA30" s="4" t="s">
        <v>8</v>
      </c>
      <c r="AB30" s="2">
        <f>40*1.12</f>
        <v>44.800000000000004</v>
      </c>
    </row>
    <row r="31" spans="1:28" x14ac:dyDescent="0.25">
      <c r="A31" s="22" t="s">
        <v>127</v>
      </c>
      <c r="B31" s="2"/>
      <c r="C31" s="2"/>
      <c r="D31" s="2"/>
      <c r="E31" s="2"/>
      <c r="F31" s="2"/>
      <c r="G31" s="2"/>
      <c r="H31" s="2"/>
      <c r="I31" s="2"/>
      <c r="J31" s="2"/>
      <c r="K31" s="2">
        <v>1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>
        <v>-1.1200000000000001</v>
      </c>
      <c r="W31" s="2">
        <v>1</v>
      </c>
      <c r="X31" s="2"/>
      <c r="Y31" s="2"/>
      <c r="Z31" s="2">
        <f t="shared" si="0"/>
        <v>7.1054273576010019E-15</v>
      </c>
      <c r="AA31" s="4" t="s">
        <v>8</v>
      </c>
      <c r="AB31" s="2">
        <v>0</v>
      </c>
    </row>
    <row r="32" spans="1:28" x14ac:dyDescent="0.25">
      <c r="A32" s="22" t="s">
        <v>128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>
        <v>1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>
        <v>-1.1200000000000001</v>
      </c>
      <c r="X32" s="2">
        <v>1</v>
      </c>
      <c r="Y32" s="2"/>
      <c r="Z32" s="2">
        <f t="shared" si="0"/>
        <v>-3.5527136788005009E-15</v>
      </c>
      <c r="AA32" s="4" t="s">
        <v>8</v>
      </c>
      <c r="AB32" s="2">
        <v>0</v>
      </c>
    </row>
    <row r="33" spans="1:28" x14ac:dyDescent="0.25">
      <c r="A33" s="22" t="s">
        <v>129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>
        <v>1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>
        <v>-1.1200000000000001</v>
      </c>
      <c r="Y33" s="2">
        <v>1</v>
      </c>
      <c r="Z33" s="2">
        <f t="shared" si="0"/>
        <v>3.5527136788005009E-15</v>
      </c>
      <c r="AA33" s="4" t="s">
        <v>8</v>
      </c>
      <c r="AB33" s="2">
        <v>0</v>
      </c>
    </row>
    <row r="34" spans="1:28" ht="14.25" customHeight="1" x14ac:dyDescent="0.25">
      <c r="A34" s="22" t="s">
        <v>130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>
        <v>-2</v>
      </c>
      <c r="O34" s="2"/>
      <c r="P34" s="2"/>
      <c r="Q34" s="2"/>
      <c r="R34" s="2">
        <v>1</v>
      </c>
      <c r="S34" s="2"/>
      <c r="T34" s="2"/>
      <c r="U34" s="2"/>
      <c r="V34" s="2"/>
      <c r="W34" s="2"/>
      <c r="X34" s="2"/>
      <c r="Y34" s="2"/>
      <c r="Z34" s="2">
        <f t="shared" si="0"/>
        <v>-3.5527136788005009E-14</v>
      </c>
      <c r="AA34" s="4" t="s">
        <v>63</v>
      </c>
      <c r="AB34" s="2">
        <v>0</v>
      </c>
    </row>
    <row r="35" spans="1:28" x14ac:dyDescent="0.25">
      <c r="A35" s="22" t="s">
        <v>131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>
        <v>-2</v>
      </c>
      <c r="P35" s="2"/>
      <c r="Q35" s="2"/>
      <c r="R35" s="2"/>
      <c r="S35" s="2">
        <v>1</v>
      </c>
      <c r="T35" s="2"/>
      <c r="U35" s="2"/>
      <c r="V35" s="2"/>
      <c r="W35" s="2"/>
      <c r="X35" s="2"/>
      <c r="Y35" s="2"/>
      <c r="Z35" s="2">
        <f t="shared" si="0"/>
        <v>4.2632564145606011E-14</v>
      </c>
      <c r="AA35" s="4" t="s">
        <v>63</v>
      </c>
      <c r="AB35" s="2">
        <v>0</v>
      </c>
    </row>
    <row r="36" spans="1:28" x14ac:dyDescent="0.25">
      <c r="A36" s="22" t="s">
        <v>132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>
        <v>-2</v>
      </c>
      <c r="Q36" s="2"/>
      <c r="R36" s="2"/>
      <c r="S36" s="2"/>
      <c r="T36" s="2">
        <v>1</v>
      </c>
      <c r="U36" s="2"/>
      <c r="V36" s="2"/>
      <c r="W36" s="2"/>
      <c r="X36" s="2"/>
      <c r="Y36" s="2"/>
      <c r="Z36" s="2">
        <f t="shared" si="0"/>
        <v>-4.2632564145606011E-14</v>
      </c>
      <c r="AA36" s="4" t="s">
        <v>63</v>
      </c>
      <c r="AB36" s="2">
        <v>0</v>
      </c>
    </row>
    <row r="37" spans="1:28" x14ac:dyDescent="0.25">
      <c r="A37" s="22" t="s">
        <v>133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>
        <v>-2</v>
      </c>
      <c r="R37" s="2"/>
      <c r="S37" s="2"/>
      <c r="T37" s="2"/>
      <c r="U37" s="2">
        <v>1</v>
      </c>
      <c r="V37" s="2"/>
      <c r="W37" s="2"/>
      <c r="X37" s="2"/>
      <c r="Y37" s="2"/>
      <c r="Z37" s="2">
        <f t="shared" si="0"/>
        <v>0</v>
      </c>
      <c r="AA37" s="4" t="s">
        <v>63</v>
      </c>
      <c r="AB37" s="2">
        <v>0</v>
      </c>
    </row>
    <row r="38" spans="1:28" x14ac:dyDescent="0.25">
      <c r="A38" s="22" t="s">
        <v>138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>
        <v>1</v>
      </c>
      <c r="R38" s="2"/>
      <c r="S38" s="2"/>
      <c r="T38" s="2"/>
      <c r="U38" s="2">
        <v>1</v>
      </c>
      <c r="V38" s="2"/>
      <c r="W38" s="2"/>
      <c r="X38" s="2"/>
      <c r="Y38" s="2">
        <v>1</v>
      </c>
      <c r="Z38" s="2">
        <f t="shared" si="0"/>
        <v>120.00000000000001</v>
      </c>
      <c r="AA38" s="4" t="s">
        <v>6</v>
      </c>
      <c r="AB38" s="2">
        <v>120</v>
      </c>
    </row>
    <row r="39" spans="1:28" x14ac:dyDescent="0.25">
      <c r="A39" s="22" t="s">
        <v>139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>
        <v>1</v>
      </c>
      <c r="R39" s="2"/>
      <c r="S39" s="2"/>
      <c r="T39" s="2"/>
      <c r="U39" s="2"/>
      <c r="V39" s="2"/>
      <c r="W39" s="2"/>
      <c r="X39" s="2"/>
      <c r="Y39" s="2"/>
      <c r="Z39" s="2">
        <f t="shared" si="0"/>
        <v>34.666666666666671</v>
      </c>
      <c r="AA39" s="4" t="s">
        <v>6</v>
      </c>
      <c r="AB39" s="2">
        <v>12</v>
      </c>
    </row>
    <row r="40" spans="1:28" x14ac:dyDescent="0.25">
      <c r="A40" s="22" t="s">
        <v>140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>
        <v>1</v>
      </c>
      <c r="V40" s="2"/>
      <c r="W40" s="2"/>
      <c r="X40" s="2"/>
      <c r="Y40" s="2"/>
      <c r="Z40" s="2">
        <f t="shared" si="0"/>
        <v>69.333333333333343</v>
      </c>
      <c r="AA40" s="4" t="s">
        <v>6</v>
      </c>
      <c r="AB40" s="2">
        <v>25</v>
      </c>
    </row>
    <row r="41" spans="1:28" x14ac:dyDescent="0.25">
      <c r="A41" s="22" t="s">
        <v>141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>
        <v>1</v>
      </c>
      <c r="Z41" s="2">
        <f t="shared" si="0"/>
        <v>16</v>
      </c>
      <c r="AA41" s="4" t="s">
        <v>6</v>
      </c>
      <c r="AB41" s="2">
        <v>16</v>
      </c>
    </row>
    <row r="42" spans="1:28" x14ac:dyDescent="0.25">
      <c r="A42" t="s">
        <v>134</v>
      </c>
      <c r="B42" s="37">
        <f>-1.15*B7</f>
        <v>-6634.6153846153829</v>
      </c>
      <c r="C42" s="37">
        <f>C7</f>
        <v>5547.3372781065082</v>
      </c>
      <c r="D42" s="37"/>
      <c r="E42" s="37"/>
      <c r="F42" s="37">
        <f>-1.15*F7</f>
        <v>-6081.7307692307686</v>
      </c>
      <c r="G42" s="37">
        <f>G7</f>
        <v>5085.0591715976325</v>
      </c>
      <c r="H42" s="37"/>
      <c r="I42" s="37"/>
      <c r="J42" s="37">
        <f>-1.15*J7</f>
        <v>-5528.8461538461534</v>
      </c>
      <c r="K42" s="37">
        <f>K7</f>
        <v>4622.7810650887568</v>
      </c>
      <c r="L42" s="37"/>
      <c r="M42" s="37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>
        <f t="shared" si="0"/>
        <v>2.3283064365386963E-10</v>
      </c>
      <c r="AA42" s="4" t="s">
        <v>63</v>
      </c>
      <c r="AB42" s="2">
        <v>0</v>
      </c>
    </row>
    <row r="43" spans="1:28" x14ac:dyDescent="0.25">
      <c r="A43" t="s">
        <v>135</v>
      </c>
      <c r="B43" s="37"/>
      <c r="C43" s="37">
        <f>-1.15*C7</f>
        <v>-6379.4378698224837</v>
      </c>
      <c r="D43" s="37">
        <f>D7</f>
        <v>5333.9781520254892</v>
      </c>
      <c r="E43" s="37"/>
      <c r="F43" s="37"/>
      <c r="G43" s="37">
        <f>-1.15*G7</f>
        <v>-5847.8180473372768</v>
      </c>
      <c r="H43" s="37">
        <f>H7</f>
        <v>4889.4799726900319</v>
      </c>
      <c r="I43" s="37"/>
      <c r="J43" s="37"/>
      <c r="K43" s="37">
        <f>-1.15*K7</f>
        <v>-5316.1982248520699</v>
      </c>
      <c r="L43" s="37">
        <f>L7</f>
        <v>4444.9817933545737</v>
      </c>
      <c r="M43" s="37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>
        <f t="shared" si="0"/>
        <v>-23858.046973968885</v>
      </c>
      <c r="AA43" s="4" t="s">
        <v>63</v>
      </c>
      <c r="AB43" s="2">
        <v>0</v>
      </c>
    </row>
    <row r="44" spans="1:28" x14ac:dyDescent="0.25">
      <c r="A44" t="s">
        <v>136</v>
      </c>
      <c r="B44" s="37"/>
      <c r="C44" s="37"/>
      <c r="D44" s="37">
        <f>-1.15*D7</f>
        <v>-6134.0748748293117</v>
      </c>
      <c r="E44" s="37">
        <f>E7</f>
        <v>5128.8251461783539</v>
      </c>
      <c r="F44" s="37"/>
      <c r="G44" s="37"/>
      <c r="H44" s="37">
        <f>-1.15*H7</f>
        <v>-5622.9019685935364</v>
      </c>
      <c r="I44" s="37">
        <f>I7</f>
        <v>4701.4230506634913</v>
      </c>
      <c r="J44" s="37"/>
      <c r="K44" s="37"/>
      <c r="L44" s="37">
        <f>-1.15*L7</f>
        <v>-5111.7290623577592</v>
      </c>
      <c r="M44" s="37">
        <f>M7</f>
        <v>4274.0209551486287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>
        <f t="shared" si="0"/>
        <v>-20279.3399278738</v>
      </c>
      <c r="AA44" s="4" t="s">
        <v>63</v>
      </c>
      <c r="AB44" s="2">
        <v>0</v>
      </c>
    </row>
    <row r="45" spans="1:28" x14ac:dyDescent="0.25">
      <c r="A45" t="s">
        <v>134</v>
      </c>
      <c r="B45" s="37">
        <f>-0.85*B7</f>
        <v>-4903.8461538461534</v>
      </c>
      <c r="C45" s="37">
        <f>C7</f>
        <v>5547.3372781065082</v>
      </c>
      <c r="D45" s="37"/>
      <c r="E45" s="37"/>
      <c r="F45" s="37">
        <f>-0.85*F7</f>
        <v>-4495.1923076923076</v>
      </c>
      <c r="G45" s="37">
        <f>G7</f>
        <v>5085.0591715976325</v>
      </c>
      <c r="H45" s="37"/>
      <c r="I45" s="37"/>
      <c r="J45" s="37">
        <f>-0.85*J7</f>
        <v>-4086.5384615384614</v>
      </c>
      <c r="K45" s="37">
        <f>K7</f>
        <v>4622.7810650887568</v>
      </c>
      <c r="L45" s="37"/>
      <c r="M45" s="37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>
        <f t="shared" si="0"/>
        <v>20746.127803451469</v>
      </c>
      <c r="AA45" s="4" t="s">
        <v>6</v>
      </c>
      <c r="AB45" s="2">
        <v>0</v>
      </c>
    </row>
    <row r="46" spans="1:28" x14ac:dyDescent="0.25">
      <c r="A46" t="s">
        <v>135</v>
      </c>
      <c r="B46" s="37"/>
      <c r="C46" s="37">
        <f>-0.85*C7</f>
        <v>-4715.2366863905318</v>
      </c>
      <c r="D46" s="37">
        <f>D7</f>
        <v>5333.9781520254892</v>
      </c>
      <c r="E46" s="37"/>
      <c r="F46" s="37"/>
      <c r="G46" s="37">
        <f>-0.85*G7</f>
        <v>-4322.3002958579873</v>
      </c>
      <c r="H46" s="37">
        <f>H7</f>
        <v>4889.4799726900319</v>
      </c>
      <c r="I46" s="37"/>
      <c r="J46" s="37"/>
      <c r="K46" s="37">
        <f>-0.85*K7</f>
        <v>-3929.3639053254433</v>
      </c>
      <c r="L46" s="37">
        <f>L7</f>
        <v>4444.9817933545737</v>
      </c>
      <c r="M46" s="37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>
        <f t="shared" si="0"/>
        <v>1.0186340659856796E-10</v>
      </c>
      <c r="AA46" s="4" t="s">
        <v>6</v>
      </c>
      <c r="AB46" s="2">
        <v>0</v>
      </c>
    </row>
    <row r="47" spans="1:28" x14ac:dyDescent="0.25">
      <c r="A47" t="s">
        <v>136</v>
      </c>
      <c r="B47" s="37"/>
      <c r="C47" s="37"/>
      <c r="D47" s="37">
        <f>-0.85*D7</f>
        <v>-4533.8814292216657</v>
      </c>
      <c r="E47" s="37">
        <f>E7</f>
        <v>5128.8251461783539</v>
      </c>
      <c r="F47" s="37"/>
      <c r="G47" s="37"/>
      <c r="H47" s="37">
        <f>-0.85*H7</f>
        <v>-4156.0579767865274</v>
      </c>
      <c r="I47" s="37">
        <f>I7</f>
        <v>4701.4230506634913</v>
      </c>
      <c r="J47" s="37"/>
      <c r="K47" s="37"/>
      <c r="L47" s="37">
        <f>-0.85*L7</f>
        <v>-3778.2345243513873</v>
      </c>
      <c r="M47" s="37">
        <f>M7</f>
        <v>4274.0209551486287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>
        <f t="shared" si="0"/>
        <v>-1.3096723705530167E-10</v>
      </c>
      <c r="AA47" s="4" t="s">
        <v>6</v>
      </c>
      <c r="AB47" s="2">
        <v>0</v>
      </c>
    </row>
  </sheetData>
  <mergeCells count="10">
    <mergeCell ref="B4:M4"/>
    <mergeCell ref="N4:Q4"/>
    <mergeCell ref="R4:U4"/>
    <mergeCell ref="V4:Y4"/>
    <mergeCell ref="B3:E3"/>
    <mergeCell ref="F3:I3"/>
    <mergeCell ref="J3:M3"/>
    <mergeCell ref="N3:Q3"/>
    <mergeCell ref="R3:U3"/>
    <mergeCell ref="V3:Y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7</vt:i4>
      </vt:variant>
    </vt:vector>
  </HeadingPairs>
  <TitlesOfParts>
    <vt:vector size="7" baseType="lpstr">
      <vt:lpstr>Answer LP</vt:lpstr>
      <vt:lpstr>Sensitivity Analysis LP</vt:lpstr>
      <vt:lpstr>Land planning</vt:lpstr>
      <vt:lpstr>Answer Report FP</vt:lpstr>
      <vt:lpstr>Sensitivity analysis FP</vt:lpstr>
      <vt:lpstr>Fishery planning</vt:lpstr>
      <vt:lpstr>Fishery planning (c)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</dc:creator>
  <cp:lastModifiedBy>Isabel</cp:lastModifiedBy>
  <dcterms:created xsi:type="dcterms:W3CDTF">2015-05-06T07:13:25Z</dcterms:created>
  <dcterms:modified xsi:type="dcterms:W3CDTF">2019-03-02T08:28:27Z</dcterms:modified>
</cp:coreProperties>
</file>