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1_Paula\aulas\2020-2021\6_IF\aula5_23_1_2021\"/>
    </mc:Choice>
  </mc:AlternateContent>
  <bookViews>
    <workbookView xWindow="480" yWindow="90" windowWidth="11325" windowHeight="6450"/>
  </bookViews>
  <sheets>
    <sheet name="3.2.6-1" sheetId="12" r:id="rId1"/>
  </sheets>
  <definedNames>
    <definedName name="UT">#REF!</definedName>
  </definedNames>
  <calcPr calcId="162913"/>
</workbook>
</file>

<file path=xl/calcChain.xml><?xml version="1.0" encoding="utf-8"?>
<calcChain xmlns="http://schemas.openxmlformats.org/spreadsheetml/2006/main">
  <c r="N17" i="12" l="1"/>
  <c r="J17" i="12"/>
  <c r="F17" i="12"/>
  <c r="N13" i="12"/>
  <c r="F31" i="12"/>
  <c r="F32" i="12"/>
  <c r="E33" i="12"/>
  <c r="E34" i="12"/>
  <c r="E35" i="12"/>
  <c r="E36" i="12"/>
  <c r="E37" i="12"/>
  <c r="E38" i="12"/>
  <c r="E32" i="12"/>
  <c r="B32" i="12"/>
  <c r="N18" i="12"/>
  <c r="M17" i="12"/>
  <c r="N24" i="12"/>
  <c r="N19" i="12"/>
  <c r="N20" i="12"/>
  <c r="N21" i="12"/>
  <c r="N22" i="12"/>
  <c r="N23" i="12"/>
  <c r="J24" i="12"/>
  <c r="J19" i="12"/>
  <c r="J20" i="12"/>
  <c r="J21" i="12"/>
  <c r="J22" i="12"/>
  <c r="J23" i="12"/>
  <c r="J18" i="12"/>
  <c r="F24" i="12"/>
  <c r="F19" i="12"/>
  <c r="F20" i="12"/>
  <c r="F21" i="12"/>
  <c r="F22" i="12"/>
  <c r="F23" i="12"/>
  <c r="F18" i="12"/>
  <c r="E17" i="12"/>
  <c r="M18" i="12" l="1"/>
  <c r="E47" i="12"/>
  <c r="J32" i="12"/>
  <c r="I32" i="12"/>
  <c r="B31" i="12"/>
  <c r="E57" i="12" l="1"/>
  <c r="K56" i="12"/>
  <c r="K52" i="12" s="1"/>
  <c r="D10" i="12" s="1"/>
  <c r="E56" i="12"/>
  <c r="E52" i="12" s="1"/>
  <c r="D9" i="12" s="1"/>
  <c r="H49" i="12"/>
  <c r="K49" i="12" s="1"/>
  <c r="B49" i="12"/>
  <c r="E49" i="12" s="1"/>
  <c r="H48" i="12"/>
  <c r="K48" i="12" s="1"/>
  <c r="B48" i="12"/>
  <c r="E48" i="12" s="1"/>
  <c r="H47" i="12"/>
  <c r="K47" i="12" s="1"/>
  <c r="B47" i="12"/>
  <c r="J38" i="12"/>
  <c r="I38" i="12"/>
  <c r="F38" i="12"/>
  <c r="I37" i="12"/>
  <c r="F37" i="12"/>
  <c r="J37" i="12" s="1"/>
  <c r="I36" i="12"/>
  <c r="F36" i="12"/>
  <c r="I35" i="12"/>
  <c r="F35" i="12"/>
  <c r="J35" i="12" s="1"/>
  <c r="I34" i="12"/>
  <c r="F34" i="12"/>
  <c r="J34" i="12" s="1"/>
  <c r="I33" i="12"/>
  <c r="F33" i="12"/>
  <c r="J33" i="12" s="1"/>
  <c r="I31" i="12"/>
  <c r="M24" i="12"/>
  <c r="M23" i="12"/>
  <c r="I23" i="12"/>
  <c r="E23" i="12"/>
  <c r="M22" i="12"/>
  <c r="I22" i="12"/>
  <c r="E22" i="12"/>
  <c r="M21" i="12"/>
  <c r="I21" i="12"/>
  <c r="E21" i="12"/>
  <c r="M20" i="12"/>
  <c r="I20" i="12"/>
  <c r="E20" i="12"/>
  <c r="M19" i="12"/>
  <c r="I19" i="12"/>
  <c r="E19" i="12"/>
  <c r="I18" i="12"/>
  <c r="E18" i="12"/>
  <c r="I17" i="12"/>
  <c r="E43" i="12" l="1"/>
  <c r="D7" i="12" s="1"/>
  <c r="B34" i="12"/>
  <c r="B36" i="12"/>
  <c r="B38" i="12"/>
  <c r="K43" i="12"/>
  <c r="D8" i="12" s="1"/>
  <c r="E7" i="12" s="1"/>
  <c r="J36" i="12"/>
  <c r="J31" i="12" l="1"/>
  <c r="J27" i="12" s="1"/>
  <c r="D6" i="12" s="1"/>
  <c r="B35" i="12"/>
  <c r="B33" i="12"/>
  <c r="B37" i="12"/>
  <c r="D5" i="12" l="1"/>
  <c r="F5" i="12" s="1"/>
  <c r="E5" i="12" l="1"/>
</calcChain>
</file>

<file path=xl/comments1.xml><?xml version="1.0" encoding="utf-8"?>
<comments xmlns="http://schemas.openxmlformats.org/spreadsheetml/2006/main">
  <authors>
    <author>Paula Soares</author>
    <author>MTome</author>
  </authors>
  <commentList>
    <comment ref="K15" authorId="0" shapeId="0">
      <text>
        <r>
          <rPr>
            <sz val="8"/>
            <color indexed="81"/>
            <rFont val="Tahoma"/>
            <family val="2"/>
          </rPr>
          <t>Avaliado por imersão na tina</t>
        </r>
      </text>
    </comment>
    <comment ref="F31" authorId="1" shapeId="0">
      <text>
        <r>
          <rPr>
            <sz val="9"/>
            <color indexed="81"/>
            <rFont val="Tahoma"/>
            <family val="2"/>
          </rPr>
          <t>Estimado com base no valor da massa volumica (kg/cm3) do toro seguinte</t>
        </r>
      </text>
    </comment>
  </commentList>
</comments>
</file>

<file path=xl/sharedStrings.xml><?xml version="1.0" encoding="utf-8"?>
<sst xmlns="http://schemas.openxmlformats.org/spreadsheetml/2006/main" count="133" uniqueCount="61">
  <si>
    <t>d1</t>
  </si>
  <si>
    <t>d2</t>
  </si>
  <si>
    <t>volume</t>
  </si>
  <si>
    <t>toro</t>
  </si>
  <si>
    <t>v</t>
  </si>
  <si>
    <t>d</t>
  </si>
  <si>
    <t>BIOMASSA DA ÁRVORE (kg) - RESUMO</t>
  </si>
  <si>
    <t>determinações no campo</t>
  </si>
  <si>
    <t>Totais</t>
  </si>
  <si>
    <t>determinações no laboratório</t>
  </si>
  <si>
    <t>tronco</t>
  </si>
  <si>
    <t>madeira</t>
  </si>
  <si>
    <t>cálculos</t>
  </si>
  <si>
    <t>casca</t>
  </si>
  <si>
    <t>copa</t>
  </si>
  <si>
    <t>ramos</t>
  </si>
  <si>
    <t>folhas</t>
  </si>
  <si>
    <t>biomassa seca</t>
  </si>
  <si>
    <t>cápsulas</t>
  </si>
  <si>
    <t>BIOMASSA DE MADEIRA (kg)</t>
  </si>
  <si>
    <t>rodela - madeira</t>
  </si>
  <si>
    <t>massa</t>
  </si>
  <si>
    <t>comp</t>
  </si>
  <si>
    <t>du1</t>
  </si>
  <si>
    <t>du2</t>
  </si>
  <si>
    <t>du</t>
  </si>
  <si>
    <t>vu</t>
  </si>
  <si>
    <t>vol</t>
  </si>
  <si>
    <t>p seco</t>
  </si>
  <si>
    <t>volumica</t>
  </si>
  <si>
    <t>(cm)</t>
  </si>
  <si>
    <t>(cm3)</t>
  </si>
  <si>
    <t>(g)</t>
  </si>
  <si>
    <t>(g/cm3)</t>
  </si>
  <si>
    <t>(kg)</t>
  </si>
  <si>
    <t>BIOMASSA DE CASCA (kg)</t>
  </si>
  <si>
    <t>casca campo</t>
  </si>
  <si>
    <t>rodela - casca</t>
  </si>
  <si>
    <t>razao</t>
  </si>
  <si>
    <t>da casca</t>
  </si>
  <si>
    <t>rodela</t>
  </si>
  <si>
    <t>campo</t>
  </si>
  <si>
    <t>p verde</t>
  </si>
  <si>
    <t>seco/verde</t>
  </si>
  <si>
    <t>%</t>
  </si>
  <si>
    <t>BIOMASSA DE FOLHAS (kg)</t>
  </si>
  <si>
    <t>BIOMASSA DE RAMOS (kg)</t>
  </si>
  <si>
    <t>amostra</t>
  </si>
  <si>
    <t>Total</t>
  </si>
  <si>
    <t>estrato</t>
  </si>
  <si>
    <t>verde</t>
  </si>
  <si>
    <t>seco</t>
  </si>
  <si>
    <t>sup</t>
  </si>
  <si>
    <t>medio</t>
  </si>
  <si>
    <t>infer</t>
  </si>
  <si>
    <t>BIOMASSA SECA (kg)</t>
  </si>
  <si>
    <t>BIOMASSA DE CÁPSULAS (kg)</t>
  </si>
  <si>
    <t>Exercício 1 - Determinação da biomassa de uma árvore por amostragem destrutiva</t>
  </si>
  <si>
    <t>(m)</t>
  </si>
  <si>
    <t>(m3)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</si>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</sst>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0.0"/>
    <numFmt numFmtId="166" formatCode="0.0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2" fillId="0" borderId="0" xfId="1"/>
    <xf numFmtId="2" fontId="2" fillId="0" borderId="0" xfId="1" applyNumberFormat="1"/>
    <xf numFmtId="0" fontId="2" fillId="3" borderId="0" xfId="1" applyFill="1"/>
    <xf numFmtId="0" fontId="2" fillId="0" borderId="0" xfId="1" applyFont="1"/>
    <xf numFmtId="0" fontId="2" fillId="0" borderId="17" xfId="1" applyBorder="1"/>
    <xf numFmtId="0" fontId="2" fillId="0" borderId="5" xfId="1" applyBorder="1"/>
    <xf numFmtId="0" fontId="2" fillId="0" borderId="5" xfId="1" applyBorder="1" applyAlignment="1">
      <alignment horizontal="center"/>
    </xf>
    <xf numFmtId="0" fontId="2" fillId="4" borderId="0" xfId="1" applyFill="1"/>
    <xf numFmtId="0" fontId="2" fillId="0" borderId="1" xfId="1" applyFont="1" applyBorder="1"/>
    <xf numFmtId="2" fontId="2" fillId="5" borderId="1" xfId="1" applyNumberFormat="1" applyFill="1" applyBorder="1" applyAlignment="1">
      <alignment horizontal="center"/>
    </xf>
    <xf numFmtId="0" fontId="2" fillId="5" borderId="0" xfId="1" applyFill="1"/>
    <xf numFmtId="0" fontId="2" fillId="0" borderId="0" xfId="1" applyBorder="1" applyAlignment="1">
      <alignment horizontal="center"/>
    </xf>
    <xf numFmtId="166" fontId="2" fillId="0" borderId="8" xfId="1" applyNumberFormat="1" applyBorder="1" applyAlignment="1">
      <alignment horizontal="center"/>
    </xf>
    <xf numFmtId="166" fontId="2" fillId="0" borderId="0" xfId="1" applyNumberFormat="1" applyBorder="1" applyAlignment="1">
      <alignment horizontal="center"/>
    </xf>
    <xf numFmtId="0" fontId="2" fillId="0" borderId="11" xfId="1" applyBorder="1"/>
    <xf numFmtId="0" fontId="2" fillId="0" borderId="12" xfId="1" applyBorder="1"/>
    <xf numFmtId="0" fontId="2" fillId="0" borderId="12" xfId="1" applyBorder="1" applyAlignment="1">
      <alignment horizontal="center"/>
    </xf>
    <xf numFmtId="166" fontId="2" fillId="0" borderId="12" xfId="1" applyNumberFormat="1" applyBorder="1" applyAlignment="1">
      <alignment horizontal="center"/>
    </xf>
    <xf numFmtId="166" fontId="2" fillId="0" borderId="13" xfId="1" applyNumberFormat="1" applyBorder="1" applyAlignment="1">
      <alignment horizontal="center"/>
    </xf>
    <xf numFmtId="2" fontId="1" fillId="0" borderId="16" xfId="1" applyNumberFormat="1" applyFont="1" applyBorder="1" applyAlignment="1">
      <alignment horizontal="center"/>
    </xf>
    <xf numFmtId="0" fontId="2" fillId="0" borderId="17" xfId="1" applyBorder="1" applyAlignment="1">
      <alignment horizontal="center"/>
    </xf>
    <xf numFmtId="2" fontId="2" fillId="0" borderId="5" xfId="1" applyNumberFormat="1" applyFill="1" applyBorder="1" applyAlignment="1">
      <alignment horizontal="center"/>
    </xf>
    <xf numFmtId="2" fontId="2" fillId="0" borderId="5" xfId="1" applyNumberFormat="1" applyBorder="1" applyAlignment="1">
      <alignment horizontal="center"/>
    </xf>
    <xf numFmtId="0" fontId="2" fillId="0" borderId="5" xfId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0" fontId="2" fillId="0" borderId="9" xfId="1" applyBorder="1" applyAlignment="1">
      <alignment horizontal="center"/>
    </xf>
    <xf numFmtId="2" fontId="2" fillId="0" borderId="0" xfId="1" applyNumberForma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0" fontId="2" fillId="0" borderId="22" xfId="1" applyBorder="1" applyAlignment="1">
      <alignment horizontal="center"/>
    </xf>
    <xf numFmtId="2" fontId="2" fillId="0" borderId="2" xfId="1" applyNumberFormat="1" applyFill="1" applyBorder="1" applyAlignment="1">
      <alignment horizontal="center"/>
    </xf>
    <xf numFmtId="0" fontId="2" fillId="0" borderId="2" xfId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166" fontId="2" fillId="0" borderId="23" xfId="1" applyNumberFormat="1" applyFont="1" applyFill="1" applyBorder="1" applyAlignment="1">
      <alignment horizontal="center"/>
    </xf>
    <xf numFmtId="0" fontId="2" fillId="0" borderId="24" xfId="1" applyBorder="1" applyAlignment="1">
      <alignment horizontal="center"/>
    </xf>
    <xf numFmtId="165" fontId="2" fillId="3" borderId="3" xfId="1" applyNumberFormat="1" applyFill="1" applyBorder="1" applyAlignment="1">
      <alignment horizontal="center"/>
    </xf>
    <xf numFmtId="165" fontId="2" fillId="5" borderId="3" xfId="1" applyNumberFormat="1" applyFill="1" applyBorder="1" applyAlignment="1">
      <alignment horizontal="center"/>
    </xf>
    <xf numFmtId="165" fontId="2" fillId="5" borderId="0" xfId="1" applyNumberForma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4" borderId="3" xfId="1" applyFill="1" applyBorder="1" applyAlignment="1">
      <alignment horizontal="center"/>
    </xf>
    <xf numFmtId="0" fontId="2" fillId="5" borderId="3" xfId="1" applyFill="1" applyBorder="1" applyAlignment="1">
      <alignment horizontal="center"/>
    </xf>
    <xf numFmtId="2" fontId="2" fillId="5" borderId="10" xfId="1" applyNumberFormat="1" applyFill="1" applyBorder="1" applyAlignment="1">
      <alignment horizontal="center"/>
    </xf>
    <xf numFmtId="165" fontId="2" fillId="3" borderId="0" xfId="1" applyNumberForma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2" fillId="4" borderId="0" xfId="1" applyFill="1" applyBorder="1" applyAlignment="1">
      <alignment horizontal="center"/>
    </xf>
    <xf numFmtId="0" fontId="2" fillId="5" borderId="0" xfId="1" applyFill="1" applyBorder="1" applyAlignment="1">
      <alignment horizontal="center"/>
    </xf>
    <xf numFmtId="2" fontId="2" fillId="5" borderId="8" xfId="1" applyNumberFormat="1" applyFill="1" applyBorder="1" applyAlignment="1">
      <alignment horizontal="center"/>
    </xf>
    <xf numFmtId="0" fontId="2" fillId="0" borderId="0" xfId="1" applyAlignment="1">
      <alignment horizontal="center"/>
    </xf>
    <xf numFmtId="166" fontId="2" fillId="0" borderId="0" xfId="1" applyNumberFormat="1" applyAlignment="1">
      <alignment horizontal="center"/>
    </xf>
    <xf numFmtId="0" fontId="2" fillId="3" borderId="0" xfId="1" applyFill="1" applyBorder="1" applyAlignment="1">
      <alignment horizontal="center"/>
    </xf>
    <xf numFmtId="0" fontId="2" fillId="4" borderId="0" xfId="1" applyFill="1" applyBorder="1"/>
    <xf numFmtId="0" fontId="2" fillId="5" borderId="0" xfId="1" applyFill="1" applyBorder="1"/>
    <xf numFmtId="0" fontId="2" fillId="0" borderId="11" xfId="1" applyBorder="1" applyAlignment="1">
      <alignment horizontal="center"/>
    </xf>
    <xf numFmtId="2" fontId="2" fillId="0" borderId="12" xfId="1" applyNumberFormat="1" applyBorder="1"/>
    <xf numFmtId="0" fontId="2" fillId="0" borderId="13" xfId="1" applyBorder="1"/>
    <xf numFmtId="0" fontId="2" fillId="0" borderId="0" xfId="1" applyBorder="1"/>
    <xf numFmtId="0" fontId="2" fillId="0" borderId="0" xfId="1" applyFont="1" applyAlignment="1">
      <alignment horizontal="center"/>
    </xf>
    <xf numFmtId="166" fontId="2" fillId="0" borderId="0" xfId="1" applyNumberFormat="1" applyFont="1" applyAlignment="1">
      <alignment horizontal="center"/>
    </xf>
    <xf numFmtId="2" fontId="1" fillId="0" borderId="6" xfId="1" applyNumberFormat="1" applyFont="1" applyBorder="1" applyAlignment="1"/>
    <xf numFmtId="0" fontId="2" fillId="0" borderId="5" xfId="1" applyFont="1" applyBorder="1" applyAlignment="1">
      <alignment horizontal="center"/>
    </xf>
    <xf numFmtId="166" fontId="2" fillId="0" borderId="6" xfId="1" applyNumberFormat="1" applyFont="1" applyBorder="1" applyAlignment="1">
      <alignment horizontal="center"/>
    </xf>
    <xf numFmtId="0" fontId="2" fillId="0" borderId="3" xfId="1" applyBorder="1" applyAlignment="1">
      <alignment horizontal="center"/>
    </xf>
    <xf numFmtId="0" fontId="3" fillId="0" borderId="0" xfId="1" applyFont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166" fontId="2" fillId="0" borderId="8" xfId="1" applyNumberFormat="1" applyFont="1" applyBorder="1" applyAlignment="1">
      <alignment horizontal="center"/>
    </xf>
    <xf numFmtId="0" fontId="2" fillId="0" borderId="2" xfId="1" applyBorder="1" applyAlignment="1">
      <alignment horizontal="center"/>
    </xf>
    <xf numFmtId="0" fontId="3" fillId="0" borderId="2" xfId="1" applyFont="1" applyBorder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166" fontId="2" fillId="0" borderId="23" xfId="1" applyNumberFormat="1" applyFont="1" applyBorder="1" applyAlignment="1">
      <alignment horizontal="center"/>
    </xf>
    <xf numFmtId="166" fontId="2" fillId="5" borderId="3" xfId="1" applyNumberFormat="1" applyFill="1" applyBorder="1" applyAlignment="1">
      <alignment horizontal="center"/>
    </xf>
    <xf numFmtId="166" fontId="2" fillId="3" borderId="0" xfId="1" applyNumberFormat="1" applyFill="1" applyBorder="1" applyAlignment="1">
      <alignment horizontal="center"/>
    </xf>
    <xf numFmtId="164" fontId="2" fillId="5" borderId="0" xfId="1" applyNumberFormat="1" applyFill="1" applyBorder="1" applyAlignment="1">
      <alignment horizontal="center"/>
    </xf>
    <xf numFmtId="166" fontId="2" fillId="5" borderId="0" xfId="1" applyNumberFormat="1" applyFill="1" applyBorder="1" applyAlignment="1">
      <alignment horizontal="center"/>
    </xf>
    <xf numFmtId="2" fontId="2" fillId="4" borderId="0" xfId="1" applyNumberFormat="1" applyFill="1" applyBorder="1" applyAlignment="1">
      <alignment horizontal="center"/>
    </xf>
    <xf numFmtId="166" fontId="2" fillId="4" borderId="0" xfId="1" applyNumberFormat="1" applyFill="1" applyBorder="1" applyAlignment="1">
      <alignment horizontal="center"/>
    </xf>
    <xf numFmtId="2" fontId="1" fillId="0" borderId="0" xfId="1" applyNumberFormat="1" applyFont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2" fontId="2" fillId="0" borderId="9" xfId="1" applyNumberFormat="1" applyFont="1" applyBorder="1"/>
    <xf numFmtId="0" fontId="2" fillId="0" borderId="8" xfId="1" applyFont="1" applyFill="1" applyBorder="1" applyAlignment="1">
      <alignment horizontal="center"/>
    </xf>
    <xf numFmtId="0" fontId="2" fillId="0" borderId="23" xfId="1" applyBorder="1" applyAlignment="1">
      <alignment horizontal="center"/>
    </xf>
    <xf numFmtId="166" fontId="2" fillId="3" borderId="3" xfId="1" applyNumberFormat="1" applyFill="1" applyBorder="1" applyAlignment="1">
      <alignment horizontal="center"/>
    </xf>
    <xf numFmtId="166" fontId="2" fillId="4" borderId="3" xfId="1" applyNumberFormat="1" applyFill="1" applyBorder="1" applyAlignment="1">
      <alignment horizontal="center"/>
    </xf>
    <xf numFmtId="166" fontId="2" fillId="5" borderId="10" xfId="1" applyNumberFormat="1" applyFill="1" applyBorder="1" applyAlignment="1">
      <alignment horizontal="center"/>
    </xf>
    <xf numFmtId="166" fontId="2" fillId="5" borderId="8" xfId="1" applyNumberFormat="1" applyFill="1" applyBorder="1" applyAlignment="1">
      <alignment horizontal="center"/>
    </xf>
    <xf numFmtId="166" fontId="2" fillId="3" borderId="12" xfId="1" applyNumberFormat="1" applyFill="1" applyBorder="1" applyAlignment="1">
      <alignment horizontal="center"/>
    </xf>
    <xf numFmtId="166" fontId="2" fillId="4" borderId="12" xfId="1" applyNumberFormat="1" applyFill="1" applyBorder="1" applyAlignment="1">
      <alignment horizontal="center"/>
    </xf>
    <xf numFmtId="166" fontId="2" fillId="5" borderId="13" xfId="1" applyNumberFormat="1" applyFill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0" xfId="1" applyFill="1"/>
    <xf numFmtId="2" fontId="2" fillId="2" borderId="0" xfId="1" applyNumberFormat="1" applyFill="1"/>
    <xf numFmtId="0" fontId="2" fillId="0" borderId="19" xfId="1" applyFont="1" applyFill="1" applyBorder="1" applyAlignment="1">
      <alignment horizontal="center"/>
    </xf>
    <xf numFmtId="2" fontId="1" fillId="0" borderId="14" xfId="1" applyNumberFormat="1" applyFont="1" applyBorder="1" applyAlignment="1">
      <alignment horizontal="center"/>
    </xf>
    <xf numFmtId="2" fontId="1" fillId="0" borderId="15" xfId="1" applyNumberFormat="1" applyFont="1" applyBorder="1" applyAlignment="1">
      <alignment horizontal="center"/>
    </xf>
    <xf numFmtId="2" fontId="1" fillId="0" borderId="16" xfId="1" applyNumberFormat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19" xfId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2" fontId="2" fillId="5" borderId="1" xfId="1" applyNumberFormat="1" applyFill="1" applyBorder="1" applyAlignment="1">
      <alignment horizontal="center" vertical="center"/>
    </xf>
    <xf numFmtId="0" fontId="2" fillId="5" borderId="1" xfId="1" applyFill="1" applyBorder="1" applyAlignment="1">
      <alignment horizontal="center" vertical="center"/>
    </xf>
    <xf numFmtId="166" fontId="2" fillId="5" borderId="21" xfId="1" applyNumberFormat="1" applyFill="1" applyBorder="1" applyAlignment="1">
      <alignment horizontal="center" vertical="center"/>
    </xf>
    <xf numFmtId="0" fontId="2" fillId="0" borderId="7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7</xdr:row>
      <xdr:rowOff>12389</xdr:rowOff>
    </xdr:from>
    <xdr:to>
      <xdr:col>22</xdr:col>
      <xdr:colOff>395752</xdr:colOff>
      <xdr:row>11</xdr:row>
      <xdr:rowOff>41137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407400" y="1142689"/>
          <a:ext cx="5494802" cy="670098"/>
        </a:xfrm>
        <a:prstGeom prst="rect">
          <a:avLst/>
        </a:prstGeom>
      </xdr:spPr>
    </xdr:pic>
    <xdr:clientData/>
  </xdr:twoCellAnchor>
  <xdr:twoCellAnchor editAs="oneCell">
    <xdr:from>
      <xdr:col>14</xdr:col>
      <xdr:colOff>69850</xdr:colOff>
      <xdr:row>11</xdr:row>
      <xdr:rowOff>44551</xdr:rowOff>
    </xdr:from>
    <xdr:to>
      <xdr:col>22</xdr:col>
      <xdr:colOff>239928</xdr:colOff>
      <xdr:row>26</xdr:row>
      <xdr:rowOff>38100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604250" y="1816201"/>
          <a:ext cx="5142128" cy="240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7"/>
  <sheetViews>
    <sheetView tabSelected="1" workbookViewId="0">
      <selection activeCell="G4" sqref="G4"/>
    </sheetView>
  </sheetViews>
  <sheetFormatPr defaultColWidth="9.140625" defaultRowHeight="12.75" x14ac:dyDescent="0.2"/>
  <cols>
    <col min="1" max="1" width="8.7109375" style="1" customWidth="1"/>
    <col min="2" max="4" width="8.7109375" style="2" customWidth="1"/>
    <col min="5" max="5" width="11.42578125" style="2" customWidth="1"/>
    <col min="6" max="6" width="8.7109375" style="2" customWidth="1"/>
    <col min="7" max="16" width="8.7109375" style="1" customWidth="1"/>
    <col min="17" max="17" width="8.7109375" style="51" customWidth="1"/>
    <col min="18" max="19" width="8.7109375" style="52" customWidth="1"/>
    <col min="20" max="16384" width="9.140625" style="1"/>
  </cols>
  <sheetData>
    <row r="1" spans="1:15" x14ac:dyDescent="0.2">
      <c r="A1" s="94" t="s">
        <v>57</v>
      </c>
      <c r="B1" s="95"/>
      <c r="C1" s="95"/>
      <c r="D1" s="95"/>
      <c r="E1" s="95"/>
      <c r="F1" s="95"/>
      <c r="G1" s="94"/>
      <c r="H1" s="94"/>
      <c r="I1" s="94"/>
      <c r="J1" s="94"/>
      <c r="K1" s="94"/>
      <c r="L1" s="94"/>
      <c r="M1" s="94"/>
      <c r="N1" s="94"/>
    </row>
    <row r="2" spans="1:15" ht="13.5" thickBot="1" x14ac:dyDescent="0.25"/>
    <row r="3" spans="1:15" ht="13.5" thickBot="1" x14ac:dyDescent="0.25">
      <c r="B3" s="100" t="s">
        <v>6</v>
      </c>
      <c r="C3" s="101"/>
      <c r="D3" s="101"/>
      <c r="E3" s="101"/>
      <c r="F3" s="102"/>
      <c r="I3" s="3"/>
      <c r="J3" s="4" t="s">
        <v>7</v>
      </c>
    </row>
    <row r="4" spans="1:15" x14ac:dyDescent="0.2">
      <c r="B4" s="5"/>
      <c r="C4" s="6"/>
      <c r="D4" s="7"/>
      <c r="E4" s="105" t="s">
        <v>8</v>
      </c>
      <c r="F4" s="106"/>
      <c r="I4" s="8"/>
      <c r="J4" s="4" t="s">
        <v>9</v>
      </c>
    </row>
    <row r="5" spans="1:15" x14ac:dyDescent="0.2">
      <c r="B5" s="107" t="s">
        <v>10</v>
      </c>
      <c r="C5" s="9" t="s">
        <v>11</v>
      </c>
      <c r="D5" s="10">
        <f>N13</f>
        <v>52.059072679319179</v>
      </c>
      <c r="E5" s="108">
        <f>D5+D6</f>
        <v>57.056000657309973</v>
      </c>
      <c r="F5" s="110">
        <f>SUM(D5:D8)</f>
        <v>59.64382350158963</v>
      </c>
      <c r="I5" s="11"/>
      <c r="J5" s="1" t="s">
        <v>12</v>
      </c>
    </row>
    <row r="6" spans="1:15" x14ac:dyDescent="0.2">
      <c r="B6" s="107"/>
      <c r="C6" s="9" t="s">
        <v>13</v>
      </c>
      <c r="D6" s="10">
        <f>J27</f>
        <v>4.9969279779907918</v>
      </c>
      <c r="E6" s="109"/>
      <c r="F6" s="110"/>
    </row>
    <row r="7" spans="1:15" x14ac:dyDescent="0.2">
      <c r="B7" s="107" t="s">
        <v>14</v>
      </c>
      <c r="C7" s="9" t="s">
        <v>15</v>
      </c>
      <c r="D7" s="10">
        <f>E43</f>
        <v>1.2748053968722002</v>
      </c>
      <c r="E7" s="108">
        <f>D7+D8</f>
        <v>2.587822844279656</v>
      </c>
      <c r="F7" s="110"/>
    </row>
    <row r="8" spans="1:15" x14ac:dyDescent="0.2">
      <c r="B8" s="107"/>
      <c r="C8" s="9" t="s">
        <v>16</v>
      </c>
      <c r="D8" s="10">
        <f>K43</f>
        <v>1.3130174474074559</v>
      </c>
      <c r="E8" s="109"/>
      <c r="F8" s="110"/>
    </row>
    <row r="9" spans="1:15" x14ac:dyDescent="0.2">
      <c r="B9" s="111" t="s">
        <v>17</v>
      </c>
      <c r="C9" s="112"/>
      <c r="D9" s="10">
        <f>E52</f>
        <v>0</v>
      </c>
      <c r="E9" s="12"/>
      <c r="F9" s="13"/>
    </row>
    <row r="10" spans="1:15" x14ac:dyDescent="0.2">
      <c r="B10" s="113" t="s">
        <v>18</v>
      </c>
      <c r="C10" s="114"/>
      <c r="D10" s="10">
        <f>K52</f>
        <v>1.044E-2</v>
      </c>
      <c r="E10" s="14"/>
      <c r="F10" s="13"/>
    </row>
    <row r="11" spans="1:15" ht="13.5" thickBot="1" x14ac:dyDescent="0.25">
      <c r="B11" s="15"/>
      <c r="C11" s="16"/>
      <c r="D11" s="17"/>
      <c r="E11" s="18"/>
      <c r="F11" s="19"/>
    </row>
    <row r="12" spans="1:15" ht="13.5" thickBot="1" x14ac:dyDescent="0.25"/>
    <row r="13" spans="1:15" ht="13.5" thickBot="1" x14ac:dyDescent="0.25">
      <c r="A13" s="97" t="s">
        <v>19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  <c r="N13" s="20">
        <f>SUM(N17:N24)</f>
        <v>52.059072679319179</v>
      </c>
      <c r="O13" s="12"/>
    </row>
    <row r="14" spans="1:15" x14ac:dyDescent="0.2">
      <c r="A14" s="21"/>
      <c r="B14" s="22"/>
      <c r="C14" s="22"/>
      <c r="D14" s="22"/>
      <c r="E14" s="23"/>
      <c r="F14" s="23"/>
      <c r="G14" s="24"/>
      <c r="H14" s="24"/>
      <c r="I14" s="7"/>
      <c r="J14" s="7"/>
      <c r="K14" s="104" t="s">
        <v>20</v>
      </c>
      <c r="L14" s="104"/>
      <c r="M14" s="24" t="s">
        <v>21</v>
      </c>
      <c r="N14" s="25" t="s">
        <v>3</v>
      </c>
      <c r="O14" s="12"/>
    </row>
    <row r="15" spans="1:15" x14ac:dyDescent="0.2">
      <c r="A15" s="26" t="s">
        <v>3</v>
      </c>
      <c r="B15" s="27" t="s">
        <v>22</v>
      </c>
      <c r="C15" s="28" t="s">
        <v>0</v>
      </c>
      <c r="D15" s="28" t="s">
        <v>1</v>
      </c>
      <c r="E15" s="29" t="s">
        <v>5</v>
      </c>
      <c r="F15" s="29" t="s">
        <v>4</v>
      </c>
      <c r="G15" s="28" t="s">
        <v>23</v>
      </c>
      <c r="H15" s="28" t="s">
        <v>24</v>
      </c>
      <c r="I15" s="29" t="s">
        <v>25</v>
      </c>
      <c r="J15" s="29" t="s">
        <v>26</v>
      </c>
      <c r="K15" s="30" t="s">
        <v>27</v>
      </c>
      <c r="L15" s="28" t="s">
        <v>28</v>
      </c>
      <c r="M15" s="28" t="s">
        <v>29</v>
      </c>
      <c r="N15" s="31" t="s">
        <v>28</v>
      </c>
      <c r="O15" s="29"/>
    </row>
    <row r="16" spans="1:15" x14ac:dyDescent="0.2">
      <c r="A16" s="32"/>
      <c r="B16" s="33" t="s">
        <v>58</v>
      </c>
      <c r="C16" s="34" t="s">
        <v>30</v>
      </c>
      <c r="D16" s="34" t="s">
        <v>30</v>
      </c>
      <c r="E16" s="35" t="s">
        <v>30</v>
      </c>
      <c r="F16" s="35" t="s">
        <v>59</v>
      </c>
      <c r="G16" s="34" t="s">
        <v>30</v>
      </c>
      <c r="H16" s="34" t="s">
        <v>30</v>
      </c>
      <c r="I16" s="35" t="s">
        <v>30</v>
      </c>
      <c r="J16" s="35" t="s">
        <v>59</v>
      </c>
      <c r="K16" s="34" t="s">
        <v>31</v>
      </c>
      <c r="L16" s="36" t="s">
        <v>32</v>
      </c>
      <c r="M16" s="36" t="s">
        <v>33</v>
      </c>
      <c r="N16" s="37" t="s">
        <v>34</v>
      </c>
      <c r="O16" s="29"/>
    </row>
    <row r="17" spans="1:19" x14ac:dyDescent="0.2">
      <c r="A17" s="38">
        <v>0</v>
      </c>
      <c r="B17" s="39">
        <v>0.16</v>
      </c>
      <c r="C17" s="39">
        <v>14.2</v>
      </c>
      <c r="D17" s="39">
        <v>15.5</v>
      </c>
      <c r="E17" s="40">
        <f>(C17+D17)/2</f>
        <v>14.85</v>
      </c>
      <c r="F17" s="76">
        <f>PI()/4*(E17/100)^2*B17</f>
        <v>2.7711674638050206E-3</v>
      </c>
      <c r="G17" s="39">
        <v>12.5</v>
      </c>
      <c r="H17" s="39">
        <v>14</v>
      </c>
      <c r="I17" s="40">
        <f t="shared" ref="I17:I23" si="0">(G17+H17)/2</f>
        <v>13.25</v>
      </c>
      <c r="J17" s="76">
        <f>B17*PI()/4*((I17/100)^2)</f>
        <v>2.2061834409834325E-3</v>
      </c>
      <c r="K17" s="42">
        <v>62</v>
      </c>
      <c r="L17" s="43">
        <v>38.549999999999997</v>
      </c>
      <c r="M17" s="44">
        <f>L17/K17</f>
        <v>0.62177419354838703</v>
      </c>
      <c r="N17" s="45">
        <f>(J17*1000000)*L17/K17/1000</f>
        <v>1.3717479298372792</v>
      </c>
      <c r="O17" s="14"/>
    </row>
    <row r="18" spans="1:19" x14ac:dyDescent="0.2">
      <c r="A18" s="26">
        <v>1</v>
      </c>
      <c r="B18" s="46">
        <v>1.1399999999999999</v>
      </c>
      <c r="C18" s="46">
        <v>11.9</v>
      </c>
      <c r="D18" s="46">
        <v>12</v>
      </c>
      <c r="E18" s="41">
        <f t="shared" ref="E18:E23" si="1">(C18+D18)/2</f>
        <v>11.95</v>
      </c>
      <c r="F18" s="76">
        <f>B18*PI()/4*((E18/100)^2+(E17/100)^2)/2</f>
        <v>1.6265222899833537E-2</v>
      </c>
      <c r="G18" s="46">
        <v>10.7</v>
      </c>
      <c r="H18" s="46">
        <v>11</v>
      </c>
      <c r="I18" s="41">
        <f t="shared" si="0"/>
        <v>10.85</v>
      </c>
      <c r="J18" s="76">
        <f>B18*PI()/4*(((I18/100)^2+(I17/100)^2)/2)</f>
        <v>1.3129693520065175E-2</v>
      </c>
      <c r="K18" s="47">
        <v>36</v>
      </c>
      <c r="L18" s="48">
        <v>20.03</v>
      </c>
      <c r="M18" s="49">
        <f>(L17+L18)/(K17+K18)</f>
        <v>0.59775510204081628</v>
      </c>
      <c r="N18" s="50">
        <f>(J18*1000000)*M18/1000</f>
        <v>7.8483412898512031</v>
      </c>
      <c r="O18" s="14"/>
    </row>
    <row r="19" spans="1:19" x14ac:dyDescent="0.2">
      <c r="A19" s="26">
        <v>2</v>
      </c>
      <c r="B19" s="46">
        <v>3</v>
      </c>
      <c r="C19" s="46">
        <v>10.1</v>
      </c>
      <c r="D19" s="46">
        <v>10</v>
      </c>
      <c r="E19" s="41">
        <f t="shared" si="1"/>
        <v>10.050000000000001</v>
      </c>
      <c r="F19" s="76">
        <f t="shared" ref="F19:F23" si="2">B19*PI()/4*((E19/100)^2+(E18/100)^2)/2</f>
        <v>2.8722599884067231E-2</v>
      </c>
      <c r="G19" s="46">
        <v>9.5</v>
      </c>
      <c r="H19" s="46">
        <v>9.6</v>
      </c>
      <c r="I19" s="41">
        <f t="shared" si="0"/>
        <v>9.5500000000000007</v>
      </c>
      <c r="J19" s="76">
        <f t="shared" ref="J19:J23" si="3">B19*PI()/4*(((I19/100)^2+(I18/100)^2)/2)</f>
        <v>2.4613396693171783E-2</v>
      </c>
      <c r="K19" s="47">
        <v>28</v>
      </c>
      <c r="L19" s="48">
        <v>16.559999999999999</v>
      </c>
      <c r="M19" s="49">
        <f t="shared" ref="M19:M23" si="4">(L18+L19)/(K18+K19)</f>
        <v>0.57171875000000005</v>
      </c>
      <c r="N19" s="50">
        <f t="shared" ref="N19:N24" si="5">(J19*1000000)*M19/1000</f>
        <v>14.071940390674307</v>
      </c>
      <c r="O19" s="14"/>
    </row>
    <row r="20" spans="1:19" x14ac:dyDescent="0.2">
      <c r="A20" s="26">
        <v>3</v>
      </c>
      <c r="B20" s="46">
        <v>3</v>
      </c>
      <c r="C20" s="46">
        <v>8.4</v>
      </c>
      <c r="D20" s="46">
        <v>8.9</v>
      </c>
      <c r="E20" s="41">
        <f t="shared" si="1"/>
        <v>8.65</v>
      </c>
      <c r="F20" s="76">
        <f t="shared" si="2"/>
        <v>2.0713894811903454E-2</v>
      </c>
      <c r="G20" s="46">
        <v>8</v>
      </c>
      <c r="H20" s="46">
        <v>8.4</v>
      </c>
      <c r="I20" s="41">
        <f t="shared" si="0"/>
        <v>8.1999999999999993</v>
      </c>
      <c r="J20" s="76">
        <f t="shared" si="3"/>
        <v>1.8666067275615025E-2</v>
      </c>
      <c r="K20" s="47">
        <v>26</v>
      </c>
      <c r="L20" s="48">
        <v>15.2</v>
      </c>
      <c r="M20" s="49">
        <f t="shared" si="4"/>
        <v>0.58814814814814809</v>
      </c>
      <c r="N20" s="50">
        <f t="shared" si="5"/>
        <v>10.978412901361725</v>
      </c>
      <c r="O20" s="14"/>
    </row>
    <row r="21" spans="1:19" x14ac:dyDescent="0.2">
      <c r="A21" s="26">
        <v>4</v>
      </c>
      <c r="B21" s="46">
        <v>3</v>
      </c>
      <c r="C21" s="46">
        <v>7.2</v>
      </c>
      <c r="D21" s="46">
        <v>7.4</v>
      </c>
      <c r="E21" s="41">
        <f t="shared" si="1"/>
        <v>7.3000000000000007</v>
      </c>
      <c r="F21" s="76">
        <f t="shared" si="2"/>
        <v>1.5092898331238343E-2</v>
      </c>
      <c r="G21" s="46">
        <v>6.8</v>
      </c>
      <c r="H21" s="46">
        <v>7</v>
      </c>
      <c r="I21" s="41">
        <f t="shared" si="0"/>
        <v>6.9</v>
      </c>
      <c r="J21" s="76">
        <f t="shared" si="3"/>
        <v>1.3530446859929539E-2</v>
      </c>
      <c r="K21" s="47">
        <v>16</v>
      </c>
      <c r="L21" s="48">
        <v>10.27</v>
      </c>
      <c r="M21" s="49">
        <f t="shared" si="4"/>
        <v>0.60642857142857143</v>
      </c>
      <c r="N21" s="50">
        <f t="shared" si="5"/>
        <v>8.2052495600572719</v>
      </c>
      <c r="O21" s="14"/>
    </row>
    <row r="22" spans="1:19" x14ac:dyDescent="0.2">
      <c r="A22" s="26">
        <v>5</v>
      </c>
      <c r="B22" s="46">
        <v>3</v>
      </c>
      <c r="C22" s="46">
        <v>6</v>
      </c>
      <c r="D22" s="53">
        <v>5.9</v>
      </c>
      <c r="E22" s="41">
        <f t="shared" si="1"/>
        <v>5.95</v>
      </c>
      <c r="F22" s="76">
        <f t="shared" si="2"/>
        <v>1.044883899106923E-2</v>
      </c>
      <c r="G22" s="46">
        <v>5.5</v>
      </c>
      <c r="H22" s="46">
        <v>5.6</v>
      </c>
      <c r="I22" s="41">
        <f t="shared" si="0"/>
        <v>5.55</v>
      </c>
      <c r="J22" s="76">
        <f t="shared" si="3"/>
        <v>9.2377550231103629E-3</v>
      </c>
      <c r="K22" s="47">
        <v>18</v>
      </c>
      <c r="L22" s="48">
        <v>10.69</v>
      </c>
      <c r="M22" s="49">
        <f t="shared" si="4"/>
        <v>0.6164705882352941</v>
      </c>
      <c r="N22" s="50">
        <f t="shared" si="5"/>
        <v>5.6948042730703881</v>
      </c>
      <c r="O22" s="14"/>
    </row>
    <row r="23" spans="1:19" x14ac:dyDescent="0.2">
      <c r="A23" s="26">
        <v>6</v>
      </c>
      <c r="B23" s="46">
        <v>3</v>
      </c>
      <c r="C23" s="46">
        <v>4.0999999999999996</v>
      </c>
      <c r="D23" s="53">
        <v>4.0999999999999996</v>
      </c>
      <c r="E23" s="41">
        <f t="shared" si="1"/>
        <v>4.0999999999999996</v>
      </c>
      <c r="F23" s="76">
        <f t="shared" si="2"/>
        <v>6.1511402409583906E-3</v>
      </c>
      <c r="G23" s="46">
        <v>3.7</v>
      </c>
      <c r="H23" s="46">
        <v>3.7</v>
      </c>
      <c r="I23" s="41">
        <f t="shared" si="0"/>
        <v>3.7</v>
      </c>
      <c r="J23" s="76">
        <f t="shared" si="3"/>
        <v>5.2416491677441451E-3</v>
      </c>
      <c r="K23" s="47">
        <v>16</v>
      </c>
      <c r="L23" s="48">
        <v>10.02</v>
      </c>
      <c r="M23" s="49">
        <f t="shared" si="4"/>
        <v>0.60911764705882354</v>
      </c>
      <c r="N23" s="50">
        <f t="shared" si="5"/>
        <v>3.1927810077641543</v>
      </c>
      <c r="O23" s="14"/>
    </row>
    <row r="24" spans="1:19" x14ac:dyDescent="0.2">
      <c r="A24" s="26">
        <v>7</v>
      </c>
      <c r="B24" s="46">
        <v>3.1</v>
      </c>
      <c r="C24" s="46"/>
      <c r="D24" s="53"/>
      <c r="E24" s="41"/>
      <c r="F24" s="76">
        <f>1/3*B24*PI()/4*((E23/100)^2)</f>
        <v>1.364262789760147E-3</v>
      </c>
      <c r="G24" s="46"/>
      <c r="H24" s="46"/>
      <c r="I24" s="41"/>
      <c r="J24" s="76">
        <f>1/3*B24*PI()/4*((I23/100)^2)</f>
        <v>1.1110504218808106E-3</v>
      </c>
      <c r="K24" s="54"/>
      <c r="L24" s="54"/>
      <c r="M24" s="55">
        <f>L23/K23</f>
        <v>0.62624999999999997</v>
      </c>
      <c r="N24" s="50">
        <f t="shared" si="5"/>
        <v>0.6957953267028576</v>
      </c>
      <c r="O24" s="14"/>
    </row>
    <row r="25" spans="1:19" ht="13.5" thickBot="1" x14ac:dyDescent="0.25">
      <c r="A25" s="56"/>
      <c r="B25" s="57"/>
      <c r="C25" s="57"/>
      <c r="D25" s="57"/>
      <c r="E25" s="57"/>
      <c r="F25" s="16"/>
      <c r="G25" s="16"/>
      <c r="H25" s="16"/>
      <c r="I25" s="16"/>
      <c r="J25" s="16"/>
      <c r="K25" s="16"/>
      <c r="L25" s="16"/>
      <c r="M25" s="16"/>
      <c r="N25" s="58"/>
      <c r="O25" s="59"/>
    </row>
    <row r="26" spans="1:19" ht="13.5" thickBot="1" x14ac:dyDescent="0.25">
      <c r="F26" s="60"/>
      <c r="J26" s="60"/>
      <c r="K26" s="51"/>
      <c r="L26" s="51"/>
      <c r="M26" s="60"/>
      <c r="N26" s="51"/>
      <c r="O26" s="51"/>
      <c r="S26" s="61"/>
    </row>
    <row r="27" spans="1:19" ht="13.5" thickBot="1" x14ac:dyDescent="0.25">
      <c r="A27" s="100" t="s">
        <v>35</v>
      </c>
      <c r="B27" s="101"/>
      <c r="C27" s="101"/>
      <c r="D27" s="101"/>
      <c r="E27" s="101"/>
      <c r="F27" s="101"/>
      <c r="G27" s="101"/>
      <c r="H27" s="101"/>
      <c r="I27" s="102"/>
      <c r="J27" s="62">
        <f>SUM(J31:J38)</f>
        <v>4.9969279779907918</v>
      </c>
      <c r="K27" s="52"/>
      <c r="Q27" s="1"/>
      <c r="R27" s="1"/>
      <c r="S27" s="1"/>
    </row>
    <row r="28" spans="1:19" x14ac:dyDescent="0.2">
      <c r="A28" s="21"/>
      <c r="B28" s="63" t="s">
        <v>2</v>
      </c>
      <c r="C28" s="103" t="s">
        <v>36</v>
      </c>
      <c r="D28" s="103"/>
      <c r="E28" s="63" t="s">
        <v>21</v>
      </c>
      <c r="F28" s="7" t="s">
        <v>13</v>
      </c>
      <c r="G28" s="104" t="s">
        <v>37</v>
      </c>
      <c r="H28" s="104"/>
      <c r="I28" s="7" t="s">
        <v>38</v>
      </c>
      <c r="J28" s="64" t="s">
        <v>13</v>
      </c>
      <c r="K28" s="52"/>
      <c r="Q28" s="1"/>
      <c r="R28" s="1"/>
      <c r="S28" s="1"/>
    </row>
    <row r="29" spans="1:19" x14ac:dyDescent="0.2">
      <c r="A29" s="26" t="s">
        <v>3</v>
      </c>
      <c r="B29" s="29" t="s">
        <v>39</v>
      </c>
      <c r="C29" s="65" t="s">
        <v>3</v>
      </c>
      <c r="D29" s="65" t="s">
        <v>40</v>
      </c>
      <c r="E29" s="12" t="s">
        <v>29</v>
      </c>
      <c r="F29" s="66" t="s">
        <v>41</v>
      </c>
      <c r="G29" s="28" t="s">
        <v>42</v>
      </c>
      <c r="H29" s="67" t="s">
        <v>28</v>
      </c>
      <c r="I29" s="28" t="s">
        <v>43</v>
      </c>
      <c r="J29" s="68" t="s">
        <v>28</v>
      </c>
      <c r="K29" s="52"/>
      <c r="Q29" s="1"/>
      <c r="R29" s="1"/>
      <c r="S29" s="1"/>
    </row>
    <row r="30" spans="1:19" x14ac:dyDescent="0.2">
      <c r="A30" s="32"/>
      <c r="B30" s="35" t="s">
        <v>60</v>
      </c>
      <c r="C30" s="69" t="s">
        <v>34</v>
      </c>
      <c r="D30" s="69" t="s">
        <v>34</v>
      </c>
      <c r="E30" s="69" t="s">
        <v>33</v>
      </c>
      <c r="F30" s="70" t="s">
        <v>34</v>
      </c>
      <c r="G30" s="36" t="s">
        <v>32</v>
      </c>
      <c r="H30" s="71" t="s">
        <v>32</v>
      </c>
      <c r="I30" s="36" t="s">
        <v>44</v>
      </c>
      <c r="J30" s="72" t="s">
        <v>34</v>
      </c>
      <c r="K30" s="52"/>
      <c r="Q30" s="1"/>
      <c r="R30" s="1"/>
      <c r="S30" s="1"/>
    </row>
    <row r="31" spans="1:19" x14ac:dyDescent="0.2">
      <c r="A31" s="38">
        <v>0</v>
      </c>
      <c r="B31" s="73">
        <f>F17-J17</f>
        <v>5.6498402282158808E-4</v>
      </c>
      <c r="C31" s="65"/>
      <c r="D31" s="65"/>
      <c r="E31" s="65"/>
      <c r="F31" s="73">
        <f>E32*((F17-J17)*10000)/1000</f>
        <v>0.46956930876591851</v>
      </c>
      <c r="G31" s="43">
        <v>120.6</v>
      </c>
      <c r="H31" s="77">
        <v>51.02</v>
      </c>
      <c r="I31" s="55">
        <f>H31/G31</f>
        <v>0.42305140961857385</v>
      </c>
      <c r="J31" s="45">
        <f>F31*I31</f>
        <v>0.19865195798704116</v>
      </c>
      <c r="K31" s="52"/>
      <c r="Q31" s="1"/>
      <c r="R31" s="1"/>
      <c r="S31" s="1"/>
    </row>
    <row r="32" spans="1:19" x14ac:dyDescent="0.2">
      <c r="A32" s="26">
        <v>1</v>
      </c>
      <c r="B32" s="76">
        <f>F18-J18</f>
        <v>3.1355293797683623E-3</v>
      </c>
      <c r="C32" s="74">
        <v>2.4860000000000002</v>
      </c>
      <c r="D32" s="74">
        <v>0.12</v>
      </c>
      <c r="E32" s="75">
        <f>(F32*1000)/(B32*10000)</f>
        <v>83.111962426980014</v>
      </c>
      <c r="F32" s="76">
        <f>C32+D32</f>
        <v>2.6060000000000003</v>
      </c>
      <c r="G32" s="48">
        <v>55.1</v>
      </c>
      <c r="H32" s="77">
        <v>22.65</v>
      </c>
      <c r="I32" s="55">
        <f>(H31+H32)/(G31+G32)</f>
        <v>0.41929425156516792</v>
      </c>
      <c r="J32" s="50">
        <f>F32*I32</f>
        <v>1.0926808195788278</v>
      </c>
      <c r="K32" s="52"/>
      <c r="Q32" s="1"/>
      <c r="R32" s="1"/>
      <c r="S32" s="1"/>
    </row>
    <row r="33" spans="1:20" x14ac:dyDescent="0.2">
      <c r="A33" s="26">
        <v>2</v>
      </c>
      <c r="B33" s="76">
        <f t="shared" ref="B33:B38" si="6">F19-J19</f>
        <v>4.1092031908954475E-3</v>
      </c>
      <c r="C33" s="74">
        <v>3.6179999999999999</v>
      </c>
      <c r="D33" s="74">
        <v>5.5E-2</v>
      </c>
      <c r="E33" s="75">
        <f t="shared" ref="E33:E38" si="7">(F33*1000)/(B33*10000)</f>
        <v>89.384725684484991</v>
      </c>
      <c r="F33" s="76">
        <f t="shared" ref="F33:F38" si="8">C33+D33</f>
        <v>3.673</v>
      </c>
      <c r="G33" s="48">
        <v>25.4</v>
      </c>
      <c r="H33" s="77">
        <v>9.83</v>
      </c>
      <c r="I33" s="55">
        <f>(H32+H33)/(G32+G33)</f>
        <v>0.40347826086956518</v>
      </c>
      <c r="J33" s="50">
        <f>F33*(H33/1000+H32/1000)/(G33/1000+G32/1000)</f>
        <v>1.4819756521739131</v>
      </c>
      <c r="K33" s="52"/>
      <c r="Q33" s="1"/>
      <c r="R33" s="1"/>
      <c r="S33" s="1"/>
    </row>
    <row r="34" spans="1:20" x14ac:dyDescent="0.2">
      <c r="A34" s="26">
        <v>3</v>
      </c>
      <c r="B34" s="76">
        <f t="shared" si="6"/>
        <v>2.0478275362884289E-3</v>
      </c>
      <c r="C34" s="74">
        <v>1.92</v>
      </c>
      <c r="D34" s="74">
        <v>2.5000000000000001E-2</v>
      </c>
      <c r="E34" s="75">
        <f t="shared" si="7"/>
        <v>94.978701357107525</v>
      </c>
      <c r="F34" s="76">
        <f t="shared" si="8"/>
        <v>1.9449999999999998</v>
      </c>
      <c r="G34" s="48">
        <v>17.8</v>
      </c>
      <c r="H34" s="77">
        <v>6.85</v>
      </c>
      <c r="I34" s="55">
        <f t="shared" ref="I34:I37" si="9">(H33+H34)/(G33+G34)</f>
        <v>0.38611111111111107</v>
      </c>
      <c r="J34" s="50">
        <f t="shared" ref="J34:J38" si="10">F34*(H34/1000+H33/1000)/(G34/1000+G33/1000)</f>
        <v>0.75098611111111091</v>
      </c>
      <c r="K34" s="52"/>
      <c r="Q34" s="1"/>
      <c r="R34" s="1"/>
      <c r="S34" s="1"/>
    </row>
    <row r="35" spans="1:20" x14ac:dyDescent="0.2">
      <c r="A35" s="26">
        <v>4</v>
      </c>
      <c r="B35" s="76">
        <f t="shared" si="6"/>
        <v>1.5624514713088039E-3</v>
      </c>
      <c r="C35" s="74">
        <v>1.39</v>
      </c>
      <c r="D35" s="74">
        <v>1.7999999999999999E-2</v>
      </c>
      <c r="E35" s="75">
        <f t="shared" si="7"/>
        <v>90.114798818076181</v>
      </c>
      <c r="F35" s="76">
        <f t="shared" si="8"/>
        <v>1.4079999999999999</v>
      </c>
      <c r="G35" s="48">
        <v>16.899999999999999</v>
      </c>
      <c r="H35" s="77">
        <v>6.86</v>
      </c>
      <c r="I35" s="55">
        <f t="shared" si="9"/>
        <v>0.39510086455331411</v>
      </c>
      <c r="J35" s="50">
        <f t="shared" si="10"/>
        <v>0.55630201729106632</v>
      </c>
      <c r="K35" s="52"/>
      <c r="Q35" s="1"/>
      <c r="R35" s="1"/>
      <c r="S35" s="1"/>
    </row>
    <row r="36" spans="1:20" x14ac:dyDescent="0.2">
      <c r="A36" s="26">
        <v>5</v>
      </c>
      <c r="B36" s="76">
        <f t="shared" si="6"/>
        <v>1.2110839679588675E-3</v>
      </c>
      <c r="C36" s="53">
        <v>1.157</v>
      </c>
      <c r="D36" s="53">
        <v>1.7000000000000001E-2</v>
      </c>
      <c r="E36" s="75">
        <f t="shared" si="7"/>
        <v>96.937952368293011</v>
      </c>
      <c r="F36" s="76">
        <f t="shared" si="8"/>
        <v>1.1739999999999999</v>
      </c>
      <c r="G36" s="48">
        <v>12</v>
      </c>
      <c r="H36" s="77">
        <v>4.8499999999999996</v>
      </c>
      <c r="I36" s="55">
        <f t="shared" si="9"/>
        <v>0.40519031141868517</v>
      </c>
      <c r="J36" s="50">
        <f t="shared" si="10"/>
        <v>0.47569342560553635</v>
      </c>
      <c r="K36" s="52"/>
      <c r="Q36" s="1"/>
      <c r="R36" s="1"/>
      <c r="S36" s="1"/>
    </row>
    <row r="37" spans="1:20" x14ac:dyDescent="0.2">
      <c r="A37" s="26">
        <v>6</v>
      </c>
      <c r="B37" s="76">
        <f t="shared" si="6"/>
        <v>9.0949107321424555E-4</v>
      </c>
      <c r="C37" s="53">
        <v>0.82399999999999995</v>
      </c>
      <c r="D37" s="53">
        <v>1.2E-2</v>
      </c>
      <c r="E37" s="75">
        <f t="shared" si="7"/>
        <v>91.919538808168866</v>
      </c>
      <c r="F37" s="76">
        <f t="shared" si="8"/>
        <v>0.83599999999999997</v>
      </c>
      <c r="G37" s="48">
        <v>4.0999999999999996</v>
      </c>
      <c r="H37" s="77">
        <v>1.63</v>
      </c>
      <c r="I37" s="55">
        <f t="shared" si="9"/>
        <v>0.4024844720496894</v>
      </c>
      <c r="J37" s="50">
        <f t="shared" si="10"/>
        <v>0.33647701863354035</v>
      </c>
      <c r="K37" s="52"/>
      <c r="Q37" s="1"/>
      <c r="R37" s="1"/>
      <c r="S37" s="1"/>
    </row>
    <row r="38" spans="1:20" x14ac:dyDescent="0.2">
      <c r="A38" s="26">
        <v>7</v>
      </c>
      <c r="B38" s="76">
        <f t="shared" si="6"/>
        <v>2.5321236787933642E-4</v>
      </c>
      <c r="C38" s="53">
        <v>0.25800000000000001</v>
      </c>
      <c r="D38" s="53">
        <v>4.0000000000000001E-3</v>
      </c>
      <c r="E38" s="75">
        <f t="shared" si="7"/>
        <v>103.47045928058742</v>
      </c>
      <c r="F38" s="76">
        <f t="shared" si="8"/>
        <v>0.26200000000000001</v>
      </c>
      <c r="G38" s="48"/>
      <c r="H38" s="78"/>
      <c r="I38" s="55">
        <f>H37/G37</f>
        <v>0.39756097560975612</v>
      </c>
      <c r="J38" s="50">
        <f t="shared" si="10"/>
        <v>0.10416097560975611</v>
      </c>
      <c r="K38" s="52"/>
      <c r="Q38" s="1"/>
      <c r="R38" s="1"/>
      <c r="S38" s="1"/>
    </row>
    <row r="39" spans="1:20" ht="13.5" thickBot="1" x14ac:dyDescent="0.25">
      <c r="A39" s="56"/>
      <c r="B39" s="17"/>
      <c r="C39" s="17"/>
      <c r="D39" s="17"/>
      <c r="E39" s="17"/>
      <c r="F39" s="16"/>
      <c r="G39" s="17"/>
      <c r="H39" s="18"/>
      <c r="I39" s="16"/>
      <c r="J39" s="19"/>
      <c r="O39" s="52"/>
      <c r="Q39" s="1"/>
      <c r="R39" s="1"/>
      <c r="S39" s="1"/>
    </row>
    <row r="42" spans="1:20" ht="13.5" thickBot="1" x14ac:dyDescent="0.25"/>
    <row r="43" spans="1:20" ht="13.5" thickBot="1" x14ac:dyDescent="0.25">
      <c r="A43" s="97" t="s">
        <v>45</v>
      </c>
      <c r="B43" s="98"/>
      <c r="C43" s="98"/>
      <c r="D43" s="99"/>
      <c r="E43" s="20">
        <f>SUM(E47:E49)</f>
        <v>1.2748053968722002</v>
      </c>
      <c r="F43" s="79"/>
      <c r="G43" s="100" t="s">
        <v>46</v>
      </c>
      <c r="H43" s="101"/>
      <c r="I43" s="101"/>
      <c r="J43" s="102"/>
      <c r="K43" s="20">
        <f>SUM(K47:K49)</f>
        <v>1.3130174474074559</v>
      </c>
      <c r="T43" s="52"/>
    </row>
    <row r="44" spans="1:20" x14ac:dyDescent="0.2">
      <c r="A44" s="21"/>
      <c r="B44" s="80" t="s">
        <v>41</v>
      </c>
      <c r="C44" s="96" t="s">
        <v>47</v>
      </c>
      <c r="D44" s="96"/>
      <c r="E44" s="81" t="s">
        <v>48</v>
      </c>
      <c r="F44" s="29"/>
      <c r="G44" s="21"/>
      <c r="H44" s="80" t="s">
        <v>41</v>
      </c>
      <c r="I44" s="96" t="s">
        <v>47</v>
      </c>
      <c r="J44" s="96"/>
      <c r="K44" s="81" t="s">
        <v>48</v>
      </c>
      <c r="T44" s="52"/>
    </row>
    <row r="45" spans="1:20" x14ac:dyDescent="0.2">
      <c r="A45" s="82" t="s">
        <v>49</v>
      </c>
      <c r="B45" s="29" t="s">
        <v>50</v>
      </c>
      <c r="C45" s="29" t="s">
        <v>50</v>
      </c>
      <c r="D45" s="28" t="s">
        <v>51</v>
      </c>
      <c r="E45" s="83" t="s">
        <v>51</v>
      </c>
      <c r="F45" s="28"/>
      <c r="G45" s="82" t="s">
        <v>49</v>
      </c>
      <c r="H45" s="29" t="s">
        <v>50</v>
      </c>
      <c r="I45" s="29" t="s">
        <v>50</v>
      </c>
      <c r="J45" s="29" t="s">
        <v>51</v>
      </c>
      <c r="K45" s="83" t="s">
        <v>51</v>
      </c>
      <c r="T45" s="52"/>
    </row>
    <row r="46" spans="1:20" x14ac:dyDescent="0.2">
      <c r="A46" s="32"/>
      <c r="B46" s="69" t="s">
        <v>34</v>
      </c>
      <c r="C46" s="69" t="s">
        <v>34</v>
      </c>
      <c r="D46" s="69" t="s">
        <v>34</v>
      </c>
      <c r="E46" s="84" t="s">
        <v>34</v>
      </c>
      <c r="F46" s="12"/>
      <c r="G46" s="32"/>
      <c r="H46" s="69" t="s">
        <v>34</v>
      </c>
      <c r="I46" s="69" t="s">
        <v>34</v>
      </c>
      <c r="J46" s="69" t="s">
        <v>34</v>
      </c>
      <c r="K46" s="84" t="s">
        <v>34</v>
      </c>
      <c r="T46" s="52"/>
    </row>
    <row r="47" spans="1:20" x14ac:dyDescent="0.2">
      <c r="A47" s="38" t="s">
        <v>52</v>
      </c>
      <c r="B47" s="85">
        <f>1.585-1.323</f>
        <v>0.26200000000000001</v>
      </c>
      <c r="C47" s="86">
        <v>0.1237</v>
      </c>
      <c r="D47" s="86">
        <v>5.9700000000000003E-2</v>
      </c>
      <c r="E47" s="87">
        <f>(B47*D47)/C47</f>
        <v>0.12644624090541631</v>
      </c>
      <c r="F47" s="14"/>
      <c r="G47" s="38" t="s">
        <v>52</v>
      </c>
      <c r="H47" s="85">
        <f>0.12-0.013</f>
        <v>0.107</v>
      </c>
      <c r="I47" s="86">
        <v>0.10680000000000001</v>
      </c>
      <c r="J47" s="86">
        <v>5.0860000000000002E-2</v>
      </c>
      <c r="K47" s="87">
        <f>(H47*J47)/I47</f>
        <v>5.0955243445692883E-2</v>
      </c>
      <c r="T47" s="52"/>
    </row>
    <row r="48" spans="1:20" x14ac:dyDescent="0.2">
      <c r="A48" s="26" t="s">
        <v>53</v>
      </c>
      <c r="B48" s="74">
        <f>2.58-0.847</f>
        <v>1.7330000000000001</v>
      </c>
      <c r="C48" s="78">
        <v>0.17660000000000001</v>
      </c>
      <c r="D48" s="78">
        <v>8.6959999999999996E-2</v>
      </c>
      <c r="E48" s="88">
        <f>(B48*D48)/C48</f>
        <v>0.85335039637599097</v>
      </c>
      <c r="F48" s="14"/>
      <c r="G48" s="26" t="s">
        <v>53</v>
      </c>
      <c r="H48" s="74">
        <f>2.691-1.041</f>
        <v>1.65</v>
      </c>
      <c r="I48" s="78">
        <v>0.27289999999999998</v>
      </c>
      <c r="J48" s="78">
        <v>0.14352000000000001</v>
      </c>
      <c r="K48" s="88">
        <f>(H48*J48)/I48</f>
        <v>0.86774642726273366</v>
      </c>
      <c r="T48" s="52"/>
    </row>
    <row r="49" spans="1:20" ht="13.5" thickBot="1" x14ac:dyDescent="0.25">
      <c r="A49" s="56" t="s">
        <v>54</v>
      </c>
      <c r="B49" s="89">
        <f>0.66-0.069</f>
        <v>0.59099999999999997</v>
      </c>
      <c r="C49" s="90">
        <v>0.15640000000000001</v>
      </c>
      <c r="D49" s="90">
        <v>7.8070000000000001E-2</v>
      </c>
      <c r="E49" s="91">
        <f>(B49*D49)/C49</f>
        <v>0.29500875959079281</v>
      </c>
      <c r="F49" s="14"/>
      <c r="G49" s="56" t="s">
        <v>54</v>
      </c>
      <c r="H49" s="89">
        <f>2.072-1.323</f>
        <v>0.74900000000000011</v>
      </c>
      <c r="I49" s="90">
        <v>0.1236</v>
      </c>
      <c r="J49" s="90">
        <v>6.5070000000000003E-2</v>
      </c>
      <c r="K49" s="91">
        <f>(H49*J49)/I49</f>
        <v>0.39431577669902923</v>
      </c>
      <c r="T49" s="52"/>
    </row>
    <row r="51" spans="1:20" ht="13.5" thickBot="1" x14ac:dyDescent="0.25"/>
    <row r="52" spans="1:20" ht="13.5" thickBot="1" x14ac:dyDescent="0.25">
      <c r="A52" s="97" t="s">
        <v>55</v>
      </c>
      <c r="B52" s="98"/>
      <c r="C52" s="98"/>
      <c r="D52" s="99"/>
      <c r="E52" s="20">
        <f>SUM(E56:E57)</f>
        <v>0</v>
      </c>
      <c r="G52" s="97" t="s">
        <v>56</v>
      </c>
      <c r="H52" s="98"/>
      <c r="I52" s="98"/>
      <c r="J52" s="99"/>
      <c r="K52" s="20">
        <f>SUM(K56:K56)</f>
        <v>1.044E-2</v>
      </c>
    </row>
    <row r="53" spans="1:20" x14ac:dyDescent="0.2">
      <c r="A53" s="21"/>
      <c r="B53" s="80" t="s">
        <v>41</v>
      </c>
      <c r="C53" s="96" t="s">
        <v>47</v>
      </c>
      <c r="D53" s="96"/>
      <c r="E53" s="81" t="s">
        <v>48</v>
      </c>
      <c r="G53" s="21"/>
      <c r="H53" s="80" t="s">
        <v>41</v>
      </c>
      <c r="I53" s="96" t="s">
        <v>47</v>
      </c>
      <c r="J53" s="96"/>
      <c r="K53" s="81" t="s">
        <v>48</v>
      </c>
    </row>
    <row r="54" spans="1:20" x14ac:dyDescent="0.2">
      <c r="A54" s="82" t="s">
        <v>49</v>
      </c>
      <c r="B54" s="29" t="s">
        <v>50</v>
      </c>
      <c r="C54" s="29" t="s">
        <v>50</v>
      </c>
      <c r="D54" s="28" t="s">
        <v>51</v>
      </c>
      <c r="E54" s="83" t="s">
        <v>51</v>
      </c>
      <c r="G54" s="82" t="s">
        <v>49</v>
      </c>
      <c r="H54" s="29" t="s">
        <v>50</v>
      </c>
      <c r="I54" s="29" t="s">
        <v>50</v>
      </c>
      <c r="J54" s="28" t="s">
        <v>51</v>
      </c>
      <c r="K54" s="83" t="s">
        <v>51</v>
      </c>
    </row>
    <row r="55" spans="1:20" x14ac:dyDescent="0.2">
      <c r="A55" s="32"/>
      <c r="B55" s="69" t="s">
        <v>34</v>
      </c>
      <c r="C55" s="69" t="s">
        <v>34</v>
      </c>
      <c r="D55" s="69" t="s">
        <v>34</v>
      </c>
      <c r="E55" s="84" t="s">
        <v>34</v>
      </c>
      <c r="G55" s="32"/>
      <c r="H55" s="69" t="s">
        <v>34</v>
      </c>
      <c r="I55" s="69" t="s">
        <v>34</v>
      </c>
      <c r="J55" s="69" t="s">
        <v>34</v>
      </c>
      <c r="K55" s="84" t="s">
        <v>34</v>
      </c>
    </row>
    <row r="56" spans="1:20" ht="13.5" thickBot="1" x14ac:dyDescent="0.25">
      <c r="A56" s="92" t="s">
        <v>15</v>
      </c>
      <c r="B56" s="85">
        <v>0</v>
      </c>
      <c r="C56" s="86">
        <v>0</v>
      </c>
      <c r="D56" s="86">
        <v>0</v>
      </c>
      <c r="E56" s="87">
        <f>IF(B56=0,0,(B56*D56)/C56)</f>
        <v>0</v>
      </c>
      <c r="G56" s="93" t="s">
        <v>16</v>
      </c>
      <c r="H56" s="89">
        <v>2.6200000000000001E-2</v>
      </c>
      <c r="I56" s="90">
        <v>26.2</v>
      </c>
      <c r="J56" s="90">
        <v>10.44</v>
      </c>
      <c r="K56" s="91">
        <f>IF(H56=0,0,(H56*J56)/I56)</f>
        <v>1.044E-2</v>
      </c>
    </row>
    <row r="57" spans="1:20" ht="13.5" thickBot="1" x14ac:dyDescent="0.25">
      <c r="A57" s="93" t="s">
        <v>16</v>
      </c>
      <c r="B57" s="89">
        <v>0</v>
      </c>
      <c r="C57" s="90">
        <v>0</v>
      </c>
      <c r="D57" s="90">
        <v>0</v>
      </c>
      <c r="E57" s="91">
        <f>IF(B57=0,0,(B57*D57)/C57)</f>
        <v>0</v>
      </c>
    </row>
  </sheetData>
  <mergeCells count="22">
    <mergeCell ref="C28:D28"/>
    <mergeCell ref="G28:H28"/>
    <mergeCell ref="B3:F3"/>
    <mergeCell ref="E4:F4"/>
    <mergeCell ref="B5:B6"/>
    <mergeCell ref="E5:E6"/>
    <mergeCell ref="F5:F8"/>
    <mergeCell ref="B7:B8"/>
    <mergeCell ref="E7:E8"/>
    <mergeCell ref="B9:C9"/>
    <mergeCell ref="B10:C10"/>
    <mergeCell ref="A13:M13"/>
    <mergeCell ref="K14:L14"/>
    <mergeCell ref="A27:I27"/>
    <mergeCell ref="C53:D53"/>
    <mergeCell ref="I53:J53"/>
    <mergeCell ref="A43:D43"/>
    <mergeCell ref="G43:J43"/>
    <mergeCell ref="C44:D44"/>
    <mergeCell ref="I44:J44"/>
    <mergeCell ref="A52:D52"/>
    <mergeCell ref="G52:J52"/>
  </mergeCells>
  <pageMargins left="0.25" right="0.25" top="0.75" bottom="0.75" header="0.3" footer="0.3"/>
  <pageSetup paperSize="9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3.2.6-1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</dc:creator>
  <cp:lastModifiedBy>paula Soares</cp:lastModifiedBy>
  <cp:lastPrinted>2014-02-24T11:25:48Z</cp:lastPrinted>
  <dcterms:created xsi:type="dcterms:W3CDTF">2002-03-09T22:27:34Z</dcterms:created>
  <dcterms:modified xsi:type="dcterms:W3CDTF">2021-02-23T10:39:11Z</dcterms:modified>
</cp:coreProperties>
</file>