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tome\Dropbox\2_Ensino\1Ciclo_Ordenamento&amp;GestaoFlorestal\Aula_20211116_PD\"/>
    </mc:Choice>
  </mc:AlternateContent>
  <xr:revisionPtr revIDLastSave="0" documentId="13_ncr:1_{C8C14960-F912-4BDD-AB6D-3A44687016FE}" xr6:coauthVersionLast="36" xr6:coauthVersionMax="36" xr10:uidLastSave="{00000000-0000-0000-0000-000000000000}"/>
  <bookViews>
    <workbookView xWindow="0" yWindow="0" windowWidth="23040" windowHeight="8484" activeTab="1" xr2:uid="{922DB3F1-ED7A-455F-A37A-CF54C8C49238}"/>
  </bookViews>
  <sheets>
    <sheet name="Ex3-SL" sheetId="5" r:id="rId1"/>
    <sheet name="Dados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5" l="1"/>
  <c r="M19" i="5"/>
  <c r="L20" i="5"/>
  <c r="L19" i="5"/>
  <c r="A3" i="5" l="1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3" i="5"/>
  <c r="A19" i="5"/>
  <c r="N4" i="5"/>
  <c r="O4" i="5" s="1"/>
  <c r="A4" i="5"/>
  <c r="A5" i="5"/>
  <c r="M5" i="5" s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20" i="5"/>
  <c r="K19" i="5"/>
  <c r="K20" i="5"/>
  <c r="K13" i="5"/>
  <c r="K16" i="5"/>
  <c r="K14" i="5"/>
  <c r="K17" i="5"/>
  <c r="K15" i="5"/>
  <c r="K18" i="5"/>
  <c r="K9" i="5"/>
  <c r="K11" i="5"/>
  <c r="K5" i="5"/>
  <c r="K7" i="5"/>
  <c r="K10" i="5"/>
  <c r="K12" i="5"/>
  <c r="K6" i="5"/>
  <c r="L6" i="5" s="1"/>
  <c r="K8" i="5"/>
  <c r="K4" i="5"/>
  <c r="L4" i="5" s="1"/>
  <c r="K3" i="5"/>
  <c r="L3" i="5" s="1"/>
  <c r="N3" i="5" s="1"/>
  <c r="O3" i="5" s="1"/>
  <c r="M12" i="5" l="1"/>
  <c r="M10" i="5"/>
  <c r="M6" i="5"/>
  <c r="M7" i="5"/>
  <c r="M9" i="5"/>
  <c r="M8" i="5"/>
  <c r="N8" i="5" s="1"/>
  <c r="M11" i="5"/>
  <c r="L13" i="5"/>
  <c r="G13" i="5"/>
  <c r="L16" i="5"/>
  <c r="G16" i="5"/>
  <c r="L14" i="5"/>
  <c r="G14" i="5"/>
  <c r="L17" i="5"/>
  <c r="G17" i="5"/>
  <c r="L15" i="5"/>
  <c r="G15" i="5"/>
  <c r="L18" i="5"/>
  <c r="G18" i="5"/>
  <c r="L5" i="5"/>
  <c r="G5" i="5"/>
  <c r="L11" i="5"/>
  <c r="G11" i="5"/>
  <c r="L9" i="5"/>
  <c r="G9" i="5"/>
  <c r="L7" i="5"/>
  <c r="G7" i="5"/>
  <c r="G6" i="5"/>
  <c r="L12" i="5"/>
  <c r="G12" i="5"/>
  <c r="L10" i="5"/>
  <c r="G10" i="5"/>
  <c r="L8" i="5"/>
  <c r="G8" i="5"/>
  <c r="G4" i="5"/>
  <c r="G3" i="5"/>
  <c r="N12" i="5" l="1"/>
  <c r="N10" i="5"/>
  <c r="N7" i="5"/>
  <c r="O7" i="5" s="1"/>
  <c r="O8" i="5" s="1"/>
  <c r="N9" i="5"/>
  <c r="N11" i="5"/>
  <c r="O11" i="5" s="1"/>
  <c r="O12" i="5" s="1"/>
  <c r="N5" i="5"/>
  <c r="U6" i="5" s="1"/>
  <c r="N6" i="5"/>
  <c r="M13" i="5" l="1"/>
  <c r="N13" i="5" s="1"/>
  <c r="U9" i="5" s="1"/>
  <c r="O9" i="5"/>
  <c r="O10" i="5" s="1"/>
  <c r="O5" i="5"/>
  <c r="O6" i="5" s="1"/>
  <c r="M16" i="5"/>
  <c r="N16" i="5" s="1"/>
  <c r="O16" i="5" s="1"/>
  <c r="M17" i="5"/>
  <c r="N17" i="5" s="1"/>
  <c r="M14" i="5"/>
  <c r="N14" i="5" s="1"/>
  <c r="V6" i="5"/>
  <c r="V9" i="5" l="1"/>
  <c r="N15" i="5" l="1"/>
  <c r="O13" i="5" s="1"/>
  <c r="O14" i="5" s="1"/>
  <c r="O15" i="5" s="1"/>
  <c r="M18" i="5" l="1"/>
  <c r="N18" i="5" s="1"/>
  <c r="O17" i="5" s="1"/>
  <c r="O18" i="5" s="1"/>
  <c r="N19" i="5" l="1"/>
  <c r="M20" i="5"/>
  <c r="N20" i="5" s="1"/>
  <c r="V13" i="5" s="1"/>
  <c r="O19" i="5" l="1"/>
  <c r="O20" i="5" s="1"/>
</calcChain>
</file>

<file path=xl/sharedStrings.xml><?xml version="1.0" encoding="utf-8"?>
<sst xmlns="http://schemas.openxmlformats.org/spreadsheetml/2006/main" count="55" uniqueCount="26">
  <si>
    <t>Área basal antes do corte</t>
  </si>
  <si>
    <t>Área basal removida</t>
  </si>
  <si>
    <t>Área basal residual</t>
  </si>
  <si>
    <t>Volume cortado</t>
  </si>
  <si>
    <t>Preço atualizado</t>
  </si>
  <si>
    <t>8/(1+i)^20</t>
  </si>
  <si>
    <t>Intervenção</t>
  </si>
  <si>
    <t>Desbaste</t>
  </si>
  <si>
    <t>Corte final</t>
  </si>
  <si>
    <t>Desbaste Gres=18</t>
  </si>
  <si>
    <t>t</t>
  </si>
  <si>
    <t>revolução</t>
  </si>
  <si>
    <t>Sem desbaste</t>
  </si>
  <si>
    <t>Valor do solo</t>
  </si>
  <si>
    <t>Estágio i</t>
  </si>
  <si>
    <r>
      <t>G</t>
    </r>
    <r>
      <rPr>
        <vertAlign val="subscript"/>
        <sz val="11"/>
        <color theme="1"/>
        <rFont val="Calibri"/>
        <family val="2"/>
        <scheme val="minor"/>
      </rPr>
      <t>i-1</t>
    </r>
  </si>
  <si>
    <t>Área basal no estágio     i-1</t>
  </si>
  <si>
    <r>
      <t>G</t>
    </r>
    <r>
      <rPr>
        <vertAlign val="subscript"/>
        <sz val="11"/>
        <color theme="1"/>
        <rFont val="Calibri"/>
        <family val="2"/>
        <scheme val="minor"/>
      </rPr>
      <t>i</t>
    </r>
  </si>
  <si>
    <r>
      <t>G</t>
    </r>
    <r>
      <rPr>
        <vertAlign val="subscript"/>
        <sz val="11"/>
        <color theme="1"/>
        <rFont val="Calibri"/>
        <family val="2"/>
        <scheme val="minor"/>
      </rPr>
      <t>remi</t>
    </r>
  </si>
  <si>
    <r>
      <t>G</t>
    </r>
    <r>
      <rPr>
        <vertAlign val="subscript"/>
        <sz val="11"/>
        <color theme="1"/>
        <rFont val="Calibri"/>
        <family val="2"/>
        <scheme val="minor"/>
      </rPr>
      <t>resi</t>
    </r>
  </si>
  <si>
    <r>
      <t>V</t>
    </r>
    <r>
      <rPr>
        <vertAlign val="subscript"/>
        <sz val="11"/>
        <color theme="1"/>
        <rFont val="Calibri"/>
        <family val="2"/>
        <scheme val="minor"/>
      </rPr>
      <t>corti</t>
    </r>
  </si>
  <si>
    <r>
      <t>RLA</t>
    </r>
    <r>
      <rPr>
        <vertAlign val="subscript"/>
        <sz val="11"/>
        <color theme="1"/>
        <rFont val="Calibri"/>
        <family val="2"/>
        <scheme val="minor"/>
      </rPr>
      <t>i</t>
    </r>
  </si>
  <si>
    <t>t-1</t>
  </si>
  <si>
    <r>
      <t>VAL</t>
    </r>
    <r>
      <rPr>
        <vertAlign val="subscript"/>
        <sz val="11"/>
        <color theme="1"/>
        <rFont val="Calibri"/>
        <family val="2"/>
        <scheme val="minor"/>
      </rPr>
      <t>i-1</t>
    </r>
  </si>
  <si>
    <r>
      <t>VAL</t>
    </r>
    <r>
      <rPr>
        <vertAlign val="subscript"/>
        <sz val="11"/>
        <color theme="1"/>
        <rFont val="Calibri"/>
        <family val="2"/>
        <scheme val="minor"/>
      </rPr>
      <t>i</t>
    </r>
  </si>
  <si>
    <r>
      <t>maxVAL</t>
    </r>
    <r>
      <rPr>
        <vertAlign val="subscript"/>
        <sz val="11"/>
        <color theme="1"/>
        <rFont val="Calibri"/>
        <family val="2"/>
        <scheme val="minor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</si>
</sst>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2" fontId="0" fillId="0" borderId="0" xfId="0" applyNumberFormat="1" applyAlignment="1">
      <alignment horizontal="center" vertical="center" wrapText="1"/>
    </xf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7" borderId="1" xfId="0" applyFill="1" applyBorder="1"/>
    <xf numFmtId="164" fontId="0" fillId="7" borderId="1" xfId="0" applyNumberForma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0" fillId="0" borderId="1" xfId="0" applyFill="1" applyBorder="1"/>
    <xf numFmtId="164" fontId="0" fillId="0" borderId="1" xfId="0" applyNumberFormat="1" applyFill="1" applyBorder="1"/>
    <xf numFmtId="0" fontId="0" fillId="8" borderId="1" xfId="0" applyFill="1" applyBorder="1"/>
    <xf numFmtId="164" fontId="0" fillId="8" borderId="1" xfId="0" applyNumberFormat="1" applyFill="1" applyBorder="1"/>
    <xf numFmtId="164" fontId="0" fillId="0" borderId="2" xfId="0" applyNumberFormat="1" applyFill="1" applyBorder="1"/>
    <xf numFmtId="164" fontId="0" fillId="0" borderId="0" xfId="0" applyNumberFormat="1" applyFill="1"/>
    <xf numFmtId="2" fontId="0" fillId="0" borderId="0" xfId="0" applyNumberFormat="1" applyFill="1"/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9" borderId="0" xfId="0" applyFill="1" applyBorder="1"/>
    <xf numFmtId="0" fontId="0" fillId="4" borderId="0" xfId="0" applyFill="1" applyBorder="1"/>
    <xf numFmtId="2" fontId="0" fillId="0" borderId="0" xfId="0" applyNumberFormat="1" applyFill="1" applyBorder="1"/>
    <xf numFmtId="0" fontId="0" fillId="0" borderId="4" xfId="0" applyFill="1" applyBorder="1"/>
    <xf numFmtId="0" fontId="0" fillId="9" borderId="4" xfId="0" applyFill="1" applyBorder="1"/>
    <xf numFmtId="0" fontId="0" fillId="4" borderId="4" xfId="0" applyFill="1" applyBorder="1"/>
    <xf numFmtId="164" fontId="0" fillId="0" borderId="4" xfId="0" applyNumberFormat="1" applyFill="1" applyBorder="1"/>
    <xf numFmtId="2" fontId="0" fillId="0" borderId="4" xfId="0" applyNumberFormat="1" applyFill="1" applyBorder="1"/>
    <xf numFmtId="0" fontId="0" fillId="0" borderId="5" xfId="0" applyBorder="1"/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B263-C24B-465C-B2B1-38F897491554}">
  <dimension ref="A1:AC21"/>
  <sheetViews>
    <sheetView workbookViewId="0">
      <selection activeCell="D1" sqref="D1:I20"/>
    </sheetView>
  </sheetViews>
  <sheetFormatPr defaultRowHeight="14.4" x14ac:dyDescent="0.3"/>
  <cols>
    <col min="6" max="7" width="8.88671875" style="1"/>
    <col min="9" max="9" width="8.88671875" style="1"/>
    <col min="10" max="10" width="10.5546875" style="1" customWidth="1"/>
    <col min="11" max="11" width="8.88671875" style="3"/>
    <col min="12" max="21" width="8.88671875" style="1"/>
    <col min="27" max="27" width="15.6640625" bestFit="1" customWidth="1"/>
    <col min="29" max="29" width="12" style="3" bestFit="1" customWidth="1"/>
  </cols>
  <sheetData>
    <row r="1" spans="1:29" s="18" customFormat="1" ht="61.8" customHeight="1" x14ac:dyDescent="0.3">
      <c r="A1" s="19"/>
      <c r="B1" s="31" t="s">
        <v>14</v>
      </c>
      <c r="C1" s="47" t="s">
        <v>22</v>
      </c>
      <c r="D1" s="31" t="s">
        <v>10</v>
      </c>
      <c r="E1" s="47" t="s">
        <v>16</v>
      </c>
      <c r="F1" s="32" t="s">
        <v>0</v>
      </c>
      <c r="G1" s="49" t="s">
        <v>1</v>
      </c>
      <c r="H1" s="31" t="s">
        <v>2</v>
      </c>
      <c r="I1" s="49" t="s">
        <v>3</v>
      </c>
      <c r="J1" s="32" t="s">
        <v>6</v>
      </c>
      <c r="K1" s="51" t="s">
        <v>4</v>
      </c>
      <c r="L1" s="32" t="s">
        <v>21</v>
      </c>
      <c r="M1" s="49" t="s">
        <v>23</v>
      </c>
      <c r="N1" s="32" t="s">
        <v>24</v>
      </c>
      <c r="O1" s="32" t="s">
        <v>25</v>
      </c>
      <c r="P1" s="20"/>
      <c r="Q1" s="20"/>
      <c r="R1" s="20"/>
      <c r="S1" s="20"/>
      <c r="T1" s="20"/>
      <c r="U1" s="20"/>
      <c r="W1" s="19"/>
      <c r="X1" s="19"/>
      <c r="AC1" s="2"/>
    </row>
    <row r="2" spans="1:29" ht="15.6" x14ac:dyDescent="0.35">
      <c r="B2" s="46"/>
      <c r="C2" s="33"/>
      <c r="D2" s="46"/>
      <c r="E2" s="34" t="s">
        <v>15</v>
      </c>
      <c r="F2" s="48" t="s">
        <v>17</v>
      </c>
      <c r="G2" s="35" t="s">
        <v>18</v>
      </c>
      <c r="H2" s="50" t="s">
        <v>19</v>
      </c>
      <c r="I2" s="35" t="s">
        <v>20</v>
      </c>
      <c r="J2" s="48"/>
      <c r="K2" s="36" t="s">
        <v>5</v>
      </c>
      <c r="L2" s="52"/>
      <c r="M2" s="21"/>
      <c r="N2" s="52"/>
      <c r="O2" s="52"/>
      <c r="P2" s="21"/>
      <c r="Q2" s="21"/>
      <c r="R2" s="21"/>
      <c r="S2" s="21"/>
      <c r="T2" s="21"/>
      <c r="U2" s="21"/>
    </row>
    <row r="3" spans="1:29" x14ac:dyDescent="0.3">
      <c r="A3" s="23" t="str">
        <f>CONCATENATE(C3,E3)</f>
        <v>00</v>
      </c>
      <c r="B3" s="41">
        <v>1</v>
      </c>
      <c r="C3" s="42">
        <v>0</v>
      </c>
      <c r="D3" s="43">
        <v>20</v>
      </c>
      <c r="E3" s="42">
        <v>0</v>
      </c>
      <c r="F3" s="44">
        <v>24</v>
      </c>
      <c r="G3" s="44">
        <f>F3-H3</f>
        <v>6</v>
      </c>
      <c r="H3" s="43">
        <v>18</v>
      </c>
      <c r="I3" s="44">
        <v>25.3</v>
      </c>
      <c r="J3" s="44" t="s">
        <v>7</v>
      </c>
      <c r="K3" s="45">
        <f>8/(1.04)^D3</f>
        <v>3.6510955696103364</v>
      </c>
      <c r="L3" s="44">
        <f>K3*I3</f>
        <v>92.372717911141521</v>
      </c>
      <c r="M3" s="44">
        <v>0</v>
      </c>
      <c r="N3" s="44">
        <f>L3+M3</f>
        <v>92.372717911141521</v>
      </c>
      <c r="O3" s="44">
        <f>N3</f>
        <v>92.372717911141521</v>
      </c>
      <c r="P3" s="44" t="str">
        <f>CONCATENATE(D3,H3)</f>
        <v>2018</v>
      </c>
      <c r="Q3" s="22"/>
      <c r="R3" s="22"/>
      <c r="S3" s="22"/>
      <c r="T3" s="22"/>
      <c r="U3" s="21"/>
    </row>
    <row r="4" spans="1:29" ht="15" thickBot="1" x14ac:dyDescent="0.35">
      <c r="A4" s="23" t="str">
        <f t="shared" ref="A4:A20" si="0">CONCATENATE(C4,E4)</f>
        <v>00</v>
      </c>
      <c r="B4" s="37">
        <v>1</v>
      </c>
      <c r="C4" s="38">
        <v>0</v>
      </c>
      <c r="D4" s="39">
        <v>20</v>
      </c>
      <c r="E4" s="38">
        <v>0</v>
      </c>
      <c r="F4" s="22">
        <v>24</v>
      </c>
      <c r="G4" s="22">
        <f>F4-H4</f>
        <v>3</v>
      </c>
      <c r="H4" s="39">
        <v>21</v>
      </c>
      <c r="I4" s="22">
        <v>12.7</v>
      </c>
      <c r="J4" s="22" t="s">
        <v>7</v>
      </c>
      <c r="K4" s="40">
        <f>8/(1.04)^D4</f>
        <v>3.6510955696103364</v>
      </c>
      <c r="L4" s="22">
        <f>K4*I4</f>
        <v>46.368913734051269</v>
      </c>
      <c r="M4" s="22">
        <v>0</v>
      </c>
      <c r="N4" s="22">
        <f t="shared" ref="N4:N20" si="1">L4+M4</f>
        <v>46.368913734051269</v>
      </c>
      <c r="O4" s="22">
        <f>N4</f>
        <v>46.368913734051269</v>
      </c>
      <c r="P4" s="22" t="str">
        <f t="shared" ref="P4:P20" si="2">CONCATENATE(D4,H4)</f>
        <v>2021</v>
      </c>
      <c r="R4" t="s">
        <v>11</v>
      </c>
      <c r="S4" t="s">
        <v>10</v>
      </c>
      <c r="T4"/>
      <c r="U4"/>
      <c r="V4" s="3" t="s">
        <v>13</v>
      </c>
    </row>
    <row r="5" spans="1:29" ht="15" thickBot="1" x14ac:dyDescent="0.35">
      <c r="A5" s="23" t="str">
        <f t="shared" si="0"/>
        <v>2018</v>
      </c>
      <c r="B5" s="41">
        <v>2</v>
      </c>
      <c r="C5" s="42">
        <v>20</v>
      </c>
      <c r="D5" s="43">
        <v>40</v>
      </c>
      <c r="E5" s="42">
        <v>18</v>
      </c>
      <c r="F5" s="44">
        <v>40.299999999999997</v>
      </c>
      <c r="G5" s="44">
        <f>F5-H5</f>
        <v>40.299999999999997</v>
      </c>
      <c r="H5" s="43">
        <v>0</v>
      </c>
      <c r="I5" s="44">
        <v>284.8</v>
      </c>
      <c r="J5" s="44" t="s">
        <v>8</v>
      </c>
      <c r="K5" s="45">
        <f>8/(1.04)^D5</f>
        <v>1.6663123573035281</v>
      </c>
      <c r="L5" s="44">
        <f>I5*K5</f>
        <v>474.56575936004481</v>
      </c>
      <c r="M5" s="44">
        <f>LOOKUP(A5,P$3:P$4,O$3:O$4)</f>
        <v>92.372717911141521</v>
      </c>
      <c r="N5" s="28">
        <f>L5+M5</f>
        <v>566.93847727118634</v>
      </c>
      <c r="O5" s="44">
        <f>MAX(N5:N6)</f>
        <v>566.93847727118634</v>
      </c>
      <c r="P5" s="44" t="str">
        <f t="shared" si="2"/>
        <v>400</v>
      </c>
      <c r="R5">
        <v>40</v>
      </c>
      <c r="S5">
        <v>20</v>
      </c>
      <c r="T5" t="s">
        <v>9</v>
      </c>
      <c r="U5"/>
      <c r="V5" s="3"/>
    </row>
    <row r="6" spans="1:29" x14ac:dyDescent="0.3">
      <c r="A6" s="23" t="str">
        <f t="shared" si="0"/>
        <v>2021</v>
      </c>
      <c r="B6" s="37">
        <v>2</v>
      </c>
      <c r="C6" s="38">
        <v>20</v>
      </c>
      <c r="D6" s="39">
        <v>40</v>
      </c>
      <c r="E6" s="38">
        <v>21</v>
      </c>
      <c r="F6" s="22">
        <v>42.7</v>
      </c>
      <c r="G6" s="22">
        <f>F6-H6</f>
        <v>42.7</v>
      </c>
      <c r="H6" s="39">
        <v>0</v>
      </c>
      <c r="I6" s="22">
        <v>301.5</v>
      </c>
      <c r="J6" s="22" t="s">
        <v>8</v>
      </c>
      <c r="K6" s="40">
        <f>8/(1.04)^D6</f>
        <v>1.6663123573035281</v>
      </c>
      <c r="L6" s="22">
        <f>I6*K6</f>
        <v>502.39317572701373</v>
      </c>
      <c r="M6" s="22">
        <f>LOOKUP(A6,P$3:P$4,O$3:O$4)</f>
        <v>46.368913734051269</v>
      </c>
      <c r="N6" s="22">
        <f>L6+M6</f>
        <v>548.76208946106499</v>
      </c>
      <c r="O6" s="22">
        <f>O5</f>
        <v>566.93847727118634</v>
      </c>
      <c r="P6" s="22" t="str">
        <f t="shared" si="2"/>
        <v>400</v>
      </c>
      <c r="R6">
        <v>40</v>
      </c>
      <c r="S6">
        <v>40</v>
      </c>
      <c r="T6" t="s">
        <v>8</v>
      </c>
      <c r="U6" s="1">
        <f>N5</f>
        <v>566.93847727118634</v>
      </c>
      <c r="V6" s="3">
        <f>U6*(1.04)^R6/(1.04^R6-1)</f>
        <v>716.09275260037407</v>
      </c>
    </row>
    <row r="7" spans="1:29" x14ac:dyDescent="0.3">
      <c r="A7" s="23" t="str">
        <f t="shared" si="0"/>
        <v>2018</v>
      </c>
      <c r="B7" s="37">
        <v>2</v>
      </c>
      <c r="C7" s="38">
        <v>20</v>
      </c>
      <c r="D7" s="39">
        <v>40</v>
      </c>
      <c r="E7" s="38">
        <v>18</v>
      </c>
      <c r="F7" s="22">
        <v>40.299999999999997</v>
      </c>
      <c r="G7" s="22">
        <f>F7-H7</f>
        <v>22.299999999999997</v>
      </c>
      <c r="H7" s="39">
        <v>18</v>
      </c>
      <c r="I7" s="22">
        <v>155.5</v>
      </c>
      <c r="J7" s="22" t="s">
        <v>7</v>
      </c>
      <c r="K7" s="40">
        <f>8/(1.04)^D7</f>
        <v>1.6663123573035281</v>
      </c>
      <c r="L7" s="22">
        <f>I7*K7</f>
        <v>259.11157156069862</v>
      </c>
      <c r="M7" s="22">
        <f>LOOKUP(A7,P$3:P$4,O$3:O$4)</f>
        <v>92.372717911141521</v>
      </c>
      <c r="N7" s="22">
        <f>L7+M7</f>
        <v>351.48428947184016</v>
      </c>
      <c r="O7" s="22">
        <f>MAX(N7:N8)</f>
        <v>351.48428947184016</v>
      </c>
      <c r="P7" s="22" t="str">
        <f t="shared" si="2"/>
        <v>4018</v>
      </c>
      <c r="R7">
        <v>60</v>
      </c>
      <c r="S7">
        <v>20</v>
      </c>
      <c r="T7" t="s">
        <v>9</v>
      </c>
      <c r="U7"/>
      <c r="V7" s="3"/>
    </row>
    <row r="8" spans="1:29" x14ac:dyDescent="0.3">
      <c r="A8" s="23" t="str">
        <f t="shared" si="0"/>
        <v>2021</v>
      </c>
      <c r="B8" s="37">
        <v>2</v>
      </c>
      <c r="C8" s="38">
        <v>20</v>
      </c>
      <c r="D8" s="39">
        <v>40</v>
      </c>
      <c r="E8" s="38">
        <v>21</v>
      </c>
      <c r="F8" s="22">
        <v>42.7</v>
      </c>
      <c r="G8" s="22">
        <f>F8-H8</f>
        <v>24.700000000000003</v>
      </c>
      <c r="H8" s="39">
        <v>18</v>
      </c>
      <c r="I8" s="22">
        <v>172.2</v>
      </c>
      <c r="J8" s="22" t="s">
        <v>7</v>
      </c>
      <c r="K8" s="40">
        <f>8/(1.04)^D8</f>
        <v>1.6663123573035281</v>
      </c>
      <c r="L8" s="22">
        <f>I8*K8</f>
        <v>286.93898792766754</v>
      </c>
      <c r="M8" s="22">
        <f>LOOKUP(A8,P$3:P$4,O$3:O$4)</f>
        <v>46.368913734051269</v>
      </c>
      <c r="N8" s="22">
        <f>L8+M8</f>
        <v>333.3079016617188</v>
      </c>
      <c r="O8" s="22">
        <f>O7</f>
        <v>351.48428947184016</v>
      </c>
      <c r="P8" s="22" t="str">
        <f t="shared" si="2"/>
        <v>4018</v>
      </c>
      <c r="R8">
        <v>60</v>
      </c>
      <c r="S8">
        <v>40</v>
      </c>
      <c r="T8" t="s">
        <v>9</v>
      </c>
      <c r="U8"/>
      <c r="V8" s="3"/>
    </row>
    <row r="9" spans="1:29" x14ac:dyDescent="0.3">
      <c r="A9" s="23" t="str">
        <f t="shared" si="0"/>
        <v>2018</v>
      </c>
      <c r="B9" s="37">
        <v>2</v>
      </c>
      <c r="C9" s="38">
        <v>20</v>
      </c>
      <c r="D9" s="39">
        <v>40</v>
      </c>
      <c r="E9" s="38">
        <v>18</v>
      </c>
      <c r="F9" s="22">
        <v>40.299999999999997</v>
      </c>
      <c r="G9" s="22">
        <f>F9-H9</f>
        <v>19.299999999999997</v>
      </c>
      <c r="H9" s="39">
        <v>21</v>
      </c>
      <c r="I9" s="22">
        <v>134.5</v>
      </c>
      <c r="J9" s="22" t="s">
        <v>7</v>
      </c>
      <c r="K9" s="40">
        <f>8/(1.04)^D9</f>
        <v>1.6663123573035281</v>
      </c>
      <c r="L9" s="22">
        <f>I9*K9</f>
        <v>224.11901205732454</v>
      </c>
      <c r="M9" s="22">
        <f>LOOKUP(A9,P$3:P$4,O$3:O$4)</f>
        <v>92.372717911141521</v>
      </c>
      <c r="N9" s="22">
        <f>L9+M9</f>
        <v>316.49172996846607</v>
      </c>
      <c r="O9" s="22">
        <f>MAX(N9:N10)</f>
        <v>316.49172996846607</v>
      </c>
      <c r="P9" s="22" t="str">
        <f t="shared" si="2"/>
        <v>4021</v>
      </c>
      <c r="R9">
        <v>60</v>
      </c>
      <c r="S9">
        <v>60</v>
      </c>
      <c r="T9" t="s">
        <v>8</v>
      </c>
      <c r="U9" s="1">
        <f>N13</f>
        <v>568.06990715786822</v>
      </c>
      <c r="V9" s="3">
        <f>U9*(1.04)^R9/(1.04^R9-1)</f>
        <v>627.74345138474894</v>
      </c>
    </row>
    <row r="10" spans="1:29" x14ac:dyDescent="0.3">
      <c r="A10" s="23" t="str">
        <f t="shared" si="0"/>
        <v>2021</v>
      </c>
      <c r="B10" s="37">
        <v>2</v>
      </c>
      <c r="C10" s="38">
        <v>20</v>
      </c>
      <c r="D10" s="39">
        <v>40</v>
      </c>
      <c r="E10" s="38">
        <v>21</v>
      </c>
      <c r="F10" s="22">
        <v>42.7</v>
      </c>
      <c r="G10" s="22">
        <f>F10-H10</f>
        <v>21.700000000000003</v>
      </c>
      <c r="H10" s="39">
        <v>21</v>
      </c>
      <c r="I10" s="22">
        <v>151.19999999999999</v>
      </c>
      <c r="J10" s="22" t="s">
        <v>7</v>
      </c>
      <c r="K10" s="40">
        <f>8/(1.04)^D10</f>
        <v>1.6663123573035281</v>
      </c>
      <c r="L10" s="22">
        <f>I10*K10</f>
        <v>251.94642842429343</v>
      </c>
      <c r="M10" s="22">
        <f>LOOKUP(A10,P$3:P$4,O$3:O$4)</f>
        <v>46.368913734051269</v>
      </c>
      <c r="N10" s="22">
        <f>L10+M10</f>
        <v>298.31534215834472</v>
      </c>
      <c r="O10" s="22">
        <f>O9</f>
        <v>316.49172996846607</v>
      </c>
      <c r="P10" s="22" t="str">
        <f t="shared" si="2"/>
        <v>4021</v>
      </c>
      <c r="R10">
        <v>80</v>
      </c>
      <c r="S10">
        <v>20</v>
      </c>
      <c r="T10" t="s">
        <v>9</v>
      </c>
      <c r="U10"/>
      <c r="V10" s="3"/>
    </row>
    <row r="11" spans="1:29" x14ac:dyDescent="0.3">
      <c r="A11" s="23" t="str">
        <f t="shared" si="0"/>
        <v>2018</v>
      </c>
      <c r="B11" s="37">
        <v>2</v>
      </c>
      <c r="C11" s="38">
        <v>20</v>
      </c>
      <c r="D11" s="39">
        <v>40</v>
      </c>
      <c r="E11" s="38">
        <v>18</v>
      </c>
      <c r="F11" s="22">
        <v>40.299999999999997</v>
      </c>
      <c r="G11" s="22">
        <f>F11-H11</f>
        <v>16.299999999999997</v>
      </c>
      <c r="H11" s="39">
        <v>24</v>
      </c>
      <c r="I11" s="22">
        <v>113.5</v>
      </c>
      <c r="J11" s="22" t="s">
        <v>7</v>
      </c>
      <c r="K11" s="40">
        <f>8/(1.04)^D11</f>
        <v>1.6663123573035281</v>
      </c>
      <c r="L11" s="22">
        <f>I11*K11</f>
        <v>189.12645255395043</v>
      </c>
      <c r="M11" s="22">
        <f>LOOKUP(A11,P$3:P$4,O$3:O$4)</f>
        <v>92.372717911141521</v>
      </c>
      <c r="N11" s="22">
        <f>L11+M11</f>
        <v>281.49917046509194</v>
      </c>
      <c r="O11" s="22">
        <f>MAX(N11:N12)</f>
        <v>281.49917046509194</v>
      </c>
      <c r="P11" s="22" t="str">
        <f t="shared" si="2"/>
        <v>4024</v>
      </c>
      <c r="R11">
        <v>80</v>
      </c>
      <c r="S11">
        <v>40</v>
      </c>
      <c r="T11" t="s">
        <v>9</v>
      </c>
      <c r="U11"/>
      <c r="V11" s="3"/>
    </row>
    <row r="12" spans="1:29" ht="15" thickBot="1" x14ac:dyDescent="0.35">
      <c r="A12" s="23" t="str">
        <f t="shared" si="0"/>
        <v>2021</v>
      </c>
      <c r="B12" s="37">
        <v>2</v>
      </c>
      <c r="C12" s="38">
        <v>20</v>
      </c>
      <c r="D12" s="39">
        <v>40</v>
      </c>
      <c r="E12" s="38">
        <v>21</v>
      </c>
      <c r="F12" s="22">
        <v>42.7</v>
      </c>
      <c r="G12" s="22">
        <f>F12-H12</f>
        <v>18.700000000000003</v>
      </c>
      <c r="H12" s="39">
        <v>24</v>
      </c>
      <c r="I12" s="22">
        <v>130.19999999999999</v>
      </c>
      <c r="J12" s="22" t="s">
        <v>7</v>
      </c>
      <c r="K12" s="40">
        <f>8/(1.04)^D12</f>
        <v>1.6663123573035281</v>
      </c>
      <c r="L12" s="22">
        <f>I12*K12</f>
        <v>216.95386892091935</v>
      </c>
      <c r="M12" s="22">
        <f>LOOKUP(A12,P$3:P$4,O$3:O$4)</f>
        <v>46.368913734051269</v>
      </c>
      <c r="N12" s="22">
        <f>L12+M12</f>
        <v>263.32278265497064</v>
      </c>
      <c r="O12" s="22">
        <f>O11</f>
        <v>281.49917046509194</v>
      </c>
      <c r="P12" s="22" t="str">
        <f t="shared" si="2"/>
        <v>4024</v>
      </c>
      <c r="R12">
        <v>80</v>
      </c>
      <c r="S12">
        <v>60</v>
      </c>
      <c r="T12" t="s">
        <v>12</v>
      </c>
      <c r="U12"/>
      <c r="V12" s="3"/>
    </row>
    <row r="13" spans="1:29" ht="15" thickBot="1" x14ac:dyDescent="0.35">
      <c r="A13" s="23" t="str">
        <f t="shared" si="0"/>
        <v>4018</v>
      </c>
      <c r="B13" s="41">
        <v>3</v>
      </c>
      <c r="C13" s="42">
        <v>40</v>
      </c>
      <c r="D13" s="43">
        <v>60</v>
      </c>
      <c r="E13" s="42">
        <v>18</v>
      </c>
      <c r="F13" s="44">
        <v>30</v>
      </c>
      <c r="G13" s="44">
        <f>F13-H13</f>
        <v>30</v>
      </c>
      <c r="H13" s="43">
        <v>0</v>
      </c>
      <c r="I13" s="44">
        <v>284.8</v>
      </c>
      <c r="J13" s="44" t="s">
        <v>8</v>
      </c>
      <c r="K13" s="45">
        <f>8/(1.04)^D13</f>
        <v>0.76048320816723336</v>
      </c>
      <c r="L13" s="44">
        <f>I13*K13</f>
        <v>216.58561768602806</v>
      </c>
      <c r="M13" s="44">
        <f>LOOKUP(A13,P$7:P$12,O$7:O$12)</f>
        <v>351.48428947184016</v>
      </c>
      <c r="N13" s="28">
        <f>L13+M13</f>
        <v>568.06990715786822</v>
      </c>
      <c r="O13" s="44">
        <f>MAX(N13:N15)</f>
        <v>568.06990715786822</v>
      </c>
      <c r="P13" s="44" t="str">
        <f t="shared" si="2"/>
        <v>600</v>
      </c>
      <c r="R13">
        <v>80</v>
      </c>
      <c r="S13">
        <v>80</v>
      </c>
      <c r="T13" t="s">
        <v>8</v>
      </c>
      <c r="U13" s="1">
        <f>N19</f>
        <v>492.70894787915057</v>
      </c>
      <c r="V13" s="3">
        <f>U13*(1.04)^R13/(1.04^R13-1)</f>
        <v>515.05422850133732</v>
      </c>
    </row>
    <row r="14" spans="1:29" x14ac:dyDescent="0.3">
      <c r="A14" s="23" t="str">
        <f t="shared" si="0"/>
        <v>4021</v>
      </c>
      <c r="B14" s="37">
        <v>3</v>
      </c>
      <c r="C14" s="38">
        <v>40</v>
      </c>
      <c r="D14" s="39">
        <v>60</v>
      </c>
      <c r="E14" s="38">
        <v>21</v>
      </c>
      <c r="F14" s="22">
        <v>36</v>
      </c>
      <c r="G14" s="22">
        <f>F14-H14</f>
        <v>36</v>
      </c>
      <c r="H14" s="39">
        <v>0</v>
      </c>
      <c r="I14" s="22">
        <v>325</v>
      </c>
      <c r="J14" s="22" t="s">
        <v>8</v>
      </c>
      <c r="K14" s="40">
        <f>8/(1.04)^D14</f>
        <v>0.76048320816723336</v>
      </c>
      <c r="L14" s="22">
        <f>I14*K14</f>
        <v>247.15704265435085</v>
      </c>
      <c r="M14" s="22">
        <f>LOOKUP(A14,P$7:P$12,O$7:O$12)</f>
        <v>316.49172996846607</v>
      </c>
      <c r="N14" s="22">
        <f>L14+M14</f>
        <v>563.64877262281698</v>
      </c>
      <c r="O14" s="22">
        <f>O13</f>
        <v>568.06990715786822</v>
      </c>
      <c r="P14" s="22" t="str">
        <f t="shared" si="2"/>
        <v>600</v>
      </c>
      <c r="Q14" s="22"/>
      <c r="R14" s="22"/>
      <c r="S14" s="22"/>
      <c r="T14" s="22"/>
      <c r="U14" s="22"/>
      <c r="V14" s="23"/>
      <c r="W14" s="23"/>
      <c r="X14" s="23"/>
    </row>
    <row r="15" spans="1:29" x14ac:dyDescent="0.3">
      <c r="A15" s="23" t="str">
        <f t="shared" si="0"/>
        <v>4024</v>
      </c>
      <c r="B15" s="37">
        <v>3</v>
      </c>
      <c r="C15" s="38">
        <v>40</v>
      </c>
      <c r="D15" s="39">
        <v>60</v>
      </c>
      <c r="E15" s="38">
        <v>24</v>
      </c>
      <c r="F15" s="22">
        <v>36</v>
      </c>
      <c r="G15" s="22">
        <f>F15-H15</f>
        <v>36</v>
      </c>
      <c r="H15" s="39">
        <v>0</v>
      </c>
      <c r="I15" s="22">
        <v>325</v>
      </c>
      <c r="J15" s="22" t="s">
        <v>8</v>
      </c>
      <c r="K15" s="40">
        <f>8/(1.04)^D15</f>
        <v>0.76048320816723336</v>
      </c>
      <c r="L15" s="22">
        <f>I15*K15</f>
        <v>247.15704265435085</v>
      </c>
      <c r="M15" s="22"/>
      <c r="N15" s="22">
        <f>L15+M15</f>
        <v>247.15704265435085</v>
      </c>
      <c r="O15" s="22">
        <f>O14</f>
        <v>568.06990715786822</v>
      </c>
      <c r="P15" s="22" t="str">
        <f t="shared" si="2"/>
        <v>600</v>
      </c>
      <c r="Q15" s="22"/>
      <c r="R15" s="22"/>
      <c r="S15" s="22"/>
      <c r="T15" s="22"/>
      <c r="U15" s="22"/>
      <c r="V15" s="23"/>
      <c r="W15" s="23"/>
      <c r="X15" s="23"/>
    </row>
    <row r="16" spans="1:29" x14ac:dyDescent="0.3">
      <c r="A16" s="23" t="str">
        <f t="shared" si="0"/>
        <v>4018</v>
      </c>
      <c r="B16" s="37">
        <v>3</v>
      </c>
      <c r="C16" s="38">
        <v>40</v>
      </c>
      <c r="D16" s="39">
        <v>60</v>
      </c>
      <c r="E16" s="38">
        <v>18</v>
      </c>
      <c r="F16" s="22">
        <v>30</v>
      </c>
      <c r="G16" s="22">
        <f>F16-H16</f>
        <v>0</v>
      </c>
      <c r="H16" s="39">
        <v>30</v>
      </c>
      <c r="I16" s="22">
        <v>0</v>
      </c>
      <c r="J16" s="22" t="s">
        <v>7</v>
      </c>
      <c r="K16" s="40">
        <f>8/(1.04)^D16</f>
        <v>0.76048320816723336</v>
      </c>
      <c r="L16" s="22">
        <f>I16*K16</f>
        <v>0</v>
      </c>
      <c r="M16" s="22">
        <f t="shared" ref="M16" si="3">LOOKUP(A16,P$7:P$12,O$7:O$12)</f>
        <v>351.48428947184016</v>
      </c>
      <c r="N16" s="22">
        <f>L16+M16</f>
        <v>351.48428947184016</v>
      </c>
      <c r="O16" s="22">
        <f>N16</f>
        <v>351.48428947184016</v>
      </c>
      <c r="P16" s="22" t="str">
        <f t="shared" si="2"/>
        <v>6030</v>
      </c>
      <c r="Q16" s="22"/>
      <c r="R16" s="22"/>
      <c r="S16" s="22"/>
      <c r="T16" s="22"/>
      <c r="U16" s="22"/>
      <c r="V16" s="23"/>
      <c r="W16" s="23"/>
      <c r="X16" s="23"/>
    </row>
    <row r="17" spans="1:24" x14ac:dyDescent="0.3">
      <c r="A17" s="23" t="str">
        <f t="shared" si="0"/>
        <v>4021</v>
      </c>
      <c r="B17" s="37">
        <v>3</v>
      </c>
      <c r="C17" s="38">
        <v>40</v>
      </c>
      <c r="D17" s="39">
        <v>60</v>
      </c>
      <c r="E17" s="38">
        <v>21</v>
      </c>
      <c r="F17" s="22">
        <v>36</v>
      </c>
      <c r="G17" s="22">
        <f>F17-H17</f>
        <v>0</v>
      </c>
      <c r="H17" s="39">
        <v>36</v>
      </c>
      <c r="I17" s="22">
        <v>0</v>
      </c>
      <c r="J17" s="22" t="s">
        <v>7</v>
      </c>
      <c r="K17" s="40">
        <f>8/(1.04)^D17</f>
        <v>0.76048320816723336</v>
      </c>
      <c r="L17" s="22">
        <f>I17*K17</f>
        <v>0</v>
      </c>
      <c r="M17" s="22">
        <f>LOOKUP(A17,P$7:P$12,O$7:O$12)</f>
        <v>316.49172996846607</v>
      </c>
      <c r="N17" s="22">
        <f>L17+M17</f>
        <v>316.49172996846607</v>
      </c>
      <c r="O17" s="22">
        <f>MAX(N17:N18)</f>
        <v>316.49172996846607</v>
      </c>
      <c r="P17" s="22" t="str">
        <f t="shared" si="2"/>
        <v>6036</v>
      </c>
      <c r="Q17" s="22"/>
      <c r="R17" s="22"/>
      <c r="S17" s="22"/>
      <c r="T17" s="22"/>
      <c r="U17" s="22"/>
      <c r="V17" s="23"/>
      <c r="W17" s="23"/>
      <c r="X17" s="23"/>
    </row>
    <row r="18" spans="1:24" ht="15" thickBot="1" x14ac:dyDescent="0.35">
      <c r="A18" s="23" t="str">
        <f t="shared" si="0"/>
        <v>4024</v>
      </c>
      <c r="B18" s="37">
        <v>3</v>
      </c>
      <c r="C18" s="38">
        <v>40</v>
      </c>
      <c r="D18" s="39">
        <v>60</v>
      </c>
      <c r="E18" s="38">
        <v>24</v>
      </c>
      <c r="F18" s="22">
        <v>36</v>
      </c>
      <c r="G18" s="22">
        <f>F18-H18</f>
        <v>0</v>
      </c>
      <c r="H18" s="39">
        <v>36</v>
      </c>
      <c r="I18" s="22">
        <v>0</v>
      </c>
      <c r="J18" s="22" t="s">
        <v>7</v>
      </c>
      <c r="K18" s="40">
        <f>8/(1.04)^D18</f>
        <v>0.76048320816723336</v>
      </c>
      <c r="L18" s="22">
        <f>I18*K18</f>
        <v>0</v>
      </c>
      <c r="M18" s="22">
        <f>LOOKUP(A18,P$7:P$12,O$7:O$12)</f>
        <v>281.49917046509194</v>
      </c>
      <c r="N18" s="22">
        <f>L18+M18</f>
        <v>281.49917046509194</v>
      </c>
      <c r="O18" s="22">
        <f>O17</f>
        <v>316.49172996846607</v>
      </c>
      <c r="P18" s="22" t="str">
        <f t="shared" si="2"/>
        <v>6036</v>
      </c>
      <c r="Q18" s="22"/>
      <c r="R18" s="22"/>
      <c r="S18" s="22"/>
      <c r="T18" s="22"/>
      <c r="U18" s="22"/>
      <c r="V18" s="23"/>
      <c r="W18" s="23"/>
      <c r="X18" s="23"/>
    </row>
    <row r="19" spans="1:24" ht="15" thickBot="1" x14ac:dyDescent="0.35">
      <c r="A19" s="23" t="str">
        <f>CONCATENATE(C19,E19)</f>
        <v>6030</v>
      </c>
      <c r="B19" s="41">
        <v>4</v>
      </c>
      <c r="C19" s="42">
        <v>60</v>
      </c>
      <c r="D19" s="43">
        <v>80</v>
      </c>
      <c r="E19" s="42">
        <v>30</v>
      </c>
      <c r="F19" s="44">
        <v>39.1</v>
      </c>
      <c r="G19" s="44">
        <v>39.1</v>
      </c>
      <c r="H19" s="43">
        <v>0</v>
      </c>
      <c r="I19" s="44">
        <v>406.9</v>
      </c>
      <c r="J19" s="44" t="s">
        <v>8</v>
      </c>
      <c r="K19" s="45">
        <f>8/(1.04)^D19</f>
        <v>0.34707460901280518</v>
      </c>
      <c r="L19" s="44">
        <f>I19*K19</f>
        <v>141.22465840731041</v>
      </c>
      <c r="M19" s="44">
        <f>LOOKUP(A19,P$13:P$18,O$13:O$18)</f>
        <v>351.48428947184016</v>
      </c>
      <c r="N19" s="28">
        <f>L19+M19</f>
        <v>492.70894787915057</v>
      </c>
      <c r="O19" s="44">
        <f>MAX(N19:N20)</f>
        <v>492.70894787915057</v>
      </c>
      <c r="P19" s="44" t="str">
        <f t="shared" si="2"/>
        <v>800</v>
      </c>
      <c r="Q19" s="22"/>
      <c r="R19" s="22"/>
      <c r="S19" s="22"/>
      <c r="T19" s="22"/>
      <c r="U19" s="22"/>
      <c r="V19" s="23"/>
      <c r="W19" s="23"/>
      <c r="X19" s="23"/>
    </row>
    <row r="20" spans="1:24" x14ac:dyDescent="0.3">
      <c r="A20" s="23" t="str">
        <f t="shared" si="0"/>
        <v>6036</v>
      </c>
      <c r="B20" s="37">
        <v>4</v>
      </c>
      <c r="C20" s="38">
        <v>60</v>
      </c>
      <c r="D20" s="39">
        <v>80</v>
      </c>
      <c r="E20" s="38">
        <v>36</v>
      </c>
      <c r="F20" s="22">
        <v>43.7</v>
      </c>
      <c r="G20" s="22">
        <v>43.7</v>
      </c>
      <c r="H20" s="39">
        <v>0</v>
      </c>
      <c r="I20" s="22">
        <v>454</v>
      </c>
      <c r="J20" s="22" t="s">
        <v>8</v>
      </c>
      <c r="K20" s="40">
        <f>8/(1.04)^D20</f>
        <v>0.34707460901280518</v>
      </c>
      <c r="L20" s="22">
        <f>I20*K20</f>
        <v>157.57187249181356</v>
      </c>
      <c r="M20" s="22">
        <f>LOOKUP(A20,P$13:P$18,O$13:O$18)</f>
        <v>316.49172996846607</v>
      </c>
      <c r="N20" s="22">
        <f>L20+M20</f>
        <v>474.06360246027964</v>
      </c>
      <c r="O20" s="22">
        <f>O19</f>
        <v>492.70894787915057</v>
      </c>
      <c r="P20" s="22" t="str">
        <f t="shared" si="2"/>
        <v>800</v>
      </c>
      <c r="Q20" s="22"/>
      <c r="R20" s="22"/>
      <c r="S20" s="22"/>
      <c r="T20" s="22"/>
      <c r="U20" s="22"/>
      <c r="V20" s="23"/>
      <c r="W20" s="23"/>
      <c r="X20" s="23"/>
    </row>
    <row r="21" spans="1:24" x14ac:dyDescent="0.3">
      <c r="A21" s="23"/>
      <c r="B21" s="23"/>
      <c r="C21" s="23"/>
      <c r="D21" s="23"/>
      <c r="E21" s="23"/>
      <c r="F21" s="29"/>
      <c r="G21" s="29"/>
      <c r="H21" s="23"/>
      <c r="I21" s="29"/>
      <c r="J21" s="29"/>
      <c r="K21" s="30"/>
      <c r="L21" s="29"/>
      <c r="M21" s="29"/>
      <c r="N21" s="29"/>
      <c r="O21" s="29"/>
      <c r="P21" s="29"/>
      <c r="Q21" s="29"/>
      <c r="R21" s="29"/>
      <c r="S21" s="29"/>
      <c r="T21" s="29"/>
    </row>
  </sheetData>
  <sortState ref="B11:P12">
    <sortCondition ref="E11:E12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563A-E4AD-4AA1-BD20-772395D0F8AC}">
  <dimension ref="A1:E19"/>
  <sheetViews>
    <sheetView tabSelected="1" workbookViewId="0">
      <selection sqref="A1:E19"/>
    </sheetView>
  </sheetViews>
  <sheetFormatPr defaultRowHeight="14.4" x14ac:dyDescent="0.3"/>
  <sheetData>
    <row r="1" spans="1:5" ht="57.6" x14ac:dyDescent="0.3">
      <c r="A1" s="4" t="s">
        <v>10</v>
      </c>
      <c r="B1" s="4" t="s">
        <v>16</v>
      </c>
      <c r="C1" s="5" t="s">
        <v>0</v>
      </c>
      <c r="D1" s="5" t="s">
        <v>1</v>
      </c>
      <c r="E1" s="5" t="s">
        <v>3</v>
      </c>
    </row>
    <row r="2" spans="1:5" x14ac:dyDescent="0.3">
      <c r="A2" s="24">
        <v>20</v>
      </c>
      <c r="B2" s="24">
        <v>0</v>
      </c>
      <c r="C2" s="25">
        <v>24</v>
      </c>
      <c r="D2" s="25">
        <v>6</v>
      </c>
      <c r="E2" s="25">
        <v>25.3</v>
      </c>
    </row>
    <row r="3" spans="1:5" x14ac:dyDescent="0.3">
      <c r="A3" s="24">
        <v>20</v>
      </c>
      <c r="B3" s="24">
        <v>0</v>
      </c>
      <c r="C3" s="25">
        <v>24</v>
      </c>
      <c r="D3" s="25">
        <v>3</v>
      </c>
      <c r="E3" s="25">
        <v>12.7</v>
      </c>
    </row>
    <row r="4" spans="1:5" x14ac:dyDescent="0.3">
      <c r="A4" s="6">
        <v>40</v>
      </c>
      <c r="B4" s="6">
        <v>18</v>
      </c>
      <c r="C4" s="7">
        <v>40.299999999999997</v>
      </c>
      <c r="D4" s="7">
        <v>40.299999999999997</v>
      </c>
      <c r="E4" s="7">
        <v>284.8</v>
      </c>
    </row>
    <row r="5" spans="1:5" x14ac:dyDescent="0.3">
      <c r="A5" s="6">
        <v>40</v>
      </c>
      <c r="B5" s="6">
        <v>18</v>
      </c>
      <c r="C5" s="7">
        <v>40.299999999999997</v>
      </c>
      <c r="D5" s="7">
        <v>22.299999999999997</v>
      </c>
      <c r="E5" s="7">
        <v>155.5</v>
      </c>
    </row>
    <row r="6" spans="1:5" x14ac:dyDescent="0.3">
      <c r="A6" s="6">
        <v>40</v>
      </c>
      <c r="B6" s="6">
        <v>18</v>
      </c>
      <c r="C6" s="7">
        <v>40.299999999999997</v>
      </c>
      <c r="D6" s="7">
        <v>19.299999999999997</v>
      </c>
      <c r="E6" s="7">
        <v>134.5</v>
      </c>
    </row>
    <row r="7" spans="1:5" x14ac:dyDescent="0.3">
      <c r="A7" s="6">
        <v>40</v>
      </c>
      <c r="B7" s="6">
        <v>18</v>
      </c>
      <c r="C7" s="7">
        <v>40.299999999999997</v>
      </c>
      <c r="D7" s="7">
        <v>16.299999999999997</v>
      </c>
      <c r="E7" s="7">
        <v>113.5</v>
      </c>
    </row>
    <row r="8" spans="1:5" x14ac:dyDescent="0.3">
      <c r="A8" s="8">
        <v>40</v>
      </c>
      <c r="B8" s="8">
        <v>21</v>
      </c>
      <c r="C8" s="9">
        <v>42.7</v>
      </c>
      <c r="D8" s="9">
        <v>42.7</v>
      </c>
      <c r="E8" s="9">
        <v>301.5</v>
      </c>
    </row>
    <row r="9" spans="1:5" x14ac:dyDescent="0.3">
      <c r="A9" s="8">
        <v>40</v>
      </c>
      <c r="B9" s="8">
        <v>21</v>
      </c>
      <c r="C9" s="9">
        <v>42.7</v>
      </c>
      <c r="D9" s="9">
        <v>24.700000000000003</v>
      </c>
      <c r="E9" s="9">
        <v>172.2</v>
      </c>
    </row>
    <row r="10" spans="1:5" x14ac:dyDescent="0.3">
      <c r="A10" s="8">
        <v>40</v>
      </c>
      <c r="B10" s="8">
        <v>21</v>
      </c>
      <c r="C10" s="9">
        <v>42.7</v>
      </c>
      <c r="D10" s="9">
        <v>21.700000000000003</v>
      </c>
      <c r="E10" s="9">
        <v>151.19999999999999</v>
      </c>
    </row>
    <row r="11" spans="1:5" x14ac:dyDescent="0.3">
      <c r="A11" s="8">
        <v>40</v>
      </c>
      <c r="B11" s="8">
        <v>21</v>
      </c>
      <c r="C11" s="9">
        <v>42.7</v>
      </c>
      <c r="D11" s="9">
        <v>18.700000000000003</v>
      </c>
      <c r="E11" s="9">
        <v>130.19999999999999</v>
      </c>
    </row>
    <row r="12" spans="1:5" x14ac:dyDescent="0.3">
      <c r="A12" s="14">
        <v>60</v>
      </c>
      <c r="B12" s="14">
        <v>18</v>
      </c>
      <c r="C12" s="15">
        <v>30</v>
      </c>
      <c r="D12" s="15">
        <v>30</v>
      </c>
      <c r="E12" s="15">
        <v>284.8</v>
      </c>
    </row>
    <row r="13" spans="1:5" x14ac:dyDescent="0.3">
      <c r="A13" s="14">
        <v>60</v>
      </c>
      <c r="B13" s="14">
        <v>18</v>
      </c>
      <c r="C13" s="15">
        <v>30</v>
      </c>
      <c r="D13" s="15">
        <v>0</v>
      </c>
      <c r="E13" s="15">
        <v>0</v>
      </c>
    </row>
    <row r="14" spans="1:5" x14ac:dyDescent="0.3">
      <c r="A14" s="16">
        <v>60</v>
      </c>
      <c r="B14" s="16">
        <v>21</v>
      </c>
      <c r="C14" s="17">
        <v>36</v>
      </c>
      <c r="D14" s="17">
        <v>36</v>
      </c>
      <c r="E14" s="17">
        <v>325</v>
      </c>
    </row>
    <row r="15" spans="1:5" x14ac:dyDescent="0.3">
      <c r="A15" s="16">
        <v>60</v>
      </c>
      <c r="B15" s="16">
        <v>21</v>
      </c>
      <c r="C15" s="17">
        <v>36</v>
      </c>
      <c r="D15" s="17">
        <v>0</v>
      </c>
      <c r="E15" s="17">
        <v>0</v>
      </c>
    </row>
    <row r="16" spans="1:5" x14ac:dyDescent="0.3">
      <c r="A16" s="26">
        <v>60</v>
      </c>
      <c r="B16" s="26">
        <v>24</v>
      </c>
      <c r="C16" s="27">
        <v>36</v>
      </c>
      <c r="D16" s="27">
        <v>36</v>
      </c>
      <c r="E16" s="27">
        <v>325</v>
      </c>
    </row>
    <row r="17" spans="1:5" x14ac:dyDescent="0.3">
      <c r="A17" s="26">
        <v>60</v>
      </c>
      <c r="B17" s="26">
        <v>24</v>
      </c>
      <c r="C17" s="27">
        <v>36</v>
      </c>
      <c r="D17" s="27">
        <v>0</v>
      </c>
      <c r="E17" s="27">
        <v>0</v>
      </c>
    </row>
    <row r="18" spans="1:5" x14ac:dyDescent="0.3">
      <c r="A18" s="10">
        <v>80</v>
      </c>
      <c r="B18" s="10">
        <v>30</v>
      </c>
      <c r="C18" s="11">
        <v>39.1</v>
      </c>
      <c r="D18" s="11">
        <v>39.1</v>
      </c>
      <c r="E18" s="11">
        <v>406.9</v>
      </c>
    </row>
    <row r="19" spans="1:5" x14ac:dyDescent="0.3">
      <c r="A19" s="12">
        <v>80</v>
      </c>
      <c r="B19" s="12">
        <v>36</v>
      </c>
      <c r="C19" s="13">
        <v>43.7</v>
      </c>
      <c r="D19" s="13">
        <v>43.7</v>
      </c>
      <c r="E19" s="13">
        <v>454</v>
      </c>
    </row>
  </sheetData>
  <sortState ref="A2:E19">
    <sortCondition ref="A2:A19"/>
    <sortCondition ref="B2:B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Ex3-SL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2021-11-13T15:31:24Z</dcterms:created>
  <dcterms:modified xsi:type="dcterms:W3CDTF">2021-11-22T23:55:38Z</dcterms:modified>
</cp:coreProperties>
</file>