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atome\Dropbox\2_Ensino\1Ciclo_Ordenamento&amp;GestaoFlorestal\Aula_20211123_PD\"/>
    </mc:Choice>
  </mc:AlternateContent>
  <xr:revisionPtr revIDLastSave="0" documentId="13_ncr:1_{731F9F52-860C-4BEC-ADDA-5342055207C3}" xr6:coauthVersionLast="36" xr6:coauthVersionMax="36" xr10:uidLastSave="{00000000-0000-0000-0000-000000000000}"/>
  <bookViews>
    <workbookView xWindow="0" yWindow="0" windowWidth="23040" windowHeight="8484" xr2:uid="{7B83CF50-0AE0-41C6-9F4D-2BD03D6166BB}"/>
  </bookViews>
  <sheets>
    <sheet name="Sheet1" sheetId="1" r:id="rId1"/>
    <sheet name="PD_ini" sheetId="2" r:id="rId2"/>
    <sheet name="PD_fim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Q2" i="1"/>
  <c r="O5" i="1"/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4" i="1"/>
  <c r="R5" i="1"/>
  <c r="R6" i="1"/>
  <c r="R7" i="1"/>
  <c r="R8" i="1"/>
  <c r="R9" i="1"/>
  <c r="R10" i="1"/>
  <c r="R11" i="1"/>
  <c r="R4" i="1"/>
  <c r="Q3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4" i="1"/>
  <c r="A3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2" i="1"/>
  <c r="Q5" i="1"/>
  <c r="Q6" i="1"/>
  <c r="Q7" i="1"/>
  <c r="Q8" i="1"/>
  <c r="Q9" i="1"/>
  <c r="Q10" i="1"/>
  <c r="Q11" i="1"/>
  <c r="N7" i="1"/>
  <c r="N6" i="1"/>
  <c r="N5" i="1"/>
  <c r="O3" i="1"/>
  <c r="O2" i="1"/>
  <c r="N11" i="1"/>
  <c r="N10" i="1"/>
  <c r="N8" i="1"/>
  <c r="N9" i="1"/>
  <c r="M3" i="1"/>
  <c r="M2" i="1"/>
  <c r="J8" i="1"/>
  <c r="K8" i="1" s="1"/>
  <c r="J20" i="1"/>
  <c r="K20" i="1" s="1"/>
  <c r="J18" i="1"/>
  <c r="K18" i="1" s="1"/>
  <c r="J25" i="1"/>
  <c r="K25" i="1" s="1"/>
  <c r="J23" i="1"/>
  <c r="K23" i="1" s="1"/>
  <c r="J28" i="1"/>
  <c r="K28" i="1" s="1"/>
  <c r="H2" i="1"/>
  <c r="Y4" i="1"/>
  <c r="C7" i="1"/>
  <c r="J7" i="1" s="1"/>
  <c r="K7" i="1" s="1"/>
  <c r="C6" i="1"/>
  <c r="J6" i="1" s="1"/>
  <c r="K6" i="1" s="1"/>
  <c r="C4" i="1"/>
  <c r="J4" i="1" s="1"/>
  <c r="K4" i="1" s="1"/>
  <c r="C11" i="1"/>
  <c r="J11" i="1" s="1"/>
  <c r="K11" i="1" s="1"/>
  <c r="C10" i="1"/>
  <c r="J10" i="1" s="1"/>
  <c r="K10" i="1" s="1"/>
  <c r="C8" i="1"/>
  <c r="C5" i="1"/>
  <c r="J5" i="1" s="1"/>
  <c r="K5" i="1" s="1"/>
  <c r="C20" i="1"/>
  <c r="C17" i="1"/>
  <c r="J17" i="1" s="1"/>
  <c r="K17" i="1" s="1"/>
  <c r="C16" i="1"/>
  <c r="J16" i="1" s="1"/>
  <c r="K16" i="1" s="1"/>
  <c r="C12" i="1"/>
  <c r="J12" i="1" s="1"/>
  <c r="K12" i="1" s="1"/>
  <c r="C24" i="1"/>
  <c r="J24" i="1" s="1"/>
  <c r="K24" i="1" s="1"/>
  <c r="C21" i="1"/>
  <c r="J21" i="1" s="1"/>
  <c r="K21" i="1" s="1"/>
  <c r="C18" i="1"/>
  <c r="C13" i="1"/>
  <c r="J13" i="1" s="1"/>
  <c r="K13" i="1" s="1"/>
  <c r="C25" i="1"/>
  <c r="C22" i="1"/>
  <c r="J22" i="1" s="1"/>
  <c r="K22" i="1" s="1"/>
  <c r="C19" i="1"/>
  <c r="J19" i="1" s="1"/>
  <c r="K19" i="1" s="1"/>
  <c r="C14" i="1"/>
  <c r="J14" i="1" s="1"/>
  <c r="K14" i="1" s="1"/>
  <c r="C27" i="1"/>
  <c r="J27" i="1" s="1"/>
  <c r="K27" i="1" s="1"/>
  <c r="C26" i="1"/>
  <c r="J26" i="1" s="1"/>
  <c r="K26" i="1" s="1"/>
  <c r="C23" i="1"/>
  <c r="C15" i="1"/>
  <c r="J15" i="1" s="1"/>
  <c r="K15" i="1" s="1"/>
  <c r="C28" i="1"/>
  <c r="C29" i="1"/>
  <c r="J29" i="1" s="1"/>
  <c r="K29" i="1" s="1"/>
  <c r="C30" i="1"/>
  <c r="J30" i="1" s="1"/>
  <c r="K30" i="1" s="1"/>
  <c r="C31" i="1"/>
  <c r="J31" i="1" s="1"/>
  <c r="K31" i="1" s="1"/>
  <c r="C32" i="1"/>
  <c r="J32" i="1" s="1"/>
  <c r="K32" i="1" s="1"/>
  <c r="C9" i="1"/>
  <c r="J9" i="1" s="1"/>
  <c r="K9" i="1" s="1"/>
  <c r="F2" i="1"/>
  <c r="F3" i="1"/>
  <c r="H3" i="1" s="1"/>
  <c r="E9" i="1" l="1"/>
  <c r="F9" i="1" s="1"/>
  <c r="H9" i="1" s="1"/>
  <c r="E6" i="1" l="1"/>
  <c r="F6" i="1" s="1"/>
  <c r="H6" i="1" s="1"/>
  <c r="E4" i="1"/>
  <c r="F4" i="1" s="1"/>
  <c r="H4" i="1" s="1"/>
  <c r="E7" i="1"/>
  <c r="F7" i="1" s="1"/>
  <c r="H7" i="1" s="1"/>
  <c r="E5" i="1"/>
  <c r="F5" i="1" s="1"/>
  <c r="H5" i="1" s="1"/>
  <c r="E20" i="1" l="1"/>
  <c r="F20" i="1" s="1"/>
  <c r="H20" i="1" s="1"/>
  <c r="E18" i="1"/>
  <c r="F18" i="1" s="1"/>
  <c r="H18" i="1" s="1"/>
  <c r="E16" i="1"/>
  <c r="F16" i="1" s="1"/>
  <c r="H16" i="1" s="1"/>
  <c r="E8" i="1"/>
  <c r="F8" i="1" s="1"/>
  <c r="H8" i="1" s="1"/>
  <c r="E10" i="1"/>
  <c r="F10" i="1" s="1"/>
  <c r="H10" i="1" s="1"/>
  <c r="E12" i="1"/>
  <c r="F12" i="1" s="1"/>
  <c r="H12" i="1" s="1"/>
  <c r="E21" i="1"/>
  <c r="F21" i="1" s="1"/>
  <c r="H21" i="1" s="1"/>
  <c r="E13" i="1"/>
  <c r="F13" i="1" s="1"/>
  <c r="H13" i="1" s="1"/>
  <c r="E17" i="1"/>
  <c r="F17" i="1" s="1"/>
  <c r="H17" i="1" s="1"/>
  <c r="E24" i="1"/>
  <c r="F24" i="1" s="1"/>
  <c r="H24" i="1" s="1"/>
  <c r="E11" i="1"/>
  <c r="F11" i="1" s="1"/>
  <c r="H11" i="1" s="1"/>
  <c r="E19" i="1" l="1"/>
  <c r="F19" i="1" s="1"/>
  <c r="H19" i="1" s="1"/>
  <c r="E25" i="1"/>
  <c r="F25" i="1" s="1"/>
  <c r="H25" i="1" s="1"/>
  <c r="E22" i="1"/>
  <c r="F22" i="1" s="1"/>
  <c r="H22" i="1" s="1"/>
  <c r="E14" i="1"/>
  <c r="F14" i="1" s="1"/>
  <c r="H14" i="1" s="1"/>
  <c r="E26" i="1" l="1"/>
  <c r="F26" i="1" s="1"/>
  <c r="H26" i="1" s="1"/>
  <c r="E23" i="1"/>
  <c r="F23" i="1" s="1"/>
  <c r="H23" i="1" s="1"/>
  <c r="E27" i="1"/>
  <c r="F27" i="1" s="1"/>
  <c r="H27" i="1" s="1"/>
  <c r="E15" i="1"/>
  <c r="F15" i="1" s="1"/>
  <c r="H15" i="1" s="1"/>
  <c r="E29" i="1"/>
  <c r="F29" i="1" s="1"/>
  <c r="H29" i="1" s="1"/>
  <c r="E28" i="1"/>
  <c r="F28" i="1" s="1"/>
  <c r="H28" i="1" s="1"/>
  <c r="E30" i="1"/>
  <c r="F30" i="1" s="1"/>
  <c r="H30" i="1" s="1"/>
  <c r="E31" i="1"/>
  <c r="F31" i="1" s="1"/>
  <c r="H31" i="1" s="1"/>
  <c r="E32" i="1" l="1"/>
  <c r="F32" i="1" s="1"/>
  <c r="H32" i="1" s="1"/>
  <c r="L10" i="1" l="1"/>
  <c r="L11" i="1"/>
  <c r="O4" i="1"/>
  <c r="O9" i="1"/>
  <c r="O11" i="1"/>
  <c r="P11" i="1" s="1"/>
  <c r="L21" i="1"/>
  <c r="L22" i="1"/>
  <c r="L23" i="1"/>
  <c r="L24" i="1"/>
  <c r="L25" i="1"/>
  <c r="L26" i="1"/>
  <c r="L27" i="1"/>
  <c r="L29" i="1"/>
  <c r="L30" i="1"/>
  <c r="L31" i="1"/>
  <c r="L32" i="1"/>
  <c r="N23" i="1" l="1"/>
  <c r="R26" i="1"/>
  <c r="R15" i="1"/>
  <c r="R23" i="1"/>
  <c r="N27" i="1"/>
  <c r="R27" i="1"/>
  <c r="N26" i="1"/>
  <c r="N15" i="1"/>
  <c r="O7" i="1"/>
  <c r="O8" i="1"/>
  <c r="O6" i="1"/>
  <c r="P6" i="1" s="1"/>
  <c r="I37" i="1"/>
  <c r="J37" i="1" s="1"/>
  <c r="O10" i="1"/>
  <c r="P4" i="1" l="1"/>
  <c r="P5" i="1" s="1"/>
  <c r="N12" i="1"/>
  <c r="O12" i="1" s="1"/>
  <c r="N20" i="1"/>
  <c r="N17" i="1"/>
  <c r="R16" i="1"/>
  <c r="R17" i="1"/>
  <c r="R12" i="1"/>
  <c r="N16" i="1"/>
  <c r="O16" i="1" s="1"/>
  <c r="P16" i="1" s="1"/>
  <c r="R20" i="1"/>
  <c r="P7" i="1"/>
  <c r="P9" i="1"/>
  <c r="O17" i="1"/>
  <c r="O26" i="1"/>
  <c r="O27" i="1"/>
  <c r="P27" i="1" s="1"/>
  <c r="O23" i="1"/>
  <c r="O15" i="1"/>
  <c r="N28" i="1" l="1"/>
  <c r="R28" i="1"/>
  <c r="N22" i="1"/>
  <c r="O22" i="1" s="1"/>
  <c r="P10" i="1"/>
  <c r="N14" i="1"/>
  <c r="O14" i="1" s="1"/>
  <c r="P12" i="1" s="1"/>
  <c r="P13" i="1" s="1"/>
  <c r="P14" i="1" s="1"/>
  <c r="P15" i="1" s="1"/>
  <c r="R32" i="1"/>
  <c r="N32" i="1"/>
  <c r="P8" i="1"/>
  <c r="N18" i="1"/>
  <c r="O18" i="1" s="1"/>
  <c r="N21" i="1"/>
  <c r="O21" i="1" s="1"/>
  <c r="N13" i="1"/>
  <c r="O13" i="1" s="1"/>
  <c r="I38" i="1" s="1"/>
  <c r="J38" i="1" s="1"/>
  <c r="O20" i="1"/>
  <c r="R14" i="1" l="1"/>
  <c r="R22" i="1"/>
  <c r="R25" i="1"/>
  <c r="N19" i="1"/>
  <c r="O19" i="1" s="1"/>
  <c r="P17" i="1" s="1"/>
  <c r="N25" i="1"/>
  <c r="O25" i="1" s="1"/>
  <c r="R19" i="1"/>
  <c r="P20" i="1"/>
  <c r="R13" i="1"/>
  <c r="R21" i="1"/>
  <c r="R18" i="1"/>
  <c r="R24" i="1"/>
  <c r="N24" i="1"/>
  <c r="O24" i="1" s="1"/>
  <c r="O32" i="1"/>
  <c r="O28" i="1"/>
  <c r="P24" i="1" l="1"/>
  <c r="I39" i="1"/>
  <c r="J39" i="1" s="1"/>
  <c r="N30" i="1"/>
  <c r="O30" i="1" s="1"/>
  <c r="P21" i="1"/>
  <c r="P22" i="1" s="1"/>
  <c r="P23" i="1" s="1"/>
  <c r="R30" i="1" s="1"/>
  <c r="N29" i="1"/>
  <c r="O29" i="1" s="1"/>
  <c r="P18" i="1"/>
  <c r="P19" i="1" s="1"/>
  <c r="R29" i="1" s="1"/>
  <c r="P25" i="1"/>
  <c r="P26" i="1" s="1"/>
  <c r="R31" i="1" s="1"/>
  <c r="N31" i="1"/>
  <c r="O31" i="1" s="1"/>
  <c r="P28" i="1" l="1"/>
  <c r="P29" i="1" s="1"/>
  <c r="P30" i="1" s="1"/>
  <c r="P31" i="1" s="1"/>
  <c r="P32" i="1" s="1"/>
</calcChain>
</file>

<file path=xl/sharedStrings.xml><?xml version="1.0" encoding="utf-8"?>
<sst xmlns="http://schemas.openxmlformats.org/spreadsheetml/2006/main" count="30" uniqueCount="28">
  <si>
    <t>Volume</t>
  </si>
  <si>
    <t>Preço actual</t>
  </si>
  <si>
    <t>P*Vc-C</t>
  </si>
  <si>
    <t>Idade inicial</t>
  </si>
  <si>
    <t>Custo atual</t>
  </si>
  <si>
    <t>Volume inicial</t>
  </si>
  <si>
    <t>t</t>
  </si>
  <si>
    <t>Crescimento em volume</t>
  </si>
  <si>
    <t>Idade final</t>
  </si>
  <si>
    <t>Volume antes do desbaste/corte</t>
  </si>
  <si>
    <t>Volume cortado em desbaste/corte</t>
  </si>
  <si>
    <t>Volume após o desbaste/corte</t>
  </si>
  <si>
    <t>taxa de atualização</t>
  </si>
  <si>
    <t>Preço da madeira</t>
  </si>
  <si>
    <t>Preço</t>
  </si>
  <si>
    <t>Estágio</t>
  </si>
  <si>
    <t>Inicio</t>
  </si>
  <si>
    <t>Fim</t>
  </si>
  <si>
    <t>Dist</t>
  </si>
  <si>
    <r>
      <t>minDist</t>
    </r>
    <r>
      <rPr>
        <vertAlign val="subscript"/>
        <sz val="11"/>
        <color theme="1"/>
        <rFont val="Calibri"/>
        <family val="2"/>
        <scheme val="minor"/>
      </rPr>
      <t>i-1</t>
    </r>
  </si>
  <si>
    <r>
      <t>Dist</t>
    </r>
    <r>
      <rPr>
        <vertAlign val="subscript"/>
        <sz val="11"/>
        <color theme="1"/>
        <rFont val="Calibri"/>
        <family val="2"/>
        <scheme val="minor"/>
      </rPr>
      <t>i</t>
    </r>
  </si>
  <si>
    <r>
      <t>VAL</t>
    </r>
    <r>
      <rPr>
        <vertAlign val="subscript"/>
        <sz val="11"/>
        <color theme="1"/>
        <rFont val="Calibri"/>
        <family val="2"/>
        <scheme val="minor"/>
      </rPr>
      <t>i-1</t>
    </r>
  </si>
  <si>
    <r>
      <t>VAL</t>
    </r>
    <r>
      <rPr>
        <vertAlign val="subscript"/>
        <sz val="11"/>
        <color theme="1"/>
        <rFont val="Calibri"/>
        <family val="2"/>
        <scheme val="minor"/>
      </rPr>
      <t>i</t>
    </r>
  </si>
  <si>
    <r>
      <t>maxVAL</t>
    </r>
    <r>
      <rPr>
        <vertAlign val="subscript"/>
        <sz val="11"/>
        <color theme="1"/>
        <rFont val="Calibri"/>
        <family val="2"/>
        <scheme val="minor"/>
      </rPr>
      <t>i</t>
    </r>
  </si>
  <si>
    <r>
      <t>alternativa para VAL</t>
    </r>
    <r>
      <rPr>
        <vertAlign val="subscript"/>
        <sz val="11"/>
        <color theme="1"/>
        <rFont val="Calibri"/>
        <family val="2"/>
        <scheme val="minor"/>
      </rPr>
      <t>i-1</t>
    </r>
  </si>
  <si>
    <t>VALOR DO SOLO</t>
  </si>
  <si>
    <t>VAL</t>
  </si>
  <si>
    <t>Rotação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</si>
</sst>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2" xfId="0" applyBorder="1"/>
    <xf numFmtId="0" fontId="0" fillId="0" borderId="0" xfId="0" applyBorder="1"/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0" fontId="0" fillId="3" borderId="2" xfId="0" applyFill="1" applyBorder="1"/>
    <xf numFmtId="0" fontId="0" fillId="3" borderId="0" xfId="0" applyFill="1" applyBorder="1"/>
    <xf numFmtId="0" fontId="0" fillId="3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2" xfId="0" applyFill="1" applyBorder="1"/>
    <xf numFmtId="0" fontId="0" fillId="0" borderId="0" xfId="0" applyFill="1" applyBorder="1"/>
    <xf numFmtId="0" fontId="0" fillId="2" borderId="0" xfId="0" applyFill="1" applyBorder="1"/>
    <xf numFmtId="0" fontId="0" fillId="2" borderId="2" xfId="0" applyFill="1" applyBorder="1"/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/>
    <xf numFmtId="2" fontId="0" fillId="0" borderId="0" xfId="0" applyNumberFormat="1" applyAlignment="1">
      <alignment horizontal="center" vertical="center" wrapText="1"/>
    </xf>
    <xf numFmtId="2" fontId="0" fillId="0" borderId="0" xfId="0" applyNumberFormat="1"/>
    <xf numFmtId="2" fontId="0" fillId="0" borderId="2" xfId="0" applyNumberFormat="1" applyFill="1" applyBorder="1"/>
    <xf numFmtId="2" fontId="0" fillId="0" borderId="0" xfId="0" applyNumberFormat="1" applyFill="1"/>
    <xf numFmtId="2" fontId="0" fillId="0" borderId="0" xfId="0" applyNumberFormat="1" applyFill="1" applyBorder="1"/>
    <xf numFmtId="2" fontId="0" fillId="0" borderId="0" xfId="0" applyNumberFormat="1" applyBorder="1"/>
    <xf numFmtId="2" fontId="0" fillId="0" borderId="2" xfId="0" applyNumberFormat="1" applyBorder="1"/>
    <xf numFmtId="2" fontId="0" fillId="0" borderId="0" xfId="0" applyNumberFormat="1" applyBorder="1" applyAlignment="1">
      <alignment horizontal="center" vertical="center" wrapText="1"/>
    </xf>
    <xf numFmtId="2" fontId="0" fillId="0" borderId="1" xfId="0" applyNumberFormat="1" applyFill="1" applyBorder="1"/>
    <xf numFmtId="2" fontId="0" fillId="0" borderId="1" xfId="0" applyNumberFormat="1" applyBorder="1"/>
    <xf numFmtId="2" fontId="0" fillId="0" borderId="3" xfId="0" applyNumberFormat="1" applyBorder="1"/>
    <xf numFmtId="2" fontId="0" fillId="0" borderId="3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D5FD1-084A-45F8-B5EA-F3C449D13134}">
  <dimension ref="A1:AB43"/>
  <sheetViews>
    <sheetView tabSelected="1" workbookViewId="0">
      <selection activeCell="A5" sqref="A5"/>
    </sheetView>
  </sheetViews>
  <sheetFormatPr defaultRowHeight="14.4" x14ac:dyDescent="0.3"/>
  <cols>
    <col min="10" max="10" width="8.88671875" style="5"/>
    <col min="11" max="11" width="8.88671875" style="21"/>
    <col min="13" max="16" width="8.88671875" style="21"/>
  </cols>
  <sheetData>
    <row r="1" spans="1:28" s="1" customFormat="1" ht="70.2" customHeight="1" x14ac:dyDescent="0.3">
      <c r="B1" s="11" t="s">
        <v>3</v>
      </c>
      <c r="C1" s="12" t="s">
        <v>8</v>
      </c>
      <c r="D1" s="11" t="s">
        <v>5</v>
      </c>
      <c r="E1" s="1" t="s">
        <v>7</v>
      </c>
      <c r="F1" s="1" t="s">
        <v>9</v>
      </c>
      <c r="G1" s="1" t="s">
        <v>10</v>
      </c>
      <c r="H1" s="12" t="s">
        <v>11</v>
      </c>
      <c r="I1" s="1" t="s">
        <v>4</v>
      </c>
      <c r="J1" s="4" t="s">
        <v>14</v>
      </c>
      <c r="K1" s="20" t="s">
        <v>1</v>
      </c>
      <c r="M1" s="20" t="s">
        <v>2</v>
      </c>
      <c r="N1" s="20" t="s">
        <v>21</v>
      </c>
      <c r="O1" s="20" t="s">
        <v>22</v>
      </c>
      <c r="P1" s="20" t="s">
        <v>23</v>
      </c>
      <c r="R1" s="1" t="s">
        <v>24</v>
      </c>
      <c r="T1" s="1" t="s">
        <v>6</v>
      </c>
      <c r="U1" s="1" t="s">
        <v>0</v>
      </c>
      <c r="V1" s="1" t="s">
        <v>7</v>
      </c>
      <c r="Y1" s="1" t="s">
        <v>12</v>
      </c>
      <c r="AA1" s="1" t="s">
        <v>6</v>
      </c>
      <c r="AB1" s="1" t="s">
        <v>13</v>
      </c>
    </row>
    <row r="2" spans="1:28" x14ac:dyDescent="0.3">
      <c r="A2" t="str">
        <f>CONCATENATE(B2,D2)</f>
        <v>00</v>
      </c>
      <c r="B2" s="8">
        <v>0</v>
      </c>
      <c r="C2" s="7">
        <v>30</v>
      </c>
      <c r="D2" s="8">
        <v>0</v>
      </c>
      <c r="E2" s="5">
        <v>30</v>
      </c>
      <c r="F2" s="5">
        <f t="shared" ref="F2:F3" si="0">D2+E2</f>
        <v>30</v>
      </c>
      <c r="G2" s="5"/>
      <c r="H2" s="7">
        <f>F2-G2</f>
        <v>30</v>
      </c>
      <c r="I2" s="5">
        <v>50</v>
      </c>
      <c r="M2" s="21">
        <f>-I2+L2*G2</f>
        <v>-50</v>
      </c>
      <c r="N2" s="21">
        <v>0</v>
      </c>
      <c r="O2" s="21">
        <f>M2+N2</f>
        <v>-50</v>
      </c>
      <c r="Q2" t="str">
        <f>CONCATENATE(C2,H2)</f>
        <v>3030</v>
      </c>
      <c r="T2">
        <v>30</v>
      </c>
      <c r="U2">
        <v>30</v>
      </c>
      <c r="V2">
        <v>20</v>
      </c>
      <c r="Y2">
        <v>7.1801411201898349</v>
      </c>
      <c r="AA2">
        <v>40</v>
      </c>
      <c r="AB2">
        <v>32</v>
      </c>
    </row>
    <row r="3" spans="1:28" x14ac:dyDescent="0.3">
      <c r="A3" t="str">
        <f t="shared" ref="A3:A32" si="1">CONCATENATE(B3,D3)</f>
        <v>00</v>
      </c>
      <c r="B3" s="8">
        <v>0</v>
      </c>
      <c r="C3" s="7">
        <v>30</v>
      </c>
      <c r="D3" s="8">
        <v>0</v>
      </c>
      <c r="E3" s="5">
        <v>50</v>
      </c>
      <c r="F3" s="5">
        <f t="shared" si="0"/>
        <v>50</v>
      </c>
      <c r="G3" s="5"/>
      <c r="H3" s="7">
        <f t="shared" ref="H3:H32" si="2">F3-G3</f>
        <v>50</v>
      </c>
      <c r="I3" s="5">
        <v>60</v>
      </c>
      <c r="M3" s="21">
        <f t="shared" ref="M3:M32" si="3">-I3+L3*G3</f>
        <v>-60</v>
      </c>
      <c r="N3" s="21">
        <v>0</v>
      </c>
      <c r="O3" s="21">
        <f>M3+N3</f>
        <v>-60</v>
      </c>
      <c r="Q3" t="str">
        <f t="shared" ref="Q2:Q3" si="4">CONCATENATE(C3,H3)</f>
        <v>3050</v>
      </c>
      <c r="T3">
        <v>30</v>
      </c>
      <c r="U3">
        <v>40</v>
      </c>
      <c r="V3">
        <v>20</v>
      </c>
      <c r="AA3">
        <v>50</v>
      </c>
      <c r="AB3">
        <v>48</v>
      </c>
    </row>
    <row r="4" spans="1:28" ht="15" thickBot="1" x14ac:dyDescent="0.35">
      <c r="A4" t="str">
        <f>CONCATENATE(B4,D4)</f>
        <v>3030</v>
      </c>
      <c r="B4" s="9">
        <v>30</v>
      </c>
      <c r="C4" s="16">
        <f>B4+10</f>
        <v>40</v>
      </c>
      <c r="D4" s="9">
        <v>30</v>
      </c>
      <c r="E4" s="13">
        <f>LOOKUP(CONCATENATE(B4,D4),CONCATENATE(T$2:T$16,U$2:U$16),V$2:V$16)</f>
        <v>20</v>
      </c>
      <c r="F4" s="13">
        <f>D4+E4</f>
        <v>50</v>
      </c>
      <c r="G4" s="13">
        <v>50</v>
      </c>
      <c r="H4" s="16">
        <f>F4-G4</f>
        <v>0</v>
      </c>
      <c r="I4" s="13"/>
      <c r="J4" s="13">
        <f>LOOKUP(C4,AA$2:AA$4,AB$2:AB$4)</f>
        <v>32</v>
      </c>
      <c r="K4" s="22">
        <f>J4/((1+Y$2/100)^C4)</f>
        <v>1.9979149526452522</v>
      </c>
      <c r="L4" s="13">
        <v>2</v>
      </c>
      <c r="M4" s="24">
        <f>-I4+K4*G4</f>
        <v>99.895747632262612</v>
      </c>
      <c r="N4" s="22">
        <v>-50</v>
      </c>
      <c r="O4" s="22">
        <f>M4+N4</f>
        <v>49.895747632262612</v>
      </c>
      <c r="P4" s="26">
        <f>MAX(O4:O5)</f>
        <v>59.874897158715129</v>
      </c>
      <c r="Q4" t="str">
        <f>CONCATENATE(C4,H4)</f>
        <v>400</v>
      </c>
      <c r="R4">
        <f>LOOKUP(A4,Q$2:Q$3,O$2:O$3)</f>
        <v>-50</v>
      </c>
      <c r="T4">
        <v>30</v>
      </c>
      <c r="U4">
        <v>50</v>
      </c>
      <c r="V4">
        <v>10</v>
      </c>
      <c r="Y4">
        <f>(1+Y2/100)^10</f>
        <v>2.0005216017468568</v>
      </c>
      <c r="AA4">
        <v>60</v>
      </c>
      <c r="AB4">
        <v>64</v>
      </c>
    </row>
    <row r="5" spans="1:28" ht="15" thickBot="1" x14ac:dyDescent="0.35">
      <c r="A5" t="str">
        <f t="shared" si="1"/>
        <v>3050</v>
      </c>
      <c r="B5" s="8">
        <v>30</v>
      </c>
      <c r="C5" s="7">
        <f>B5+10</f>
        <v>40</v>
      </c>
      <c r="D5" s="8">
        <v>50</v>
      </c>
      <c r="E5" s="5">
        <f>LOOKUP(CONCATENATE(B5,D5),CONCATENATE(T$2:T$16,U$2:U$16),V$2:V$16)</f>
        <v>10</v>
      </c>
      <c r="F5" s="5">
        <f>D5+E5</f>
        <v>60</v>
      </c>
      <c r="G5" s="5">
        <v>60</v>
      </c>
      <c r="H5" s="7">
        <f>F5-G5</f>
        <v>0</v>
      </c>
      <c r="I5" s="5"/>
      <c r="J5" s="5">
        <f>LOOKUP(C5,AA$2:AA$4,AB$2:AB$4)</f>
        <v>32</v>
      </c>
      <c r="K5" s="23">
        <f>J5/((1+Y$2/100)^C5)</f>
        <v>1.9979149526452522</v>
      </c>
      <c r="L5" s="5">
        <v>2</v>
      </c>
      <c r="M5" s="24">
        <f t="shared" ref="M5:M32" si="5">-I5+K5*G5</f>
        <v>119.87489715871513</v>
      </c>
      <c r="N5" s="23">
        <f>O3</f>
        <v>-60</v>
      </c>
      <c r="O5" s="28">
        <f>M5+N5</f>
        <v>59.874897158715129</v>
      </c>
      <c r="P5" s="21">
        <f>P4</f>
        <v>59.874897158715129</v>
      </c>
      <c r="Q5" t="str">
        <f t="shared" ref="Q5:Q27" si="6">CONCATENATE(C5,H5)</f>
        <v>400</v>
      </c>
      <c r="R5">
        <f t="shared" ref="R5:R11" si="7">LOOKUP(A5,Q$2:Q$3,O$2:O$3)</f>
        <v>-60</v>
      </c>
      <c r="T5">
        <v>30</v>
      </c>
      <c r="U5">
        <v>60</v>
      </c>
      <c r="V5">
        <v>10</v>
      </c>
    </row>
    <row r="6" spans="1:28" x14ac:dyDescent="0.3">
      <c r="A6" t="str">
        <f t="shared" si="1"/>
        <v>3030</v>
      </c>
      <c r="B6" s="8">
        <v>30</v>
      </c>
      <c r="C6" s="7">
        <f>B6+10</f>
        <v>40</v>
      </c>
      <c r="D6" s="8">
        <v>30</v>
      </c>
      <c r="E6" s="5">
        <f>LOOKUP(CONCATENATE(B6,D6),CONCATENATE(T$2:T$16,U$2:U$16),V$2:V$16)</f>
        <v>20</v>
      </c>
      <c r="F6" s="5">
        <f>D6+E6</f>
        <v>50</v>
      </c>
      <c r="G6" s="5">
        <v>20</v>
      </c>
      <c r="H6" s="7">
        <f>F6-G6</f>
        <v>30</v>
      </c>
      <c r="I6" s="5"/>
      <c r="J6" s="5">
        <f>LOOKUP(C6,AA$2:AA$4,AB$2:AB$4)</f>
        <v>32</v>
      </c>
      <c r="K6" s="23">
        <f>J6/((1+Y$2/100)^C6)</f>
        <v>1.9979149526452522</v>
      </c>
      <c r="L6" s="5">
        <v>2</v>
      </c>
      <c r="M6" s="24">
        <f t="shared" si="5"/>
        <v>39.958299052905048</v>
      </c>
      <c r="N6" s="23">
        <f>O2</f>
        <v>-50</v>
      </c>
      <c r="O6" s="23">
        <f>M6+N6</f>
        <v>-10.041700947094952</v>
      </c>
      <c r="P6" s="21">
        <f>O6</f>
        <v>-10.041700947094952</v>
      </c>
      <c r="Q6" t="str">
        <f t="shared" si="6"/>
        <v>4030</v>
      </c>
      <c r="R6">
        <f t="shared" si="7"/>
        <v>-50</v>
      </c>
      <c r="T6">
        <v>30</v>
      </c>
      <c r="U6">
        <v>70</v>
      </c>
      <c r="V6">
        <v>0</v>
      </c>
    </row>
    <row r="7" spans="1:28" x14ac:dyDescent="0.3">
      <c r="A7" t="str">
        <f t="shared" si="1"/>
        <v>3030</v>
      </c>
      <c r="B7" s="10">
        <v>30</v>
      </c>
      <c r="C7" s="15">
        <f>B7+10</f>
        <v>40</v>
      </c>
      <c r="D7" s="10">
        <v>30</v>
      </c>
      <c r="E7" s="14">
        <f>LOOKUP(CONCATENATE(B7,D7),CONCATENATE(T$2:T$16,U$2:U$16),V$2:V$16)</f>
        <v>20</v>
      </c>
      <c r="F7" s="14">
        <f>D7+E7</f>
        <v>50</v>
      </c>
      <c r="G7" s="14">
        <v>10</v>
      </c>
      <c r="H7" s="15">
        <f>F7-G7</f>
        <v>40</v>
      </c>
      <c r="I7" s="14"/>
      <c r="J7" s="14">
        <f>LOOKUP(C7,AA$2:AA$4,AB$2:AB$4)</f>
        <v>32</v>
      </c>
      <c r="K7" s="24">
        <f>J7/((1+Y$2/100)^C7)</f>
        <v>1.9979149526452522</v>
      </c>
      <c r="L7" s="14">
        <v>2</v>
      </c>
      <c r="M7" s="24">
        <f t="shared" si="5"/>
        <v>19.979149526452524</v>
      </c>
      <c r="N7" s="24">
        <f>O2</f>
        <v>-50</v>
      </c>
      <c r="O7" s="24">
        <f>M7+N7</f>
        <v>-30.020850473547476</v>
      </c>
      <c r="P7" s="25">
        <f>MAX(O7:O8)</f>
        <v>-20.041700947094952</v>
      </c>
      <c r="Q7" t="str">
        <f t="shared" si="6"/>
        <v>4040</v>
      </c>
      <c r="R7">
        <f t="shared" si="7"/>
        <v>-50</v>
      </c>
      <c r="T7">
        <v>40</v>
      </c>
      <c r="U7">
        <v>30</v>
      </c>
      <c r="V7">
        <v>20</v>
      </c>
    </row>
    <row r="8" spans="1:28" x14ac:dyDescent="0.3">
      <c r="A8" t="str">
        <f t="shared" si="1"/>
        <v>3050</v>
      </c>
      <c r="B8" s="10">
        <v>30</v>
      </c>
      <c r="C8" s="15">
        <f>B8+10</f>
        <v>40</v>
      </c>
      <c r="D8" s="10">
        <v>50</v>
      </c>
      <c r="E8" s="14">
        <f>LOOKUP(CONCATENATE(B8,D8),CONCATENATE(T$2:T$16,U$2:U$16),V$2:V$16)</f>
        <v>10</v>
      </c>
      <c r="F8" s="14">
        <f>D8+E8</f>
        <v>60</v>
      </c>
      <c r="G8" s="14">
        <v>20</v>
      </c>
      <c r="H8" s="15">
        <f>F8-G8</f>
        <v>40</v>
      </c>
      <c r="I8" s="14"/>
      <c r="J8" s="14">
        <f>LOOKUP(C8,AA$2:AA$4,AB$2:AB$4)</f>
        <v>32</v>
      </c>
      <c r="K8" s="24">
        <f>J8/((1+Y$2/100)^C8)</f>
        <v>1.9979149526452522</v>
      </c>
      <c r="L8" s="14">
        <v>2</v>
      </c>
      <c r="M8" s="24">
        <f t="shared" si="5"/>
        <v>39.958299052905048</v>
      </c>
      <c r="N8" s="24">
        <f>M3</f>
        <v>-60</v>
      </c>
      <c r="O8" s="24">
        <f>M8+N8</f>
        <v>-20.041700947094952</v>
      </c>
      <c r="P8" s="25">
        <f>P7</f>
        <v>-20.041700947094952</v>
      </c>
      <c r="Q8" t="str">
        <f t="shared" si="6"/>
        <v>4040</v>
      </c>
      <c r="R8">
        <f t="shared" si="7"/>
        <v>-60</v>
      </c>
      <c r="T8">
        <v>40</v>
      </c>
      <c r="U8">
        <v>40</v>
      </c>
      <c r="V8">
        <v>20</v>
      </c>
    </row>
    <row r="9" spans="1:28" x14ac:dyDescent="0.3">
      <c r="A9" t="str">
        <f t="shared" si="1"/>
        <v>3030</v>
      </c>
      <c r="B9" s="10">
        <v>30</v>
      </c>
      <c r="C9" s="15">
        <f>B9+10</f>
        <v>40</v>
      </c>
      <c r="D9" s="10">
        <v>30</v>
      </c>
      <c r="E9" s="14">
        <f>LOOKUP(CONCATENATE(B9,D9),CONCATENATE(T$2:T$16,U$2:U$16),V$2:V$16)</f>
        <v>20</v>
      </c>
      <c r="F9" s="14">
        <f>D9+E9</f>
        <v>50</v>
      </c>
      <c r="G9" s="14">
        <v>0</v>
      </c>
      <c r="H9" s="15">
        <f>F9-G9</f>
        <v>50</v>
      </c>
      <c r="I9" s="14"/>
      <c r="J9" s="14">
        <f>LOOKUP(C9,AA$2:AA$4,AB$2:AB$4)</f>
        <v>32</v>
      </c>
      <c r="K9" s="24">
        <f>J9/((1+Y$2/100)^C9)</f>
        <v>1.9979149526452522</v>
      </c>
      <c r="L9" s="14">
        <v>2</v>
      </c>
      <c r="M9" s="24">
        <f t="shared" si="5"/>
        <v>0</v>
      </c>
      <c r="N9" s="24">
        <f>M2</f>
        <v>-50</v>
      </c>
      <c r="O9" s="24">
        <f>M9+N9</f>
        <v>-50</v>
      </c>
      <c r="P9" s="25">
        <f>MAX(O9:O10)</f>
        <v>-40.020850473547476</v>
      </c>
      <c r="Q9" t="str">
        <f t="shared" si="6"/>
        <v>4050</v>
      </c>
      <c r="R9">
        <f t="shared" si="7"/>
        <v>-50</v>
      </c>
      <c r="T9">
        <v>40</v>
      </c>
      <c r="U9">
        <v>50</v>
      </c>
      <c r="V9">
        <v>10</v>
      </c>
    </row>
    <row r="10" spans="1:28" x14ac:dyDescent="0.3">
      <c r="A10" t="str">
        <f t="shared" si="1"/>
        <v>3050</v>
      </c>
      <c r="B10" s="10">
        <v>30</v>
      </c>
      <c r="C10" s="15">
        <f>B10+10</f>
        <v>40</v>
      </c>
      <c r="D10" s="10">
        <v>50</v>
      </c>
      <c r="E10" s="14">
        <f>LOOKUP(CONCATENATE(B10,D10),CONCATENATE(T$2:T$16,U$2:U$16),V$2:V$16)</f>
        <v>10</v>
      </c>
      <c r="F10" s="14">
        <f>D10+E10</f>
        <v>60</v>
      </c>
      <c r="G10" s="14">
        <v>10</v>
      </c>
      <c r="H10" s="15">
        <f>F10-G10</f>
        <v>50</v>
      </c>
      <c r="I10" s="14"/>
      <c r="J10" s="14">
        <f>LOOKUP(C10,AA$2:AA$4,AB$2:AB$4)</f>
        <v>32</v>
      </c>
      <c r="K10" s="24">
        <f>J10/((1+Y$2/100)^C10)</f>
        <v>1.9979149526452522</v>
      </c>
      <c r="L10" s="14">
        <f>L9</f>
        <v>2</v>
      </c>
      <c r="M10" s="24">
        <f t="shared" si="5"/>
        <v>19.979149526452524</v>
      </c>
      <c r="N10" s="24">
        <f>M3</f>
        <v>-60</v>
      </c>
      <c r="O10" s="24">
        <f>M10+N10</f>
        <v>-40.020850473547476</v>
      </c>
      <c r="P10" s="25">
        <f>P9</f>
        <v>-40.020850473547476</v>
      </c>
      <c r="Q10" t="str">
        <f t="shared" si="6"/>
        <v>4050</v>
      </c>
      <c r="R10">
        <f t="shared" si="7"/>
        <v>-60</v>
      </c>
      <c r="T10">
        <v>40</v>
      </c>
      <c r="U10">
        <v>60</v>
      </c>
      <c r="V10">
        <v>10</v>
      </c>
    </row>
    <row r="11" spans="1:28" x14ac:dyDescent="0.3">
      <c r="A11" t="str">
        <f t="shared" si="1"/>
        <v>3050</v>
      </c>
      <c r="B11" s="10">
        <v>30</v>
      </c>
      <c r="C11" s="15">
        <f>B11+10</f>
        <v>40</v>
      </c>
      <c r="D11" s="10">
        <v>50</v>
      </c>
      <c r="E11" s="14">
        <f>LOOKUP(CONCATENATE(B11,D11),CONCATENATE(T$2:T$16,U$2:U$16),V$2:V$16)</f>
        <v>10</v>
      </c>
      <c r="F11" s="14">
        <f>D11+E11</f>
        <v>60</v>
      </c>
      <c r="G11" s="14">
        <v>0</v>
      </c>
      <c r="H11" s="15">
        <f>F11-G11</f>
        <v>60</v>
      </c>
      <c r="I11" s="14"/>
      <c r="J11" s="14">
        <f>LOOKUP(C11,AA$2:AA$4,AB$2:AB$4)</f>
        <v>32</v>
      </c>
      <c r="K11" s="24">
        <f>J11/((1+Y$2/100)^C11)</f>
        <v>1.9979149526452522</v>
      </c>
      <c r="L11" s="14">
        <f>L10</f>
        <v>2</v>
      </c>
      <c r="M11" s="24">
        <f t="shared" si="5"/>
        <v>0</v>
      </c>
      <c r="N11" s="24">
        <f>M3</f>
        <v>-60</v>
      </c>
      <c r="O11" s="24">
        <f>M11+N11</f>
        <v>-60</v>
      </c>
      <c r="P11" s="25">
        <f>O11</f>
        <v>-60</v>
      </c>
      <c r="Q11" t="str">
        <f t="shared" si="6"/>
        <v>4060</v>
      </c>
      <c r="R11">
        <f t="shared" si="7"/>
        <v>-60</v>
      </c>
      <c r="T11">
        <v>40</v>
      </c>
      <c r="U11">
        <v>70</v>
      </c>
      <c r="V11">
        <v>0</v>
      </c>
    </row>
    <row r="12" spans="1:28" ht="15" thickBot="1" x14ac:dyDescent="0.35">
      <c r="A12" t="str">
        <f t="shared" si="1"/>
        <v>4030</v>
      </c>
      <c r="B12" s="9">
        <v>40</v>
      </c>
      <c r="C12" s="16">
        <f>B12+10</f>
        <v>50</v>
      </c>
      <c r="D12" s="9">
        <v>30</v>
      </c>
      <c r="E12" s="13">
        <f>LOOKUP(CONCATENATE(B12,D12),CONCATENATE(T$2:T$16,U$2:U$16),V$2:V$16)</f>
        <v>20</v>
      </c>
      <c r="F12" s="13">
        <f>D12+E12</f>
        <v>50</v>
      </c>
      <c r="G12" s="13">
        <v>50</v>
      </c>
      <c r="H12" s="16">
        <f>F12-G12</f>
        <v>0</v>
      </c>
      <c r="I12" s="13"/>
      <c r="J12" s="13">
        <f>LOOKUP(C12,AA$2:AA$4,AB$2:AB$4)</f>
        <v>48</v>
      </c>
      <c r="K12" s="22">
        <f>J12/((1+Y$2/100)^C12)</f>
        <v>1.4980455229031306</v>
      </c>
      <c r="L12" s="3">
        <v>1.5</v>
      </c>
      <c r="M12" s="24">
        <f t="shared" si="5"/>
        <v>74.902276145156534</v>
      </c>
      <c r="N12" s="22">
        <f>P6</f>
        <v>-10.041700947094952</v>
      </c>
      <c r="O12" s="22">
        <f>M12+N12</f>
        <v>64.860575198061582</v>
      </c>
      <c r="P12" s="26">
        <f>MAX(O12:O15)</f>
        <v>69.841030427092889</v>
      </c>
      <c r="Q12" t="str">
        <f t="shared" si="6"/>
        <v>500</v>
      </c>
      <c r="R12">
        <f>LOOKUP(A12,Q$4:Q$11,P$4:P$11)</f>
        <v>-10.041700947094952</v>
      </c>
      <c r="T12">
        <v>50</v>
      </c>
      <c r="U12">
        <v>30</v>
      </c>
      <c r="V12">
        <v>20</v>
      </c>
    </row>
    <row r="13" spans="1:28" ht="15" thickBot="1" x14ac:dyDescent="0.35">
      <c r="A13" t="str">
        <f t="shared" si="1"/>
        <v>4040</v>
      </c>
      <c r="B13" s="10">
        <v>40</v>
      </c>
      <c r="C13" s="15">
        <f>B13+10</f>
        <v>50</v>
      </c>
      <c r="D13" s="10">
        <v>40</v>
      </c>
      <c r="E13" s="14">
        <f>LOOKUP(CONCATENATE(B13,D13),CONCATENATE(T$2:T$16,U$2:U$16),V$2:V$16)</f>
        <v>20</v>
      </c>
      <c r="F13" s="14">
        <f>D13+E13</f>
        <v>60</v>
      </c>
      <c r="G13" s="14">
        <v>60</v>
      </c>
      <c r="H13" s="15">
        <f>F13-G13</f>
        <v>0</v>
      </c>
      <c r="I13" s="14"/>
      <c r="J13" s="14">
        <f>LOOKUP(C13,AA$2:AA$4,AB$2:AB$4)</f>
        <v>48</v>
      </c>
      <c r="K13" s="25">
        <f>J13/((1+Y$2/100)^C13)</f>
        <v>1.4980455229031306</v>
      </c>
      <c r="L13" s="3">
        <v>1.5</v>
      </c>
      <c r="M13" s="24">
        <f t="shared" si="5"/>
        <v>89.882731374187841</v>
      </c>
      <c r="N13" s="25">
        <f>P7</f>
        <v>-20.041700947094952</v>
      </c>
      <c r="O13" s="29">
        <f>M13+N13</f>
        <v>69.841030427092889</v>
      </c>
      <c r="P13" s="25">
        <f>P12</f>
        <v>69.841030427092889</v>
      </c>
      <c r="Q13" t="str">
        <f t="shared" si="6"/>
        <v>500</v>
      </c>
      <c r="R13">
        <f t="shared" ref="R13:R32" si="8">LOOKUP(A13,Q$4:Q$11,P$4:P$11)</f>
        <v>-20.041700947094952</v>
      </c>
      <c r="T13">
        <v>50</v>
      </c>
      <c r="U13">
        <v>40</v>
      </c>
      <c r="V13">
        <v>10</v>
      </c>
    </row>
    <row r="14" spans="1:28" x14ac:dyDescent="0.3">
      <c r="A14" t="str">
        <f t="shared" si="1"/>
        <v>4050</v>
      </c>
      <c r="B14" s="10">
        <v>40</v>
      </c>
      <c r="C14" s="15">
        <f>B14+10</f>
        <v>50</v>
      </c>
      <c r="D14" s="10">
        <v>50</v>
      </c>
      <c r="E14" s="14">
        <f>LOOKUP(CONCATENATE(B14,D14),CONCATENATE(T$2:T$16,U$2:U$16),V$2:V$16)</f>
        <v>10</v>
      </c>
      <c r="F14" s="14">
        <f>D14+E14</f>
        <v>60</v>
      </c>
      <c r="G14" s="14">
        <v>60</v>
      </c>
      <c r="H14" s="15">
        <f>F14-G14</f>
        <v>0</v>
      </c>
      <c r="I14" s="14"/>
      <c r="J14" s="14">
        <f>LOOKUP(C14,AA$2:AA$4,AB$2:AB$4)</f>
        <v>48</v>
      </c>
      <c r="K14" s="25">
        <f>J14/((1+Y$2/100)^C14)</f>
        <v>1.4980455229031306</v>
      </c>
      <c r="L14" s="3">
        <v>1.5</v>
      </c>
      <c r="M14" s="24">
        <f t="shared" si="5"/>
        <v>89.882731374187841</v>
      </c>
      <c r="N14" s="25">
        <f>P9</f>
        <v>-40.020850473547476</v>
      </c>
      <c r="O14" s="25">
        <f>M14+N14</f>
        <v>49.861880900640365</v>
      </c>
      <c r="P14" s="25">
        <f t="shared" ref="P14:P15" si="9">P13</f>
        <v>69.841030427092889</v>
      </c>
      <c r="Q14" t="str">
        <f t="shared" si="6"/>
        <v>500</v>
      </c>
      <c r="R14">
        <f t="shared" si="8"/>
        <v>-40.020850473547476</v>
      </c>
      <c r="T14">
        <v>50</v>
      </c>
      <c r="U14">
        <v>50</v>
      </c>
      <c r="V14">
        <v>10</v>
      </c>
    </row>
    <row r="15" spans="1:28" x14ac:dyDescent="0.3">
      <c r="A15" t="str">
        <f t="shared" si="1"/>
        <v>4060</v>
      </c>
      <c r="B15" s="10">
        <v>40</v>
      </c>
      <c r="C15" s="15">
        <f>B15+10</f>
        <v>50</v>
      </c>
      <c r="D15" s="10">
        <v>60</v>
      </c>
      <c r="E15" s="14">
        <f>LOOKUP(CONCATENATE(B15,D15),CONCATENATE(T$2:T$16,U$2:U$16),V$2:V$16)</f>
        <v>10</v>
      </c>
      <c r="F15" s="14">
        <f>D15+E15</f>
        <v>70</v>
      </c>
      <c r="G15" s="14">
        <v>70</v>
      </c>
      <c r="H15" s="15">
        <f>F15-G15</f>
        <v>0</v>
      </c>
      <c r="I15" s="14"/>
      <c r="J15" s="14">
        <f>LOOKUP(C15,AA$2:AA$4,AB$2:AB$4)</f>
        <v>48</v>
      </c>
      <c r="K15" s="25">
        <f>J15/((1+Y$2/100)^C15)</f>
        <v>1.4980455229031306</v>
      </c>
      <c r="L15" s="3">
        <v>1.5</v>
      </c>
      <c r="M15" s="24">
        <f t="shared" si="5"/>
        <v>104.86318660321915</v>
      </c>
      <c r="N15" s="25">
        <f>P11</f>
        <v>-60</v>
      </c>
      <c r="O15" s="25">
        <f>M15+N15</f>
        <v>44.863186603219148</v>
      </c>
      <c r="P15" s="25">
        <f t="shared" si="9"/>
        <v>69.841030427092889</v>
      </c>
      <c r="Q15" t="str">
        <f t="shared" si="6"/>
        <v>500</v>
      </c>
      <c r="R15">
        <f t="shared" si="8"/>
        <v>-60</v>
      </c>
      <c r="T15">
        <v>50</v>
      </c>
      <c r="U15">
        <v>60</v>
      </c>
      <c r="V15">
        <v>0</v>
      </c>
    </row>
    <row r="16" spans="1:28" x14ac:dyDescent="0.3">
      <c r="A16" t="str">
        <f t="shared" si="1"/>
        <v>4030</v>
      </c>
      <c r="B16" s="10">
        <v>40</v>
      </c>
      <c r="C16" s="15">
        <f>B16+10</f>
        <v>50</v>
      </c>
      <c r="D16" s="10">
        <v>30</v>
      </c>
      <c r="E16" s="14">
        <f>LOOKUP(CONCATENATE(B16,D16),CONCATENATE(T$2:T$16,U$2:U$16),V$2:V$16)</f>
        <v>20</v>
      </c>
      <c r="F16" s="14">
        <f>D16+E16</f>
        <v>50</v>
      </c>
      <c r="G16" s="14">
        <v>20</v>
      </c>
      <c r="H16" s="15">
        <f>F16-G16</f>
        <v>30</v>
      </c>
      <c r="I16" s="14"/>
      <c r="J16" s="14">
        <f>LOOKUP(C16,AA$2:AA$4,AB$2:AB$4)</f>
        <v>48</v>
      </c>
      <c r="K16" s="25">
        <f>J16/((1+Y$2/100)^C16)</f>
        <v>1.4980455229031306</v>
      </c>
      <c r="L16" s="3">
        <v>1.5</v>
      </c>
      <c r="M16" s="24">
        <f t="shared" si="5"/>
        <v>29.960910458062614</v>
      </c>
      <c r="N16" s="25">
        <f>P6</f>
        <v>-10.041700947094952</v>
      </c>
      <c r="O16" s="25">
        <f>M16+N16</f>
        <v>19.919209510967661</v>
      </c>
      <c r="P16" s="25">
        <f>O16</f>
        <v>19.919209510967661</v>
      </c>
      <c r="Q16" t="str">
        <f t="shared" si="6"/>
        <v>5030</v>
      </c>
      <c r="R16">
        <f t="shared" si="8"/>
        <v>-10.041700947094952</v>
      </c>
      <c r="T16">
        <v>50</v>
      </c>
      <c r="U16">
        <v>70</v>
      </c>
      <c r="V16">
        <v>0</v>
      </c>
    </row>
    <row r="17" spans="1:18" x14ac:dyDescent="0.3">
      <c r="A17" t="str">
        <f t="shared" si="1"/>
        <v>4030</v>
      </c>
      <c r="B17" s="10">
        <v>40</v>
      </c>
      <c r="C17" s="15">
        <f>B17+10</f>
        <v>50</v>
      </c>
      <c r="D17" s="10">
        <v>30</v>
      </c>
      <c r="E17" s="14">
        <f>LOOKUP(CONCATENATE(B17,D17),CONCATENATE(T$2:T$16,U$2:U$16),V$2:V$16)</f>
        <v>20</v>
      </c>
      <c r="F17" s="14">
        <f>D17+E17</f>
        <v>50</v>
      </c>
      <c r="G17" s="14">
        <v>10</v>
      </c>
      <c r="H17" s="15">
        <f>F17-G17</f>
        <v>40</v>
      </c>
      <c r="I17" s="14"/>
      <c r="J17" s="14">
        <f>LOOKUP(C17,AA$2:AA$4,AB$2:AB$4)</f>
        <v>48</v>
      </c>
      <c r="K17" s="25">
        <f>J17/((1+Y$2/100)^C17)</f>
        <v>1.4980455229031306</v>
      </c>
      <c r="L17" s="3">
        <v>1.5</v>
      </c>
      <c r="M17" s="24">
        <f t="shared" si="5"/>
        <v>14.980455229031307</v>
      </c>
      <c r="N17" s="25">
        <f>P6</f>
        <v>-10.041700947094952</v>
      </c>
      <c r="O17" s="25">
        <f>M17+N17</f>
        <v>4.9387542819363546</v>
      </c>
      <c r="P17" s="25">
        <f>MAX(O17:O19)</f>
        <v>9.9192095109676615</v>
      </c>
      <c r="Q17" t="str">
        <f t="shared" si="6"/>
        <v>5040</v>
      </c>
      <c r="R17">
        <f t="shared" si="8"/>
        <v>-10.041700947094952</v>
      </c>
    </row>
    <row r="18" spans="1:18" x14ac:dyDescent="0.3">
      <c r="A18" t="str">
        <f t="shared" si="1"/>
        <v>4040</v>
      </c>
      <c r="B18" s="10">
        <v>40</v>
      </c>
      <c r="C18" s="15">
        <f>B18+10</f>
        <v>50</v>
      </c>
      <c r="D18" s="10">
        <v>40</v>
      </c>
      <c r="E18" s="14">
        <f>LOOKUP(CONCATENATE(B18,D18),CONCATENATE(T$2:T$16,U$2:U$16),V$2:V$16)</f>
        <v>20</v>
      </c>
      <c r="F18" s="14">
        <f>D18+E18</f>
        <v>60</v>
      </c>
      <c r="G18" s="14">
        <v>20</v>
      </c>
      <c r="H18" s="15">
        <f>F18-G18</f>
        <v>40</v>
      </c>
      <c r="I18" s="14"/>
      <c r="J18" s="14">
        <f>LOOKUP(C18,AA$2:AA$4,AB$2:AB$4)</f>
        <v>48</v>
      </c>
      <c r="K18" s="25">
        <f>J18/((1+Y$2/100)^C18)</f>
        <v>1.4980455229031306</v>
      </c>
      <c r="L18" s="3">
        <v>1.5</v>
      </c>
      <c r="M18" s="24">
        <f t="shared" si="5"/>
        <v>29.960910458062614</v>
      </c>
      <c r="N18" s="25">
        <f>P7</f>
        <v>-20.041700947094952</v>
      </c>
      <c r="O18" s="25">
        <f>M18+N18</f>
        <v>9.9192095109676615</v>
      </c>
      <c r="P18" s="25">
        <f>P17</f>
        <v>9.9192095109676615</v>
      </c>
      <c r="Q18" t="str">
        <f t="shared" si="6"/>
        <v>5040</v>
      </c>
      <c r="R18">
        <f t="shared" si="8"/>
        <v>-20.041700947094952</v>
      </c>
    </row>
    <row r="19" spans="1:18" x14ac:dyDescent="0.3">
      <c r="A19" t="str">
        <f t="shared" si="1"/>
        <v>4050</v>
      </c>
      <c r="B19" s="10">
        <v>40</v>
      </c>
      <c r="C19" s="15">
        <f>B19+10</f>
        <v>50</v>
      </c>
      <c r="D19" s="10">
        <v>50</v>
      </c>
      <c r="E19" s="14">
        <f>LOOKUP(CONCATENATE(B19,D19),CONCATENATE(T$2:T$16,U$2:U$16),V$2:V$16)</f>
        <v>10</v>
      </c>
      <c r="F19" s="14">
        <f>D19+E19</f>
        <v>60</v>
      </c>
      <c r="G19" s="14">
        <v>20</v>
      </c>
      <c r="H19" s="15">
        <f>F19-G19</f>
        <v>40</v>
      </c>
      <c r="I19" s="14"/>
      <c r="J19" s="14">
        <f>LOOKUP(C19,AA$2:AA$4,AB$2:AB$4)</f>
        <v>48</v>
      </c>
      <c r="K19" s="25">
        <f>J19/((1+Y$2/100)^C19)</f>
        <v>1.4980455229031306</v>
      </c>
      <c r="L19" s="3">
        <v>1.5</v>
      </c>
      <c r="M19" s="24">
        <f t="shared" si="5"/>
        <v>29.960910458062614</v>
      </c>
      <c r="N19" s="25">
        <f>P10</f>
        <v>-40.020850473547476</v>
      </c>
      <c r="O19" s="25">
        <f>M19+N19</f>
        <v>-10.059940015484862</v>
      </c>
      <c r="P19" s="25">
        <f>P18</f>
        <v>9.9192095109676615</v>
      </c>
      <c r="Q19" t="str">
        <f t="shared" si="6"/>
        <v>5040</v>
      </c>
      <c r="R19">
        <f t="shared" si="8"/>
        <v>-40.020850473547476</v>
      </c>
    </row>
    <row r="20" spans="1:18" x14ac:dyDescent="0.3">
      <c r="A20" t="str">
        <f t="shared" si="1"/>
        <v>4030</v>
      </c>
      <c r="B20" s="10">
        <v>40</v>
      </c>
      <c r="C20" s="15">
        <f>B20+10</f>
        <v>50</v>
      </c>
      <c r="D20" s="10">
        <v>30</v>
      </c>
      <c r="E20" s="14">
        <f>LOOKUP(CONCATENATE(B20,D20),CONCATENATE(T$2:T$16,U$2:U$16),V$2:V$16)</f>
        <v>20</v>
      </c>
      <c r="F20" s="14">
        <f>D20+E20</f>
        <v>50</v>
      </c>
      <c r="G20" s="14">
        <v>0</v>
      </c>
      <c r="H20" s="15">
        <f>F20-G20</f>
        <v>50</v>
      </c>
      <c r="I20" s="14"/>
      <c r="J20" s="14">
        <f>LOOKUP(C20,AA$2:AA$4,AB$2:AB$4)</f>
        <v>48</v>
      </c>
      <c r="K20" s="25">
        <f>J20/((1+Y$2/100)^C20)</f>
        <v>1.4980455229031306</v>
      </c>
      <c r="L20" s="3">
        <v>1.5</v>
      </c>
      <c r="M20" s="24">
        <f t="shared" si="5"/>
        <v>0</v>
      </c>
      <c r="N20" s="25">
        <f>P6</f>
        <v>-10.041700947094952</v>
      </c>
      <c r="O20" s="25">
        <f>M20+N20</f>
        <v>-10.041700947094952</v>
      </c>
      <c r="P20" s="25">
        <f>MAX(O20:O23)</f>
        <v>-5.0612457180636454</v>
      </c>
      <c r="Q20" t="str">
        <f t="shared" si="6"/>
        <v>5050</v>
      </c>
      <c r="R20">
        <f t="shared" si="8"/>
        <v>-10.041700947094952</v>
      </c>
    </row>
    <row r="21" spans="1:18" x14ac:dyDescent="0.3">
      <c r="A21" t="str">
        <f t="shared" si="1"/>
        <v>4040</v>
      </c>
      <c r="B21" s="10">
        <v>40</v>
      </c>
      <c r="C21" s="15">
        <f>B21+10</f>
        <v>50</v>
      </c>
      <c r="D21" s="10">
        <v>40</v>
      </c>
      <c r="E21" s="14">
        <f>LOOKUP(CONCATENATE(B21,D21),CONCATENATE(T$2:T$16,U$2:U$16),V$2:V$16)</f>
        <v>20</v>
      </c>
      <c r="F21" s="14">
        <f>D21+E21</f>
        <v>60</v>
      </c>
      <c r="G21" s="14">
        <v>10</v>
      </c>
      <c r="H21" s="15">
        <f>F21-G21</f>
        <v>50</v>
      </c>
      <c r="I21" s="14"/>
      <c r="J21" s="14">
        <f>LOOKUP(C21,AA$2:AA$4,AB$2:AB$4)</f>
        <v>48</v>
      </c>
      <c r="K21" s="25">
        <f>J21/((1+Y$2/100)^C21)</f>
        <v>1.4980455229031306</v>
      </c>
      <c r="L21" s="3">
        <f>L20</f>
        <v>1.5</v>
      </c>
      <c r="M21" s="24">
        <f t="shared" si="5"/>
        <v>14.980455229031307</v>
      </c>
      <c r="N21" s="25">
        <f>P7</f>
        <v>-20.041700947094952</v>
      </c>
      <c r="O21" s="25">
        <f>M21+N21</f>
        <v>-5.0612457180636454</v>
      </c>
      <c r="P21" s="25">
        <f>P20</f>
        <v>-5.0612457180636454</v>
      </c>
      <c r="Q21" t="str">
        <f t="shared" si="6"/>
        <v>5050</v>
      </c>
      <c r="R21">
        <f t="shared" si="8"/>
        <v>-20.041700947094952</v>
      </c>
    </row>
    <row r="22" spans="1:18" x14ac:dyDescent="0.3">
      <c r="A22" t="str">
        <f t="shared" si="1"/>
        <v>4050</v>
      </c>
      <c r="B22" s="10">
        <v>40</v>
      </c>
      <c r="C22" s="15">
        <f>B22+10</f>
        <v>50</v>
      </c>
      <c r="D22" s="10">
        <v>50</v>
      </c>
      <c r="E22" s="14">
        <f>LOOKUP(CONCATENATE(B22,D22),CONCATENATE(T$2:T$16,U$2:U$16),V$2:V$16)</f>
        <v>10</v>
      </c>
      <c r="F22" s="14">
        <f>D22+E22</f>
        <v>60</v>
      </c>
      <c r="G22" s="14">
        <v>10</v>
      </c>
      <c r="H22" s="15">
        <f>F22-G22</f>
        <v>50</v>
      </c>
      <c r="I22" s="14"/>
      <c r="J22" s="14">
        <f>LOOKUP(C22,AA$2:AA$4,AB$2:AB$4)</f>
        <v>48</v>
      </c>
      <c r="K22" s="25">
        <f>J22/((1+Y$2/100)^C22)</f>
        <v>1.4980455229031306</v>
      </c>
      <c r="L22" s="3">
        <f>L21</f>
        <v>1.5</v>
      </c>
      <c r="M22" s="24">
        <f t="shared" si="5"/>
        <v>14.980455229031307</v>
      </c>
      <c r="N22" s="25">
        <f>P9</f>
        <v>-40.020850473547476</v>
      </c>
      <c r="O22" s="25">
        <f>M22+N22</f>
        <v>-25.040395244516169</v>
      </c>
      <c r="P22" s="25">
        <f t="shared" ref="P22:P23" si="10">P21</f>
        <v>-5.0612457180636454</v>
      </c>
      <c r="Q22" t="str">
        <f t="shared" si="6"/>
        <v>5050</v>
      </c>
      <c r="R22">
        <f t="shared" si="8"/>
        <v>-40.020850473547476</v>
      </c>
    </row>
    <row r="23" spans="1:18" x14ac:dyDescent="0.3">
      <c r="A23" t="str">
        <f t="shared" si="1"/>
        <v>4060</v>
      </c>
      <c r="B23" s="10">
        <v>40</v>
      </c>
      <c r="C23" s="15">
        <f>B23+10</f>
        <v>50</v>
      </c>
      <c r="D23" s="10">
        <v>60</v>
      </c>
      <c r="E23" s="14">
        <f>LOOKUP(CONCATENATE(B23,D23),CONCATENATE(T$2:T$16,U$2:U$16),V$2:V$16)</f>
        <v>10</v>
      </c>
      <c r="F23" s="14">
        <f>D23+E23</f>
        <v>70</v>
      </c>
      <c r="G23" s="14">
        <v>20</v>
      </c>
      <c r="H23" s="15">
        <f>F23-G23</f>
        <v>50</v>
      </c>
      <c r="I23" s="14"/>
      <c r="J23" s="14">
        <f>LOOKUP(C23,AA$2:AA$4,AB$2:AB$4)</f>
        <v>48</v>
      </c>
      <c r="K23" s="25">
        <f>J23/((1+Y$2/100)^C23)</f>
        <v>1.4980455229031306</v>
      </c>
      <c r="L23" s="3">
        <f>L22</f>
        <v>1.5</v>
      </c>
      <c r="M23" s="24">
        <f t="shared" si="5"/>
        <v>29.960910458062614</v>
      </c>
      <c r="N23" s="25">
        <f>P11</f>
        <v>-60</v>
      </c>
      <c r="O23" s="25">
        <f>M23+N23</f>
        <v>-30.039089541937386</v>
      </c>
      <c r="P23" s="25">
        <f t="shared" si="10"/>
        <v>-5.0612457180636454</v>
      </c>
      <c r="Q23" t="str">
        <f t="shared" si="6"/>
        <v>5050</v>
      </c>
      <c r="R23">
        <f t="shared" si="8"/>
        <v>-60</v>
      </c>
    </row>
    <row r="24" spans="1:18" x14ac:dyDescent="0.3">
      <c r="A24" t="str">
        <f t="shared" si="1"/>
        <v>4040</v>
      </c>
      <c r="B24" s="10">
        <v>40</v>
      </c>
      <c r="C24" s="15">
        <f>B24+10</f>
        <v>50</v>
      </c>
      <c r="D24" s="10">
        <v>40</v>
      </c>
      <c r="E24" s="14">
        <f>LOOKUP(CONCATENATE(B24,D24),CONCATENATE(T$2:T$16,U$2:U$16),V$2:V$16)</f>
        <v>20</v>
      </c>
      <c r="F24" s="14">
        <f>D24+E24</f>
        <v>60</v>
      </c>
      <c r="G24" s="14">
        <v>0</v>
      </c>
      <c r="H24" s="15">
        <f>F24-G24</f>
        <v>60</v>
      </c>
      <c r="I24" s="14"/>
      <c r="J24" s="14">
        <f>LOOKUP(C24,AA$2:AA$4,AB$2:AB$4)</f>
        <v>48</v>
      </c>
      <c r="K24" s="25">
        <f>J24/((1+Y$2/100)^C24)</f>
        <v>1.4980455229031306</v>
      </c>
      <c r="L24" s="3">
        <f>L23</f>
        <v>1.5</v>
      </c>
      <c r="M24" s="24">
        <f t="shared" si="5"/>
        <v>0</v>
      </c>
      <c r="N24" s="25">
        <f>P8</f>
        <v>-20.041700947094952</v>
      </c>
      <c r="O24" s="25">
        <f>M24+N24</f>
        <v>-20.041700947094952</v>
      </c>
      <c r="P24" s="24">
        <f>MAX(O24:O26)</f>
        <v>-20.041700947094952</v>
      </c>
      <c r="Q24" t="str">
        <f t="shared" si="6"/>
        <v>5060</v>
      </c>
      <c r="R24">
        <f t="shared" si="8"/>
        <v>-20.041700947094952</v>
      </c>
    </row>
    <row r="25" spans="1:18" x14ac:dyDescent="0.3">
      <c r="A25" t="str">
        <f t="shared" si="1"/>
        <v>4050</v>
      </c>
      <c r="B25" s="10">
        <v>40</v>
      </c>
      <c r="C25" s="15">
        <f>B25+10</f>
        <v>50</v>
      </c>
      <c r="D25" s="10">
        <v>50</v>
      </c>
      <c r="E25" s="14">
        <f>LOOKUP(CONCATENATE(B25,D25),CONCATENATE(T$2:T$16,U$2:U$16),V$2:V$16)</f>
        <v>10</v>
      </c>
      <c r="F25" s="14">
        <f>D25+E25</f>
        <v>60</v>
      </c>
      <c r="G25" s="14">
        <v>0</v>
      </c>
      <c r="H25" s="15">
        <f>F25-G25</f>
        <v>60</v>
      </c>
      <c r="I25" s="14"/>
      <c r="J25" s="14">
        <f>LOOKUP(C25,AA$2:AA$4,AB$2:AB$4)</f>
        <v>48</v>
      </c>
      <c r="K25" s="25">
        <f>J25/((1+Y$2/100)^C25)</f>
        <v>1.4980455229031306</v>
      </c>
      <c r="L25" s="3">
        <f>L24</f>
        <v>1.5</v>
      </c>
      <c r="M25" s="24">
        <f t="shared" si="5"/>
        <v>0</v>
      </c>
      <c r="N25" s="25">
        <f>P10</f>
        <v>-40.020850473547476</v>
      </c>
      <c r="O25" s="25">
        <f>M25+N25</f>
        <v>-40.020850473547476</v>
      </c>
      <c r="P25" s="25">
        <f>P24</f>
        <v>-20.041700947094952</v>
      </c>
      <c r="Q25" t="str">
        <f t="shared" si="6"/>
        <v>5060</v>
      </c>
      <c r="R25">
        <f t="shared" si="8"/>
        <v>-40.020850473547476</v>
      </c>
    </row>
    <row r="26" spans="1:18" x14ac:dyDescent="0.3">
      <c r="A26" t="str">
        <f t="shared" si="1"/>
        <v>4060</v>
      </c>
      <c r="B26" s="10">
        <v>40</v>
      </c>
      <c r="C26" s="15">
        <f>B26+10</f>
        <v>50</v>
      </c>
      <c r="D26" s="10">
        <v>60</v>
      </c>
      <c r="E26" s="14">
        <f>LOOKUP(CONCATENATE(B26,D26),CONCATENATE(T$2:T$16,U$2:U$16),V$2:V$16)</f>
        <v>10</v>
      </c>
      <c r="F26" s="14">
        <f>D26+E26</f>
        <v>70</v>
      </c>
      <c r="G26" s="14">
        <v>10</v>
      </c>
      <c r="H26" s="15">
        <f>F26-G26</f>
        <v>60</v>
      </c>
      <c r="I26" s="14"/>
      <c r="J26" s="14">
        <f>LOOKUP(C26,AA$2:AA$4,AB$2:AB$4)</f>
        <v>48</v>
      </c>
      <c r="K26" s="25">
        <f>J26/((1+Y$2/100)^C26)</f>
        <v>1.4980455229031306</v>
      </c>
      <c r="L26" s="3">
        <f>L25</f>
        <v>1.5</v>
      </c>
      <c r="M26" s="24">
        <f t="shared" si="5"/>
        <v>14.980455229031307</v>
      </c>
      <c r="N26" s="25">
        <f>P11</f>
        <v>-60</v>
      </c>
      <c r="O26" s="25">
        <f>M26+N26</f>
        <v>-45.019544770968693</v>
      </c>
      <c r="P26" s="25">
        <f>P25</f>
        <v>-20.041700947094952</v>
      </c>
      <c r="Q26" t="str">
        <f t="shared" si="6"/>
        <v>5060</v>
      </c>
      <c r="R26">
        <f t="shared" si="8"/>
        <v>-60</v>
      </c>
    </row>
    <row r="27" spans="1:18" ht="15" thickBot="1" x14ac:dyDescent="0.35">
      <c r="A27" t="str">
        <f t="shared" si="1"/>
        <v>4060</v>
      </c>
      <c r="B27" s="10">
        <v>40</v>
      </c>
      <c r="C27" s="15">
        <f>B27+10</f>
        <v>50</v>
      </c>
      <c r="D27" s="10">
        <v>60</v>
      </c>
      <c r="E27" s="14">
        <f>LOOKUP(CONCATENATE(B27,D27),CONCATENATE(T$2:T$16,U$2:U$16),V$2:V$16)</f>
        <v>10</v>
      </c>
      <c r="F27" s="14">
        <f>D27+E27</f>
        <v>70</v>
      </c>
      <c r="G27" s="14">
        <v>0</v>
      </c>
      <c r="H27" s="15">
        <f>F27-G27</f>
        <v>70</v>
      </c>
      <c r="I27" s="14"/>
      <c r="J27" s="14">
        <f>LOOKUP(C27,AA$2:AA$4,AB$2:AB$4)</f>
        <v>48</v>
      </c>
      <c r="K27" s="25">
        <f>J27/((1+Y$2/100)^C27)</f>
        <v>1.4980455229031306</v>
      </c>
      <c r="L27" s="3">
        <f>L26</f>
        <v>1.5</v>
      </c>
      <c r="M27" s="24">
        <f t="shared" si="5"/>
        <v>0</v>
      </c>
      <c r="N27" s="25">
        <f>P11</f>
        <v>-60</v>
      </c>
      <c r="O27" s="25">
        <f>M27+N27</f>
        <v>-60</v>
      </c>
      <c r="P27" s="24">
        <f>O27</f>
        <v>-60</v>
      </c>
      <c r="Q27" t="str">
        <f t="shared" si="6"/>
        <v>5070</v>
      </c>
      <c r="R27">
        <f t="shared" si="8"/>
        <v>-60</v>
      </c>
    </row>
    <row r="28" spans="1:18" ht="15" thickBot="1" x14ac:dyDescent="0.35">
      <c r="A28" t="str">
        <f t="shared" si="1"/>
        <v>5030</v>
      </c>
      <c r="B28" s="9">
        <v>50</v>
      </c>
      <c r="C28" s="16">
        <f>B28+10</f>
        <v>60</v>
      </c>
      <c r="D28" s="9">
        <v>30</v>
      </c>
      <c r="E28" s="13">
        <f>LOOKUP(CONCATENATE(B28,D28),CONCATENATE(T$2:T$16,U$2:U$16),V$2:V$16)</f>
        <v>20</v>
      </c>
      <c r="F28" s="13">
        <f>D28+E28</f>
        <v>50</v>
      </c>
      <c r="G28" s="13">
        <v>50</v>
      </c>
      <c r="H28" s="16">
        <f>F28-G28</f>
        <v>0</v>
      </c>
      <c r="I28" s="13"/>
      <c r="J28" s="13">
        <f>LOOKUP(C28,AA$2:AA$4,AB$2:AB$4)</f>
        <v>64</v>
      </c>
      <c r="K28" s="26">
        <f>J28/((1+Y$2/100)^C28)</f>
        <v>0.99843662212564077</v>
      </c>
      <c r="L28" s="2">
        <v>1</v>
      </c>
      <c r="M28" s="24">
        <f t="shared" si="5"/>
        <v>49.921831106282042</v>
      </c>
      <c r="N28" s="26">
        <f>P16</f>
        <v>19.919209510967661</v>
      </c>
      <c r="O28" s="29">
        <f>M28+N28</f>
        <v>69.841040617249703</v>
      </c>
      <c r="P28" s="26">
        <f>MAX(O28:O32)</f>
        <v>69.841040617249703</v>
      </c>
      <c r="R28">
        <f>LOOKUP(A28,Q$12:Q$27,P$12:P$27)</f>
        <v>19.919209510967661</v>
      </c>
    </row>
    <row r="29" spans="1:18" x14ac:dyDescent="0.3">
      <c r="A29" t="str">
        <f t="shared" si="1"/>
        <v>5040</v>
      </c>
      <c r="B29" s="10">
        <v>50</v>
      </c>
      <c r="C29" s="15">
        <f>B29+10</f>
        <v>60</v>
      </c>
      <c r="D29" s="10">
        <v>40</v>
      </c>
      <c r="E29" s="14">
        <f>LOOKUP(CONCATENATE(B29,D29),CONCATENATE(T$2:T$16,U$2:U$16),V$2:V$16)</f>
        <v>10</v>
      </c>
      <c r="F29" s="14">
        <f>D29+E29</f>
        <v>50</v>
      </c>
      <c r="G29" s="14">
        <v>50</v>
      </c>
      <c r="H29" s="15">
        <f>F29-G29</f>
        <v>0</v>
      </c>
      <c r="I29" s="14"/>
      <c r="J29" s="14">
        <f>LOOKUP(C29,AA$2:AA$4,AB$2:AB$4)</f>
        <v>64</v>
      </c>
      <c r="K29" s="25">
        <f>J29/((1+Y$2/100)^C29)</f>
        <v>0.99843662212564077</v>
      </c>
      <c r="L29" s="3">
        <f>L28</f>
        <v>1</v>
      </c>
      <c r="M29" s="24">
        <f t="shared" si="5"/>
        <v>49.921831106282042</v>
      </c>
      <c r="N29" s="25">
        <f>P17</f>
        <v>9.9192095109676615</v>
      </c>
      <c r="O29" s="25">
        <f>M29+N29</f>
        <v>59.841040617249703</v>
      </c>
      <c r="P29" s="25">
        <f>P28</f>
        <v>69.841040617249703</v>
      </c>
      <c r="R29">
        <f t="shared" ref="R29:R32" si="11">LOOKUP(A29,Q$12:Q$27,P$12:P$27)</f>
        <v>9.9192095109676615</v>
      </c>
    </row>
    <row r="30" spans="1:18" x14ac:dyDescent="0.3">
      <c r="A30" t="str">
        <f t="shared" si="1"/>
        <v>5050</v>
      </c>
      <c r="B30" s="10">
        <v>50</v>
      </c>
      <c r="C30" s="15">
        <f>B30+10</f>
        <v>60</v>
      </c>
      <c r="D30" s="10">
        <v>50</v>
      </c>
      <c r="E30" s="14">
        <f>LOOKUP(CONCATENATE(B30,D30),CONCATENATE(T$2:T$16,U$2:U$16),V$2:V$16)</f>
        <v>10</v>
      </c>
      <c r="F30" s="14">
        <f>D30+E30</f>
        <v>60</v>
      </c>
      <c r="G30" s="14">
        <v>60</v>
      </c>
      <c r="H30" s="15">
        <f>F30-G30</f>
        <v>0</v>
      </c>
      <c r="I30" s="14"/>
      <c r="J30" s="14">
        <f>LOOKUP(C30,AA$2:AA$4,AB$2:AB$4)</f>
        <v>64</v>
      </c>
      <c r="K30" s="25">
        <f>J30/((1+Y$2/100)^C30)</f>
        <v>0.99843662212564077</v>
      </c>
      <c r="L30" s="3">
        <f>L29</f>
        <v>1</v>
      </c>
      <c r="M30" s="24">
        <f t="shared" si="5"/>
        <v>59.906197327538443</v>
      </c>
      <c r="N30" s="25">
        <f>P20</f>
        <v>-5.0612457180636454</v>
      </c>
      <c r="O30" s="25">
        <f>M30+N30</f>
        <v>54.844951609474798</v>
      </c>
      <c r="P30" s="25">
        <f t="shared" ref="P30:P32" si="12">P29</f>
        <v>69.841040617249703</v>
      </c>
      <c r="R30">
        <f t="shared" si="11"/>
        <v>-5.0612457180636454</v>
      </c>
    </row>
    <row r="31" spans="1:18" x14ac:dyDescent="0.3">
      <c r="A31" t="str">
        <f t="shared" si="1"/>
        <v>5060</v>
      </c>
      <c r="B31" s="10">
        <v>50</v>
      </c>
      <c r="C31" s="15">
        <f>B31+10</f>
        <v>60</v>
      </c>
      <c r="D31" s="10">
        <v>60</v>
      </c>
      <c r="E31" s="14">
        <f>LOOKUP(CONCATENATE(B31,D31),CONCATENATE(T$2:T$16,U$2:U$16),V$2:V$16)</f>
        <v>0</v>
      </c>
      <c r="F31" s="14">
        <f>D31+E31</f>
        <v>60</v>
      </c>
      <c r="G31" s="14">
        <v>60</v>
      </c>
      <c r="H31" s="15">
        <f>F31-G31</f>
        <v>0</v>
      </c>
      <c r="I31" s="14"/>
      <c r="J31" s="14">
        <f>LOOKUP(C31,AA$2:AA$4,AB$2:AB$4)</f>
        <v>64</v>
      </c>
      <c r="K31" s="25">
        <f>J31/((1+Y$2/100)^C31)</f>
        <v>0.99843662212564077</v>
      </c>
      <c r="L31" s="3">
        <f>L30</f>
        <v>1</v>
      </c>
      <c r="M31" s="24">
        <f t="shared" si="5"/>
        <v>59.906197327538443</v>
      </c>
      <c r="N31" s="25">
        <f>P24</f>
        <v>-20.041700947094952</v>
      </c>
      <c r="O31" s="25">
        <f>M31+N31</f>
        <v>39.864496380443491</v>
      </c>
      <c r="P31" s="25">
        <f t="shared" si="12"/>
        <v>69.841040617249703</v>
      </c>
      <c r="R31">
        <f t="shared" si="11"/>
        <v>-20.041700947094952</v>
      </c>
    </row>
    <row r="32" spans="1:18" x14ac:dyDescent="0.3">
      <c r="A32" t="str">
        <f t="shared" si="1"/>
        <v>5070</v>
      </c>
      <c r="B32" s="10">
        <v>50</v>
      </c>
      <c r="C32" s="15">
        <f>B32+10</f>
        <v>60</v>
      </c>
      <c r="D32" s="10">
        <v>70</v>
      </c>
      <c r="E32" s="14">
        <f>LOOKUP(CONCATENATE(B32,D32),CONCATENATE(T$2:T$16,U$2:U$16),V$2:V$16)</f>
        <v>0</v>
      </c>
      <c r="F32" s="14">
        <f>D32+E32</f>
        <v>70</v>
      </c>
      <c r="G32" s="14">
        <v>70</v>
      </c>
      <c r="H32" s="15">
        <f>F32-G32</f>
        <v>0</v>
      </c>
      <c r="I32" s="14"/>
      <c r="J32" s="14">
        <f>LOOKUP(C32,AA$2:AA$4,AB$2:AB$4)</f>
        <v>64</v>
      </c>
      <c r="K32" s="25">
        <f>J32/((1+Y$2/100)^C32)</f>
        <v>0.99843662212564077</v>
      </c>
      <c r="L32" s="3">
        <f>L31</f>
        <v>1</v>
      </c>
      <c r="M32" s="24">
        <f t="shared" si="5"/>
        <v>69.890563548794859</v>
      </c>
      <c r="N32" s="25">
        <f>P27</f>
        <v>-60</v>
      </c>
      <c r="O32" s="25">
        <f>M32+N32</f>
        <v>9.8905635487948587</v>
      </c>
      <c r="P32" s="25">
        <f t="shared" si="12"/>
        <v>69.841040617249703</v>
      </c>
      <c r="R32">
        <f t="shared" si="11"/>
        <v>-60</v>
      </c>
    </row>
    <row r="33" spans="2:16" x14ac:dyDescent="0.3">
      <c r="B33" s="3"/>
      <c r="C33" s="3"/>
      <c r="D33" s="3"/>
      <c r="E33" s="3"/>
      <c r="F33" s="3"/>
      <c r="G33" s="3"/>
      <c r="H33" s="3"/>
      <c r="I33" s="3"/>
      <c r="J33" s="14"/>
      <c r="K33" s="25"/>
      <c r="L33" s="3"/>
      <c r="M33" s="25"/>
      <c r="N33" s="25"/>
      <c r="O33" s="25"/>
      <c r="P33" s="25"/>
    </row>
    <row r="34" spans="2:16" x14ac:dyDescent="0.3">
      <c r="B34" s="3"/>
      <c r="C34" s="3"/>
      <c r="D34" s="3"/>
      <c r="E34" s="3"/>
      <c r="F34" s="3"/>
      <c r="G34" s="3"/>
      <c r="H34" s="3"/>
      <c r="I34" s="3"/>
      <c r="J34" s="14"/>
      <c r="K34" s="25"/>
      <c r="L34" s="3"/>
      <c r="M34" s="25"/>
      <c r="N34" s="25"/>
      <c r="O34" s="25"/>
      <c r="P34" s="25"/>
    </row>
    <row r="35" spans="2:16" x14ac:dyDescent="0.3">
      <c r="B35" s="3"/>
      <c r="C35" s="3"/>
      <c r="D35" s="3"/>
      <c r="E35" s="3"/>
      <c r="F35" s="3"/>
      <c r="G35" s="3"/>
      <c r="H35" s="3"/>
      <c r="I35" s="3"/>
      <c r="J35" s="14"/>
      <c r="K35" s="25"/>
      <c r="L35" s="3"/>
      <c r="M35" s="25"/>
      <c r="N35" s="25"/>
      <c r="O35" s="25"/>
      <c r="P35" s="25"/>
    </row>
    <row r="36" spans="2:16" s="1" customFormat="1" ht="42.6" customHeight="1" x14ac:dyDescent="0.3">
      <c r="B36" s="17"/>
      <c r="C36" s="17"/>
      <c r="D36" s="17"/>
      <c r="E36" s="17"/>
      <c r="F36" s="17"/>
      <c r="G36" s="17"/>
      <c r="H36" s="18" t="s">
        <v>27</v>
      </c>
      <c r="I36" s="18" t="s">
        <v>26</v>
      </c>
      <c r="J36" s="18" t="s">
        <v>25</v>
      </c>
      <c r="K36" s="27"/>
      <c r="L36" s="17"/>
      <c r="M36" s="27"/>
      <c r="N36" s="27"/>
      <c r="O36" s="27"/>
      <c r="P36" s="27"/>
    </row>
    <row r="37" spans="2:16" x14ac:dyDescent="0.3">
      <c r="B37" s="3"/>
      <c r="C37" s="3"/>
      <c r="D37" s="3"/>
      <c r="E37" s="3"/>
      <c r="F37" s="3"/>
      <c r="G37" s="3"/>
      <c r="H37" s="19">
        <v>40</v>
      </c>
      <c r="I37" s="30">
        <f>O5</f>
        <v>59.874897158715129</v>
      </c>
      <c r="J37" s="31">
        <f>I37*(1+Y$2/100)^H37/((1+Y$2/100)^H37-1)</f>
        <v>63.862118451257956</v>
      </c>
      <c r="K37" s="25"/>
      <c r="L37" s="3"/>
      <c r="M37" s="25"/>
      <c r="N37" s="25"/>
      <c r="O37" s="25"/>
      <c r="P37" s="25"/>
    </row>
    <row r="38" spans="2:16" x14ac:dyDescent="0.3">
      <c r="B38" s="3"/>
      <c r="C38" s="3"/>
      <c r="D38" s="3"/>
      <c r="E38" s="3"/>
      <c r="F38" s="3"/>
      <c r="G38" s="3"/>
      <c r="H38" s="19">
        <v>50</v>
      </c>
      <c r="I38" s="30">
        <f>O13</f>
        <v>69.841030427092889</v>
      </c>
      <c r="J38" s="31">
        <f t="shared" ref="J38:J39" si="13">I38*(1+Y$2/100)^H38/((1+Y$2/100)^H38-1)</f>
        <v>72.090936783131696</v>
      </c>
      <c r="K38" s="25"/>
      <c r="L38" s="3"/>
      <c r="M38" s="25"/>
      <c r="N38" s="25"/>
      <c r="O38" s="25"/>
      <c r="P38" s="25"/>
    </row>
    <row r="39" spans="2:16" x14ac:dyDescent="0.3">
      <c r="B39" s="3"/>
      <c r="C39" s="3"/>
      <c r="D39" s="3"/>
      <c r="E39" s="3"/>
      <c r="F39" s="3"/>
      <c r="G39" s="3"/>
      <c r="H39" s="19">
        <v>60</v>
      </c>
      <c r="I39" s="30">
        <f>O28</f>
        <v>69.841040617249703</v>
      </c>
      <c r="J39" s="31">
        <f t="shared" si="13"/>
        <v>70.947867955190262</v>
      </c>
      <c r="K39" s="25"/>
      <c r="L39" s="3"/>
      <c r="M39" s="25"/>
      <c r="N39" s="25"/>
      <c r="O39" s="25"/>
      <c r="P39" s="25"/>
    </row>
    <row r="40" spans="2:16" x14ac:dyDescent="0.3">
      <c r="B40" s="3"/>
      <c r="C40" s="3"/>
      <c r="D40" s="3"/>
      <c r="E40" s="3"/>
      <c r="F40" s="3"/>
      <c r="G40" s="3"/>
      <c r="H40" s="3"/>
      <c r="I40" s="3"/>
      <c r="J40" s="14"/>
      <c r="K40" s="25"/>
      <c r="L40" s="3"/>
      <c r="M40" s="25"/>
      <c r="N40" s="25"/>
      <c r="O40" s="25"/>
      <c r="P40" s="25"/>
    </row>
    <row r="41" spans="2:16" x14ac:dyDescent="0.3">
      <c r="B41" s="3"/>
      <c r="C41" s="3"/>
      <c r="D41" s="3"/>
      <c r="E41" s="3"/>
      <c r="F41" s="3"/>
      <c r="G41" s="3"/>
      <c r="H41" s="3"/>
      <c r="I41" s="3"/>
      <c r="J41" s="14"/>
      <c r="K41" s="25"/>
      <c r="L41" s="3"/>
      <c r="M41" s="25"/>
      <c r="N41" s="25"/>
      <c r="O41" s="25"/>
      <c r="P41" s="25"/>
    </row>
    <row r="42" spans="2:16" x14ac:dyDescent="0.3">
      <c r="B42" s="3"/>
      <c r="C42" s="3"/>
      <c r="D42" s="3"/>
      <c r="E42" s="3"/>
      <c r="F42" s="3"/>
      <c r="G42" s="3"/>
      <c r="H42" s="3"/>
      <c r="I42" s="3"/>
      <c r="J42" s="14"/>
      <c r="K42" s="25"/>
      <c r="L42" s="3"/>
      <c r="M42" s="25"/>
      <c r="N42" s="25"/>
      <c r="O42" s="25"/>
      <c r="P42" s="25"/>
    </row>
    <row r="43" spans="2:16" x14ac:dyDescent="0.3">
      <c r="B43" s="3"/>
      <c r="C43" s="3"/>
      <c r="D43" s="3"/>
      <c r="E43" s="3"/>
      <c r="F43" s="3"/>
      <c r="G43" s="3"/>
      <c r="H43" s="3"/>
      <c r="I43" s="3"/>
      <c r="J43" s="14"/>
      <c r="K43" s="25"/>
      <c r="L43" s="3"/>
      <c r="M43" s="25"/>
      <c r="N43" s="25"/>
      <c r="O43" s="25"/>
      <c r="P43" s="25"/>
    </row>
  </sheetData>
  <sortState ref="B4:O32">
    <sortCondition ref="B4:B32"/>
    <sortCondition ref="C4:C32"/>
    <sortCondition ref="H4:H3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416B2-1690-4B80-BD7E-32648632E158}">
  <dimension ref="A1:F1"/>
  <sheetViews>
    <sheetView workbookViewId="0">
      <selection activeCell="A2" sqref="A2"/>
    </sheetView>
  </sheetViews>
  <sheetFormatPr defaultRowHeight="14.4" x14ac:dyDescent="0.3"/>
  <sheetData>
    <row r="1" spans="1:6" ht="15.6" x14ac:dyDescent="0.35">
      <c r="A1" t="s">
        <v>15</v>
      </c>
      <c r="B1" t="s">
        <v>16</v>
      </c>
      <c r="C1" t="s">
        <v>17</v>
      </c>
      <c r="D1" t="s">
        <v>18</v>
      </c>
      <c r="E1" t="s">
        <v>19</v>
      </c>
      <c r="F1" s="6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2F4EF-E9E8-4E7B-B14B-FB84F5E42ADF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PD_ini</vt:lpstr>
      <vt:lpstr>PD_fim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</dc:creator>
  <cp:lastModifiedBy>Reviewer</cp:lastModifiedBy>
  <dcterms:created xsi:type="dcterms:W3CDTF">2021-11-22T16:25:29Z</dcterms:created>
  <dcterms:modified xsi:type="dcterms:W3CDTF">2021-11-22T23:55:30Z</dcterms:modified>
</cp:coreProperties>
</file>