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1_Paula\aulas\2020-2021\6_IF\aula3_16_2_2021\"/>
    </mc:Choice>
  </mc:AlternateContent>
  <bookViews>
    <workbookView xWindow="480" yWindow="90" windowWidth="11325" windowHeight="6450"/>
  </bookViews>
  <sheets>
    <sheet name="3.2.1-2 pag6" sheetId="9" r:id="rId1"/>
  </sheets>
  <externalReferences>
    <externalReference r:id="rId2"/>
  </externalReferences>
  <definedNames>
    <definedName name="UT">#REF!</definedName>
  </definedNames>
  <calcPr calcId="162913"/>
</workbook>
</file>

<file path=xl/calcChain.xml><?xml version="1.0" encoding="utf-8"?>
<calcChain xmlns="http://schemas.openxmlformats.org/spreadsheetml/2006/main">
  <c r="J34" i="9" l="1"/>
  <c r="G34" i="9"/>
  <c r="H35" i="9"/>
  <c r="H34" i="9"/>
  <c r="D35" i="9"/>
  <c r="D34" i="9"/>
  <c r="D7" i="9"/>
  <c r="D8" i="9"/>
  <c r="D9" i="9"/>
  <c r="D10" i="9"/>
  <c r="D11" i="9"/>
  <c r="E5" i="9"/>
  <c r="E6" i="9"/>
  <c r="E8" i="9"/>
  <c r="E9" i="9"/>
  <c r="E10" i="9"/>
  <c r="E11" i="9"/>
  <c r="E12" i="9"/>
  <c r="E13" i="9"/>
  <c r="E14" i="9"/>
  <c r="E4" i="9"/>
  <c r="D5" i="9"/>
  <c r="N4" i="9" l="1"/>
  <c r="M4" i="9"/>
  <c r="E35" i="9" l="1"/>
  <c r="E34" i="9"/>
  <c r="C35" i="9"/>
  <c r="G35" i="9" s="1"/>
  <c r="C34" i="9"/>
  <c r="E20" i="9" l="1"/>
  <c r="E28" i="9"/>
  <c r="E21" i="9"/>
  <c r="E22" i="9"/>
  <c r="E23" i="9"/>
  <c r="E24" i="9"/>
  <c r="E25" i="9"/>
  <c r="E26" i="9"/>
  <c r="E27" i="9"/>
  <c r="E19" i="9"/>
  <c r="D29" i="9"/>
  <c r="R5" i="9"/>
  <c r="S5" i="9"/>
  <c r="R6" i="9"/>
  <c r="S6" i="9"/>
  <c r="R7" i="9"/>
  <c r="S7" i="9"/>
  <c r="R8" i="9"/>
  <c r="S8" i="9"/>
  <c r="R9" i="9"/>
  <c r="S9" i="9"/>
  <c r="R10" i="9"/>
  <c r="S10" i="9"/>
  <c r="R11" i="9"/>
  <c r="S11" i="9"/>
  <c r="R12" i="9"/>
  <c r="S12" i="9"/>
  <c r="R13" i="9"/>
  <c r="S13" i="9"/>
  <c r="R14" i="9"/>
  <c r="S14" i="9"/>
  <c r="S4" i="9"/>
  <c r="R4" i="9"/>
  <c r="C20" i="9"/>
  <c r="C21" i="9"/>
  <c r="C22" i="9"/>
  <c r="C23" i="9"/>
  <c r="C24" i="9"/>
  <c r="C25" i="9"/>
  <c r="C26" i="9"/>
  <c r="C27" i="9"/>
  <c r="C28" i="9"/>
  <c r="C29" i="9"/>
  <c r="C19" i="9"/>
  <c r="D21" i="9"/>
  <c r="D22" i="9"/>
  <c r="D23" i="9"/>
  <c r="D24" i="9"/>
  <c r="D25" i="9"/>
  <c r="D26" i="9"/>
  <c r="D27" i="9"/>
  <c r="D28" i="9"/>
  <c r="D20" i="9"/>
  <c r="D19" i="9"/>
  <c r="D6" i="9"/>
  <c r="C7" i="9"/>
  <c r="B7" i="9"/>
  <c r="D13" i="9"/>
  <c r="D4" i="9"/>
  <c r="F4" i="9" s="1"/>
  <c r="C4" i="9"/>
  <c r="N5" i="9"/>
  <c r="N6" i="9"/>
  <c r="N7" i="9"/>
  <c r="N8" i="9"/>
  <c r="N9" i="9"/>
  <c r="N10" i="9"/>
  <c r="N11" i="9"/>
  <c r="N12" i="9"/>
  <c r="N13" i="9"/>
  <c r="M12" i="9"/>
  <c r="D14" i="9"/>
  <c r="F14" i="9" s="1"/>
  <c r="C5" i="9"/>
  <c r="C6" i="9"/>
  <c r="C8" i="9"/>
  <c r="C9" i="9"/>
  <c r="C10" i="9"/>
  <c r="C11" i="9"/>
  <c r="C12" i="9"/>
  <c r="C13" i="9"/>
  <c r="C14" i="9"/>
  <c r="F26" i="9" l="1"/>
  <c r="F24" i="9"/>
  <c r="F23" i="9"/>
  <c r="F21" i="9"/>
  <c r="F20" i="9"/>
  <c r="F29" i="9"/>
  <c r="F25" i="9"/>
  <c r="F28" i="9"/>
  <c r="F27" i="9"/>
  <c r="F22" i="9"/>
  <c r="F19" i="9"/>
  <c r="E7" i="9"/>
  <c r="M5" i="9"/>
  <c r="M6" i="9"/>
  <c r="M7" i="9"/>
  <c r="M8" i="9"/>
  <c r="M9" i="9"/>
  <c r="M10" i="9"/>
  <c r="M11" i="9"/>
  <c r="M13" i="9"/>
  <c r="G30" i="9" l="1"/>
  <c r="F35" i="9" s="1"/>
  <c r="I35" i="9" s="1"/>
  <c r="F7" i="9"/>
  <c r="F8" i="9"/>
  <c r="F13" i="9"/>
  <c r="D12" i="9"/>
  <c r="E29" i="9"/>
  <c r="J35" i="9" l="1"/>
  <c r="F6" i="9"/>
  <c r="F5" i="9"/>
  <c r="F12" i="9"/>
  <c r="F11" i="9"/>
  <c r="F10" i="9"/>
  <c r="F9" i="9"/>
  <c r="G15" i="9" l="1"/>
  <c r="F34" i="9" s="1"/>
  <c r="I34" i="9" s="1"/>
</calcChain>
</file>

<file path=xl/sharedStrings.xml><?xml version="1.0" encoding="utf-8"?>
<sst xmlns="http://schemas.openxmlformats.org/spreadsheetml/2006/main" count="56" uniqueCount="39">
  <si>
    <t>di</t>
  </si>
  <si>
    <t>h</t>
  </si>
  <si>
    <t>Arv nº</t>
  </si>
  <si>
    <t>v</t>
  </si>
  <si>
    <t>hi</t>
  </si>
  <si>
    <t>htoro</t>
  </si>
  <si>
    <t>gi</t>
  </si>
  <si>
    <t>Arv nº 36 - compasso 4X5</t>
  </si>
  <si>
    <t>hi/h</t>
  </si>
  <si>
    <t>Arv nº 8 - compasso 3X2</t>
  </si>
  <si>
    <t>vtoro</t>
  </si>
  <si>
    <t>compasso</t>
  </si>
  <si>
    <t>f(d)</t>
  </si>
  <si>
    <t>f(0.15)</t>
  </si>
  <si>
    <r>
      <t>d</t>
    </r>
    <r>
      <rPr>
        <vertAlign val="subscript"/>
        <sz val="10"/>
        <rFont val="Arial"/>
        <family val="2"/>
      </rPr>
      <t>0.15</t>
    </r>
  </si>
  <si>
    <r>
      <t>v</t>
    </r>
    <r>
      <rPr>
        <vertAlign val="subscript"/>
        <sz val="10"/>
        <rFont val="Arial"/>
        <family val="2"/>
      </rPr>
      <t>cilind</t>
    </r>
    <r>
      <rPr>
        <sz val="10"/>
        <rFont val="Arial"/>
        <family val="2"/>
      </rPr>
      <t>(d)</t>
    </r>
  </si>
  <si>
    <r>
      <t>v</t>
    </r>
    <r>
      <rPr>
        <vertAlign val="subscript"/>
        <sz val="10"/>
        <rFont val="Arial"/>
        <family val="2"/>
      </rPr>
      <t>cilind</t>
    </r>
    <r>
      <rPr>
        <sz val="10"/>
        <rFont val="Arial"/>
        <family val="2"/>
      </rPr>
      <t>(d</t>
    </r>
    <r>
      <rPr>
        <vertAlign val="subscript"/>
        <sz val="10"/>
        <rFont val="Arial"/>
        <family val="2"/>
      </rPr>
      <t>0.15</t>
    </r>
    <r>
      <rPr>
        <sz val="10"/>
        <rFont val="Arial"/>
        <family val="2"/>
      </rPr>
      <t>)</t>
    </r>
  </si>
  <si>
    <t>15% de h</t>
  </si>
  <si>
    <t>di/h</t>
  </si>
  <si>
    <t>(7.3-4.3)</t>
  </si>
  <si>
    <t>(21.6-19.5)</t>
  </si>
  <si>
    <t>(x-19.5)</t>
  </si>
  <si>
    <t>(7.3-4.5)</t>
  </si>
  <si>
    <t>vtotal (m3)</t>
  </si>
  <si>
    <t>4x5</t>
  </si>
  <si>
    <t>3x2</t>
  </si>
  <si>
    <t>0.15*30=4.5</t>
  </si>
  <si>
    <t>comprimento toro</t>
  </si>
  <si>
    <t>Arv nº 8 - compasso 3x2</t>
  </si>
  <si>
    <t>Arv nº 36 - compasso 4x5</t>
  </si>
  <si>
    <t>0.15*22=3.3</t>
  </si>
  <si>
    <t xml:space="preserve">Conclusão: </t>
  </si>
  <si>
    <t xml:space="preserve">A árvore 36 (compasso 4x5) é mais cónica porque o valor do coeficiente de forma, </t>
  </si>
  <si>
    <t>quando comparado com o da árvore 8, é menos próximo de 1</t>
  </si>
  <si>
    <t>dap</t>
  </si>
  <si>
    <t>(cm)</t>
  </si>
  <si>
    <t>(m)</t>
  </si>
  <si>
    <t>(m3)</t>
  </si>
  <si>
    <t>(mxm)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</si>
</sst>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"/>
    <numFmt numFmtId="166" formatCode="0.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horizontal="right"/>
    </xf>
    <xf numFmtId="2" fontId="0" fillId="2" borderId="0" xfId="0" applyNumberFormat="1" applyFill="1"/>
    <xf numFmtId="2" fontId="0" fillId="0" borderId="0" xfId="0" applyNumberFormat="1" applyFill="1"/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Fill="1"/>
    <xf numFmtId="1" fontId="0" fillId="0" borderId="16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5" fontId="1" fillId="0" borderId="0" xfId="0" applyNumberFormat="1" applyFont="1" applyAlignment="1">
      <alignment horizontal="left"/>
    </xf>
    <xf numFmtId="164" fontId="1" fillId="0" borderId="0" xfId="0" applyNumberFormat="1" applyFont="1"/>
    <xf numFmtId="0" fontId="1" fillId="0" borderId="0" xfId="0" applyFont="1"/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5" fontId="1" fillId="4" borderId="13" xfId="0" applyNumberFormat="1" applyFont="1" applyFill="1" applyBorder="1" applyAlignment="1">
      <alignment horizontal="left"/>
    </xf>
    <xf numFmtId="0" fontId="0" fillId="4" borderId="14" xfId="0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4" fontId="0" fillId="4" borderId="14" xfId="0" applyNumberFormat="1" applyFill="1" applyBorder="1"/>
    <xf numFmtId="164" fontId="0" fillId="4" borderId="15" xfId="0" applyNumberFormat="1" applyFill="1" applyBorder="1"/>
    <xf numFmtId="1" fontId="1" fillId="4" borderId="16" xfId="0" applyNumberFormat="1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/>
    <xf numFmtId="164" fontId="0" fillId="4" borderId="17" xfId="0" applyNumberFormat="1" applyFill="1" applyBorder="1"/>
    <xf numFmtId="165" fontId="1" fillId="4" borderId="16" xfId="0" applyNumberFormat="1" applyFont="1" applyFill="1" applyBorder="1" applyAlignment="1">
      <alignment horizontal="left"/>
    </xf>
    <xf numFmtId="0" fontId="0" fillId="4" borderId="0" xfId="0" applyFill="1" applyBorder="1"/>
    <xf numFmtId="0" fontId="0" fillId="4" borderId="17" xfId="0" applyFill="1" applyBorder="1"/>
    <xf numFmtId="165" fontId="0" fillId="4" borderId="18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/>
    <xf numFmtId="0" fontId="0" fillId="4" borderId="19" xfId="0" applyFill="1" applyBorder="1"/>
    <xf numFmtId="0" fontId="5" fillId="0" borderId="0" xfId="0" applyFont="1" applyAlignment="1">
      <alignment horizontal="center"/>
    </xf>
    <xf numFmtId="2" fontId="0" fillId="3" borderId="0" xfId="0" applyNumberFormat="1" applyFill="1" applyAlignment="1">
      <alignment horizontal="right"/>
    </xf>
    <xf numFmtId="0" fontId="2" fillId="3" borderId="0" xfId="0" applyFont="1" applyFill="1"/>
    <xf numFmtId="165" fontId="0" fillId="5" borderId="4" xfId="0" applyNumberFormat="1" applyFill="1" applyBorder="1" applyAlignment="1">
      <alignment horizontal="center"/>
    </xf>
    <xf numFmtId="165" fontId="0" fillId="6" borderId="0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3" borderId="1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6" fontId="0" fillId="3" borderId="17" xfId="0" applyNumberFormat="1" applyFill="1" applyBorder="1" applyAlignment="1">
      <alignment horizontal="center"/>
    </xf>
    <xf numFmtId="166" fontId="0" fillId="3" borderId="19" xfId="0" applyNumberFormat="1" applyFill="1" applyBorder="1" applyAlignment="1">
      <alignment horizontal="center"/>
    </xf>
    <xf numFmtId="0" fontId="6" fillId="0" borderId="0" xfId="0" applyFont="1"/>
    <xf numFmtId="165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87808589143749"/>
          <c:y val="6.3241228772751845E-2"/>
          <c:w val="0.70275476435010842"/>
          <c:h val="0.628459710929222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'[1]3.9.1.1'!$A$2</c:f>
              <c:strCache>
                <c:ptCount val="1"/>
                <c:pt idx="0">
                  <c:v>Arv nº 36 - compasso 4X5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'[1]3.9.1.1'!$C$4:$C$14</c:f>
              <c:numCache>
                <c:formatCode>General</c:formatCode>
                <c:ptCount val="11"/>
                <c:pt idx="0">
                  <c:v>1.6666666666666666E-2</c:v>
                </c:pt>
                <c:pt idx="1">
                  <c:v>4.3333333333333335E-2</c:v>
                </c:pt>
                <c:pt idx="2">
                  <c:v>0.05</c:v>
                </c:pt>
                <c:pt idx="3">
                  <c:v>0.15</c:v>
                </c:pt>
                <c:pt idx="4">
                  <c:v>0.25</c:v>
                </c:pt>
                <c:pt idx="5">
                  <c:v>0.35</c:v>
                </c:pt>
                <c:pt idx="6">
                  <c:v>0.45</c:v>
                </c:pt>
                <c:pt idx="7">
                  <c:v>0.55000000000000004</c:v>
                </c:pt>
                <c:pt idx="8">
                  <c:v>0.65</c:v>
                </c:pt>
                <c:pt idx="9">
                  <c:v>0.73</c:v>
                </c:pt>
                <c:pt idx="10">
                  <c:v>1</c:v>
                </c:pt>
              </c:numCache>
            </c:numRef>
          </c:xVal>
          <c:yVal>
            <c:numRef>
              <c:f>'[1]3.9.1.1'!$D$4:$D$14</c:f>
              <c:numCache>
                <c:formatCode>General</c:formatCode>
                <c:ptCount val="11"/>
                <c:pt idx="0">
                  <c:v>0.89</c:v>
                </c:pt>
                <c:pt idx="1">
                  <c:v>0.80333333333333334</c:v>
                </c:pt>
                <c:pt idx="2">
                  <c:v>0.8</c:v>
                </c:pt>
                <c:pt idx="3">
                  <c:v>0.72000000000000008</c:v>
                </c:pt>
                <c:pt idx="4">
                  <c:v>0.65</c:v>
                </c:pt>
                <c:pt idx="5">
                  <c:v>0.65</c:v>
                </c:pt>
                <c:pt idx="6">
                  <c:v>0.6</c:v>
                </c:pt>
                <c:pt idx="7">
                  <c:v>0.45</c:v>
                </c:pt>
                <c:pt idx="8">
                  <c:v>0.32</c:v>
                </c:pt>
                <c:pt idx="9">
                  <c:v>0.25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8F-4952-9662-F6859181B05F}"/>
            </c:ext>
          </c:extLst>
        </c:ser>
        <c:ser>
          <c:idx val="1"/>
          <c:order val="1"/>
          <c:tx>
            <c:strRef>
              <c:f>'[1]3.9.1.1'!$F$2</c:f>
              <c:strCache>
                <c:ptCount val="1"/>
                <c:pt idx="0">
                  <c:v>Arv nº 8 - compasso 3X2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'[1]3.9.1.1'!$H$4:$H$15</c:f>
              <c:numCache>
                <c:formatCode>General</c:formatCode>
                <c:ptCount val="12"/>
                <c:pt idx="0">
                  <c:v>2.2401433691756272E-2</c:v>
                </c:pt>
                <c:pt idx="1">
                  <c:v>5.824372759856631E-2</c:v>
                </c:pt>
                <c:pt idx="2">
                  <c:v>6.7204301075268813E-2</c:v>
                </c:pt>
                <c:pt idx="3">
                  <c:v>0.15008960573476704</c:v>
                </c:pt>
                <c:pt idx="4">
                  <c:v>0.25</c:v>
                </c:pt>
                <c:pt idx="5">
                  <c:v>0.34991039426523296</c:v>
                </c:pt>
                <c:pt idx="6">
                  <c:v>0.44982078853046592</c:v>
                </c:pt>
                <c:pt idx="7">
                  <c:v>0.55017921146953397</c:v>
                </c:pt>
                <c:pt idx="8">
                  <c:v>0.65008960573476704</c:v>
                </c:pt>
                <c:pt idx="9">
                  <c:v>0.78225806451612911</c:v>
                </c:pt>
                <c:pt idx="10">
                  <c:v>0.87096774193548387</c:v>
                </c:pt>
                <c:pt idx="11">
                  <c:v>1</c:v>
                </c:pt>
              </c:numCache>
            </c:numRef>
          </c:xVal>
          <c:yVal>
            <c:numRef>
              <c:f>'[1]3.9.1.1'!$I$4:$I$15</c:f>
              <c:numCache>
                <c:formatCode>General</c:formatCode>
                <c:ptCount val="12"/>
                <c:pt idx="0">
                  <c:v>0.71684587813620071</c:v>
                </c:pt>
                <c:pt idx="1">
                  <c:v>0.68548387096774199</c:v>
                </c:pt>
                <c:pt idx="2">
                  <c:v>0.67204301075268813</c:v>
                </c:pt>
                <c:pt idx="3">
                  <c:v>0.64516129032258063</c:v>
                </c:pt>
                <c:pt idx="4">
                  <c:v>0.60483870967741937</c:v>
                </c:pt>
                <c:pt idx="5">
                  <c:v>0.55645161290322576</c:v>
                </c:pt>
                <c:pt idx="6">
                  <c:v>0.5</c:v>
                </c:pt>
                <c:pt idx="7">
                  <c:v>0.4838709677419355</c:v>
                </c:pt>
                <c:pt idx="8">
                  <c:v>0.40322580645161288</c:v>
                </c:pt>
                <c:pt idx="9">
                  <c:v>0.282258064516129</c:v>
                </c:pt>
                <c:pt idx="10">
                  <c:v>0.18548387096774191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8F-4952-9662-F6859181B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37312"/>
        <c:axId val="91452160"/>
      </c:scatterChart>
      <c:valAx>
        <c:axId val="91437312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pt-PT" sz="1200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pt-PT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/h</a:t>
                </a:r>
              </a:p>
            </c:rich>
          </c:tx>
          <c:layout>
            <c:manualLayout>
              <c:xMode val="edge"/>
              <c:yMode val="edge"/>
              <c:x val="0.498697662792151"/>
              <c:y val="0.7696044018594062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452160"/>
        <c:crosses val="autoZero"/>
        <c:crossBetween val="midCat"/>
        <c:majorUnit val="0.2"/>
      </c:valAx>
      <c:valAx>
        <c:axId val="914521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</a:t>
                </a:r>
                <a:r>
                  <a:rPr lang="pt-PT" sz="1200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pt-PT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/h</a:t>
                </a:r>
              </a:p>
            </c:rich>
          </c:tx>
          <c:layout>
            <c:manualLayout>
              <c:xMode val="edge"/>
              <c:yMode val="edge"/>
              <c:x val="4.0938795694016511E-2"/>
              <c:y val="0.312253317732873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437312"/>
        <c:crosses val="autoZero"/>
        <c:crossBetween val="midCat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5513549936692699E-2"/>
          <c:y val="0.89493849413401638"/>
          <c:w val="0.9587640675350364"/>
          <c:h val="9.88142292490118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600075</xdr:colOff>
      <xdr:row>14</xdr:row>
      <xdr:rowOff>104775</xdr:rowOff>
    </xdr:from>
    <xdr:to>
      <xdr:col>18</xdr:col>
      <xdr:colOff>323850</xdr:colOff>
      <xdr:row>29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311150</xdr:colOff>
      <xdr:row>30</xdr:row>
      <xdr:rowOff>104775</xdr:rowOff>
    </xdr:from>
    <xdr:to>
      <xdr:col>20</xdr:col>
      <xdr:colOff>95249</xdr:colOff>
      <xdr:row>45</xdr:row>
      <xdr:rowOff>142875</xdr:rowOff>
    </xdr:to>
    <xdr:sp macro="" textlink="">
      <xdr:nvSpPr>
        <xdr:cNvPr id="3" name="Rectangle 2"/>
        <xdr:cNvSpPr>
          <a:spLocks noGrp="1" noChangeArrowheads="1"/>
        </xdr:cNvSpPr>
      </xdr:nvSpPr>
      <xdr:spPr bwMode="auto">
        <a:xfrm>
          <a:off x="6731000" y="5067300"/>
          <a:ext cx="5880099" cy="25050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="horz" wrap="square" lIns="274320" tIns="45720" rIns="457200" bIns="45720" numCol="1" anchor="t" anchorCtr="0" compatLnSpc="1">
          <a:prstTxWarp prst="textNoShape">
            <a:avLst/>
          </a:prstTxWarp>
        </a:bodyPr>
        <a:lstStyle>
          <a:lvl1pPr marL="342900" indent="-342900" algn="just" rtl="0" eaLnBrk="0" fontAlgn="base" hangingPunct="0">
            <a:spcBef>
              <a:spcPct val="50000"/>
            </a:spcBef>
            <a:spcAft>
              <a:spcPct val="0"/>
            </a:spcAft>
            <a:buClr>
              <a:srgbClr val="009900"/>
            </a:buClr>
            <a:buFont typeface="Marlett" pitchFamily="2" charset="2"/>
            <a:buChar char="r"/>
            <a:defRPr sz="2200">
              <a:solidFill>
                <a:srgbClr val="333333"/>
              </a:solidFill>
              <a:latin typeface="+mn-lt"/>
              <a:ea typeface="+mn-ea"/>
              <a:cs typeface="+mn-cs"/>
            </a:defRPr>
          </a:lvl1pPr>
          <a:lvl2pPr marL="742950" indent="-285750" algn="just" rtl="0" eaLnBrk="0" fontAlgn="base" hangingPunct="0">
            <a:spcBef>
              <a:spcPct val="50000"/>
            </a:spcBef>
            <a:spcAft>
              <a:spcPct val="0"/>
            </a:spcAft>
            <a:buClr>
              <a:srgbClr val="009900"/>
            </a:buClr>
            <a:buFont typeface="Marlett" pitchFamily="2" charset="2"/>
            <a:buChar char="b"/>
            <a:defRPr sz="2000">
              <a:solidFill>
                <a:srgbClr val="333333"/>
              </a:solidFill>
              <a:latin typeface="+mn-lt"/>
            </a:defRPr>
          </a:lvl2pPr>
          <a:lvl3pPr marL="1143000" indent="-228600" algn="just" rtl="0" eaLnBrk="0" fontAlgn="base" hangingPunct="0">
            <a:spcBef>
              <a:spcPct val="50000"/>
            </a:spcBef>
            <a:spcAft>
              <a:spcPct val="0"/>
            </a:spcAft>
            <a:buClr>
              <a:srgbClr val="009900"/>
            </a:buClr>
            <a:buFont typeface="Marlett" pitchFamily="2" charset="2"/>
            <a:buChar char="4"/>
            <a:defRPr>
              <a:solidFill>
                <a:srgbClr val="333333"/>
              </a:solidFill>
              <a:latin typeface="+mn-lt"/>
            </a:defRPr>
          </a:lvl3pPr>
          <a:lvl4pPr marL="1600200" indent="-228600" algn="just" rtl="0" eaLnBrk="0" fontAlgn="base" hangingPunct="0">
            <a:spcBef>
              <a:spcPct val="50000"/>
            </a:spcBef>
            <a:spcAft>
              <a:spcPct val="0"/>
            </a:spcAft>
            <a:buClr>
              <a:srgbClr val="009900"/>
            </a:buClr>
            <a:buFont typeface="Marlett" pitchFamily="2" charset="2"/>
            <a:buChar char="r"/>
            <a:defRPr sz="1600">
              <a:solidFill>
                <a:srgbClr val="333333"/>
              </a:solidFill>
              <a:latin typeface="+mn-lt"/>
            </a:defRPr>
          </a:lvl4pPr>
          <a:lvl5pPr marL="2057400" indent="-228600" algn="just" rtl="0" eaLnBrk="0" fontAlgn="base" hangingPunct="0">
            <a:spcBef>
              <a:spcPct val="50000"/>
            </a:spcBef>
            <a:spcAft>
              <a:spcPct val="0"/>
            </a:spcAft>
            <a:buClr>
              <a:srgbClr val="009900"/>
            </a:buClr>
            <a:buFont typeface="Marlett" pitchFamily="2" charset="2"/>
            <a:buChar char="r"/>
            <a:defRPr>
              <a:solidFill>
                <a:srgbClr val="333333"/>
              </a:solidFill>
              <a:latin typeface="+mn-lt"/>
            </a:defRPr>
          </a:lvl5pPr>
          <a:lvl6pPr marL="2514600" indent="-228600" algn="just" rtl="0" eaLnBrk="0" fontAlgn="base" hangingPunct="0">
            <a:spcBef>
              <a:spcPct val="50000"/>
            </a:spcBef>
            <a:spcAft>
              <a:spcPct val="0"/>
            </a:spcAft>
            <a:buClr>
              <a:srgbClr val="009900"/>
            </a:buClr>
            <a:buFont typeface="Marlett" pitchFamily="2" charset="2"/>
            <a:buChar char="r"/>
            <a:defRPr>
              <a:solidFill>
                <a:srgbClr val="333333"/>
              </a:solidFill>
              <a:latin typeface="+mn-lt"/>
            </a:defRPr>
          </a:lvl6pPr>
          <a:lvl7pPr marL="2971800" indent="-228600" algn="just" rtl="0" eaLnBrk="0" fontAlgn="base" hangingPunct="0">
            <a:spcBef>
              <a:spcPct val="50000"/>
            </a:spcBef>
            <a:spcAft>
              <a:spcPct val="0"/>
            </a:spcAft>
            <a:buClr>
              <a:srgbClr val="009900"/>
            </a:buClr>
            <a:buFont typeface="Marlett" pitchFamily="2" charset="2"/>
            <a:buChar char="r"/>
            <a:defRPr>
              <a:solidFill>
                <a:srgbClr val="333333"/>
              </a:solidFill>
              <a:latin typeface="+mn-lt"/>
            </a:defRPr>
          </a:lvl7pPr>
          <a:lvl8pPr marL="3429000" indent="-228600" algn="just" rtl="0" eaLnBrk="0" fontAlgn="base" hangingPunct="0">
            <a:spcBef>
              <a:spcPct val="50000"/>
            </a:spcBef>
            <a:spcAft>
              <a:spcPct val="0"/>
            </a:spcAft>
            <a:buClr>
              <a:srgbClr val="009900"/>
            </a:buClr>
            <a:buFont typeface="Marlett" pitchFamily="2" charset="2"/>
            <a:buChar char="r"/>
            <a:defRPr>
              <a:solidFill>
                <a:srgbClr val="333333"/>
              </a:solidFill>
              <a:latin typeface="+mn-lt"/>
            </a:defRPr>
          </a:lvl8pPr>
          <a:lvl9pPr marL="3886200" indent="-228600" algn="just" rtl="0" eaLnBrk="0" fontAlgn="base" hangingPunct="0">
            <a:spcBef>
              <a:spcPct val="50000"/>
            </a:spcBef>
            <a:spcAft>
              <a:spcPct val="0"/>
            </a:spcAft>
            <a:buClr>
              <a:srgbClr val="009900"/>
            </a:buClr>
            <a:buFont typeface="Marlett" pitchFamily="2" charset="2"/>
            <a:buChar char="r"/>
            <a:defRPr>
              <a:solidFill>
                <a:srgbClr val="333333"/>
              </a:solidFill>
              <a:latin typeface="+mn-lt"/>
            </a:defRPr>
          </a:lvl9pPr>
        </a:lstStyle>
        <a:p>
          <a:pPr marL="0" indent="0">
            <a:buNone/>
          </a:pPr>
          <a:r>
            <a:rPr lang="pt-PT" sz="13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Em função d</a:t>
          </a:r>
          <a:r>
            <a:rPr lang="en-GB" sz="13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o diâmetro de referência utilizado tem</a:t>
          </a:r>
          <a:r>
            <a:rPr lang="en-GB" sz="1300" b="1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-</a:t>
          </a:r>
          <a:r>
            <a:rPr lang="en-GB" sz="13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se:</a:t>
          </a:r>
          <a:endParaRPr lang="pt-PT" sz="1300" b="1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>
          <a:pPr marL="0" indent="0">
            <a:buNone/>
          </a:pPr>
          <a:r>
            <a:rPr lang="en-GB" sz="13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Coeficiente de forma absoluto (f</a:t>
          </a:r>
          <a:r>
            <a:rPr lang="en-GB" sz="1300" b="1" baseline="-100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0</a:t>
          </a:r>
          <a:r>
            <a:rPr lang="en-GB" sz="1300" b="1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)</a:t>
          </a:r>
        </a:p>
        <a:p>
          <a:pPr marL="0" indent="0">
            <a:buNone/>
          </a:pPr>
          <a:r>
            <a:rPr lang="en-GB" sz="1300" b="1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   </a:t>
          </a:r>
          <a:r>
            <a:rPr lang="en-GB" sz="13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diâmetro referência: diâmetro da base da árvore</a:t>
          </a:r>
        </a:p>
        <a:p>
          <a:pPr marL="0" indent="0">
            <a:buNone/>
          </a:pPr>
          <a:r>
            <a:rPr lang="en-GB" sz="13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Coeficiente de forma ordinário (f)</a:t>
          </a:r>
        </a:p>
        <a:p>
          <a:pPr marL="0" indent="0">
            <a:buNone/>
          </a:pPr>
          <a:r>
            <a:rPr lang="en-GB" sz="1300" b="1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   </a:t>
          </a:r>
          <a:r>
            <a:rPr lang="en-GB" sz="13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diâmetro referência: diâmetro a 1.30m</a:t>
          </a:r>
        </a:p>
        <a:p>
          <a:pPr marL="0" indent="0">
            <a:buNone/>
          </a:pPr>
          <a:r>
            <a:rPr lang="en-GB" sz="13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Coeficiente de forma verdadeiro (f</a:t>
          </a:r>
          <a:r>
            <a:rPr lang="en-GB" sz="1300" b="1" baseline="-100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0.15</a:t>
          </a:r>
          <a:r>
            <a:rPr lang="en-GB" sz="13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)</a:t>
          </a:r>
        </a:p>
        <a:p>
          <a:pPr marL="0" indent="0">
            <a:buNone/>
          </a:pPr>
          <a:r>
            <a:rPr lang="en-GB" sz="1300" b="1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  </a:t>
          </a:r>
          <a:r>
            <a:rPr lang="en-GB" sz="13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diâmetro referência: diâmetro a 15% da altura árvore	</a:t>
          </a:r>
        </a:p>
        <a:p>
          <a:pPr marL="0" indent="0">
            <a:buFont typeface="Marlett" pitchFamily="2" charset="2"/>
            <a:buNone/>
          </a:pPr>
          <a:r>
            <a:rPr lang="en-GB" sz="1300" b="1">
              <a:solidFill>
                <a:schemeClr val="accent3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Só o f</a:t>
          </a:r>
          <a:r>
            <a:rPr lang="en-GB" sz="1300" b="1" baseline="-15000">
              <a:solidFill>
                <a:schemeClr val="accent3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0</a:t>
          </a:r>
          <a:r>
            <a:rPr lang="en-GB" sz="1300" b="1">
              <a:solidFill>
                <a:schemeClr val="accent3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e f</a:t>
          </a:r>
          <a:r>
            <a:rPr lang="en-GB" sz="1300" b="1" baseline="-15000">
              <a:solidFill>
                <a:schemeClr val="accent3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0.10</a:t>
          </a:r>
          <a:r>
            <a:rPr lang="en-GB" sz="1300" b="1">
              <a:solidFill>
                <a:schemeClr val="accent3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caracterizam realmente a forma da árvore, mas o f é o mais utilizado</a:t>
          </a:r>
        </a:p>
        <a:p>
          <a:pPr lvl="1"/>
          <a:endParaRPr lang="en-GB" sz="130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aio_1_6_2015\paula\aulas\2015-2016\inventario%20florestal\aula1_16_2_2016\3.9.1.1_arvore_for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9.1.1"/>
    </sheetNames>
    <sheetDataSet>
      <sheetData sheetId="0">
        <row r="2">
          <cell r="A2" t="str">
            <v>Arv nº 36 - compasso 4X5</v>
          </cell>
          <cell r="F2" t="str">
            <v>Arv nº 8 - compasso 3X2</v>
          </cell>
        </row>
        <row r="4">
          <cell r="C4">
            <v>1.6666666666666666E-2</v>
          </cell>
          <cell r="D4">
            <v>0.89</v>
          </cell>
          <cell r="H4">
            <v>2.2401433691756272E-2</v>
          </cell>
          <cell r="I4">
            <v>0.71684587813620071</v>
          </cell>
        </row>
        <row r="5">
          <cell r="C5">
            <v>4.3333333333333335E-2</v>
          </cell>
          <cell r="D5">
            <v>0.80333333333333334</v>
          </cell>
          <cell r="H5">
            <v>5.824372759856631E-2</v>
          </cell>
          <cell r="I5">
            <v>0.68548387096774199</v>
          </cell>
        </row>
        <row r="6">
          <cell r="C6">
            <v>0.05</v>
          </cell>
          <cell r="D6">
            <v>0.8</v>
          </cell>
          <cell r="H6">
            <v>6.7204301075268813E-2</v>
          </cell>
          <cell r="I6">
            <v>0.67204301075268813</v>
          </cell>
        </row>
        <row r="7">
          <cell r="C7">
            <v>0.15</v>
          </cell>
          <cell r="D7">
            <v>0.72000000000000008</v>
          </cell>
          <cell r="H7">
            <v>0.15008960573476704</v>
          </cell>
          <cell r="I7">
            <v>0.64516129032258063</v>
          </cell>
        </row>
        <row r="8">
          <cell r="C8">
            <v>0.25</v>
          </cell>
          <cell r="D8">
            <v>0.65</v>
          </cell>
          <cell r="H8">
            <v>0.25</v>
          </cell>
          <cell r="I8">
            <v>0.60483870967741937</v>
          </cell>
        </row>
        <row r="9">
          <cell r="C9">
            <v>0.35</v>
          </cell>
          <cell r="D9">
            <v>0.65</v>
          </cell>
          <cell r="H9">
            <v>0.34991039426523296</v>
          </cell>
          <cell r="I9">
            <v>0.55645161290322576</v>
          </cell>
        </row>
        <row r="10">
          <cell r="C10">
            <v>0.45</v>
          </cell>
          <cell r="D10">
            <v>0.6</v>
          </cell>
          <cell r="H10">
            <v>0.44982078853046592</v>
          </cell>
          <cell r="I10">
            <v>0.5</v>
          </cell>
        </row>
        <row r="11">
          <cell r="C11">
            <v>0.55000000000000004</v>
          </cell>
          <cell r="D11">
            <v>0.45</v>
          </cell>
          <cell r="H11">
            <v>0.55017921146953397</v>
          </cell>
          <cell r="I11">
            <v>0.4838709677419355</v>
          </cell>
        </row>
        <row r="12">
          <cell r="C12">
            <v>0.65</v>
          </cell>
          <cell r="D12">
            <v>0.32</v>
          </cell>
          <cell r="H12">
            <v>0.65008960573476704</v>
          </cell>
          <cell r="I12">
            <v>0.40322580645161288</v>
          </cell>
        </row>
        <row r="13">
          <cell r="C13">
            <v>0.73</v>
          </cell>
          <cell r="D13">
            <v>0.25</v>
          </cell>
          <cell r="H13">
            <v>0.78225806451612911</v>
          </cell>
          <cell r="I13">
            <v>0.282258064516129</v>
          </cell>
        </row>
        <row r="14">
          <cell r="C14">
            <v>1</v>
          </cell>
          <cell r="D14">
            <v>0</v>
          </cell>
          <cell r="H14">
            <v>0.87096774193548387</v>
          </cell>
          <cell r="I14">
            <v>0.18548387096774191</v>
          </cell>
        </row>
        <row r="15">
          <cell r="H15">
            <v>1</v>
          </cell>
          <cell r="I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41"/>
  <sheetViews>
    <sheetView tabSelected="1" zoomScale="86" zoomScaleNormal="86" workbookViewId="0">
      <selection activeCell="J40" sqref="J40"/>
    </sheetView>
  </sheetViews>
  <sheetFormatPr defaultRowHeight="12.75" x14ac:dyDescent="0.2"/>
  <cols>
    <col min="1" max="1" width="9.140625" style="20"/>
    <col min="2" max="2" width="9.5703125" style="21" bestFit="1" customWidth="1"/>
    <col min="3" max="3" width="5.5703125" style="21" bestFit="1" customWidth="1"/>
    <col min="4" max="4" width="15.5703125" style="22" bestFit="1" customWidth="1"/>
    <col min="5" max="6" width="7.5703125" style="22" bestFit="1" customWidth="1"/>
    <col min="8" max="8" width="11.42578125" customWidth="1"/>
    <col min="9" max="9" width="11.5703125" customWidth="1"/>
  </cols>
  <sheetData>
    <row r="1" spans="1:21" ht="13.5" thickBot="1" x14ac:dyDescent="0.25"/>
    <row r="2" spans="1:21" ht="13.5" thickBot="1" x14ac:dyDescent="0.25">
      <c r="A2" s="49" t="s">
        <v>29</v>
      </c>
      <c r="K2" s="79" t="s">
        <v>7</v>
      </c>
      <c r="L2" s="80"/>
      <c r="M2" s="80"/>
      <c r="N2" s="81"/>
      <c r="O2" s="2"/>
      <c r="P2" s="79" t="s">
        <v>9</v>
      </c>
      <c r="Q2" s="80"/>
      <c r="R2" s="80"/>
      <c r="S2" s="81"/>
    </row>
    <row r="3" spans="1:21" ht="13.5" thickBot="1" x14ac:dyDescent="0.25">
      <c r="A3" s="33" t="s">
        <v>4</v>
      </c>
      <c r="B3" s="34" t="s">
        <v>0</v>
      </c>
      <c r="C3" s="34" t="s">
        <v>8</v>
      </c>
      <c r="D3" s="34" t="s">
        <v>27</v>
      </c>
      <c r="E3" s="35" t="s">
        <v>6</v>
      </c>
      <c r="F3" s="35" t="s">
        <v>10</v>
      </c>
      <c r="G3" s="2"/>
      <c r="H3" s="21"/>
      <c r="I3" s="21"/>
      <c r="K3" s="16" t="s">
        <v>4</v>
      </c>
      <c r="L3" s="7" t="s">
        <v>0</v>
      </c>
      <c r="M3" s="7" t="s">
        <v>8</v>
      </c>
      <c r="N3" s="8" t="s">
        <v>18</v>
      </c>
      <c r="O3" s="4"/>
      <c r="P3" s="16" t="s">
        <v>4</v>
      </c>
      <c r="Q3" s="7" t="s">
        <v>0</v>
      </c>
      <c r="R3" s="7" t="s">
        <v>8</v>
      </c>
      <c r="S3" s="8" t="s">
        <v>18</v>
      </c>
    </row>
    <row r="4" spans="1:21" ht="15" x14ac:dyDescent="0.2">
      <c r="A4" s="17">
        <v>0.5</v>
      </c>
      <c r="B4" s="9">
        <v>26.7</v>
      </c>
      <c r="C4" s="22">
        <f>A4/$A$14</f>
        <v>1.6666666666666666E-2</v>
      </c>
      <c r="D4" s="22">
        <f>A4</f>
        <v>0.5</v>
      </c>
      <c r="E4" s="23">
        <f>PI()/4*(B4/100)^2</f>
        <v>5.5990249670440695E-2</v>
      </c>
      <c r="F4" s="23">
        <f>E4*D4</f>
        <v>2.7995124835220347E-2</v>
      </c>
      <c r="G4" s="2"/>
      <c r="H4" s="74" t="s">
        <v>19</v>
      </c>
      <c r="I4" s="74" t="s">
        <v>20</v>
      </c>
      <c r="K4" s="17">
        <v>0.5</v>
      </c>
      <c r="L4" s="9">
        <v>26.7</v>
      </c>
      <c r="M4" s="10">
        <f>K4/$K$13</f>
        <v>1.6666666666666666E-2</v>
      </c>
      <c r="N4" s="11">
        <f>L4/$A$14</f>
        <v>0.89</v>
      </c>
      <c r="O4" s="2"/>
      <c r="P4" s="17">
        <v>0.5</v>
      </c>
      <c r="Q4" s="36">
        <v>16</v>
      </c>
      <c r="R4" s="10">
        <f>P4/$P$14</f>
        <v>2.2727272727272728E-2</v>
      </c>
      <c r="S4" s="11">
        <f>Q4/$P$14</f>
        <v>0.72727272727272729</v>
      </c>
    </row>
    <row r="5" spans="1:21" ht="15" x14ac:dyDescent="0.2">
      <c r="A5" s="17">
        <v>1.3</v>
      </c>
      <c r="B5" s="9">
        <v>24.1</v>
      </c>
      <c r="C5" s="22">
        <f>A5/$A$14</f>
        <v>4.3333333333333335E-2</v>
      </c>
      <c r="D5" s="22">
        <f>A5-A4</f>
        <v>0.8</v>
      </c>
      <c r="E5" s="23">
        <f t="shared" ref="E5:E14" si="0">PI()/4*(B5/100)^2</f>
        <v>4.5616710728287199E-2</v>
      </c>
      <c r="F5" s="23">
        <f>(E4+E5)/2*D5</f>
        <v>4.0642784159491158E-2</v>
      </c>
      <c r="G5" s="2"/>
      <c r="H5" s="74" t="s">
        <v>22</v>
      </c>
      <c r="I5" s="74" t="s">
        <v>21</v>
      </c>
      <c r="K5" s="17">
        <v>1.3</v>
      </c>
      <c r="L5" s="9">
        <v>24.1</v>
      </c>
      <c r="M5" s="10">
        <f>K5/$K$13</f>
        <v>4.3333333333333335E-2</v>
      </c>
      <c r="N5" s="11">
        <f>L5/$A$14</f>
        <v>0.80333333333333334</v>
      </c>
      <c r="O5" s="2"/>
      <c r="P5" s="17">
        <v>1.3</v>
      </c>
      <c r="Q5" s="9">
        <v>15.3</v>
      </c>
      <c r="R5" s="10">
        <f>P5/$P$14</f>
        <v>5.909090909090909E-2</v>
      </c>
      <c r="S5" s="11">
        <f>Q5/$P$14</f>
        <v>0.69545454545454544</v>
      </c>
    </row>
    <row r="6" spans="1:21" x14ac:dyDescent="0.2">
      <c r="A6" s="77">
        <v>4.3</v>
      </c>
      <c r="B6" s="78">
        <v>21.6</v>
      </c>
      <c r="C6" s="22">
        <f>A6/$A$14</f>
        <v>0.14333333333333334</v>
      </c>
      <c r="D6" s="22">
        <f>A6-A5</f>
        <v>3</v>
      </c>
      <c r="E6" s="23">
        <f t="shared" si="0"/>
        <v>3.6643536711471351E-2</v>
      </c>
      <c r="F6" s="23">
        <f>(E5+E6)/2*D6</f>
        <v>0.12339037115963782</v>
      </c>
      <c r="G6" s="2"/>
      <c r="K6" s="18">
        <v>4.3</v>
      </c>
      <c r="L6" s="12">
        <v>21.6</v>
      </c>
      <c r="M6" s="10">
        <f>K6/$K$13</f>
        <v>0.14333333333333334</v>
      </c>
      <c r="N6" s="11">
        <f>L6/$A$14</f>
        <v>0.72000000000000008</v>
      </c>
      <c r="O6" s="2"/>
      <c r="P6" s="17">
        <v>1.5</v>
      </c>
      <c r="Q6" s="9">
        <v>15</v>
      </c>
      <c r="R6" s="10">
        <f>P6/$P$14</f>
        <v>6.8181818181818177E-2</v>
      </c>
      <c r="S6" s="11">
        <f>Q6/$P$14</f>
        <v>0.68181818181818177</v>
      </c>
    </row>
    <row r="7" spans="1:21" x14ac:dyDescent="0.2">
      <c r="A7" s="26">
        <v>4.5</v>
      </c>
      <c r="B7" s="98">
        <f>(A8-0.15*A14)*(B6-B8)/(A8-A6)+B8</f>
        <v>21.46</v>
      </c>
      <c r="C7" s="28">
        <f>A7/$A$14</f>
        <v>0.15</v>
      </c>
      <c r="D7" s="28">
        <f t="shared" ref="D7:D11" si="1">A7-A6</f>
        <v>0.20000000000000018</v>
      </c>
      <c r="E7" s="23">
        <f t="shared" si="0"/>
        <v>3.6170067282648828E-2</v>
      </c>
      <c r="F7" s="29">
        <f>(E6+E7)/2*D7</f>
        <v>7.281360399412024E-3</v>
      </c>
      <c r="G7" s="5"/>
      <c r="H7" s="47" t="s">
        <v>17</v>
      </c>
      <c r="I7" s="21"/>
      <c r="K7" s="17">
        <v>7.3</v>
      </c>
      <c r="L7" s="9">
        <v>19.5</v>
      </c>
      <c r="M7" s="10">
        <f>K7/$K$13</f>
        <v>0.24333333333333332</v>
      </c>
      <c r="N7" s="11">
        <f>L7/$A$14</f>
        <v>0.65</v>
      </c>
      <c r="O7" s="6"/>
      <c r="P7" s="18">
        <v>3.3</v>
      </c>
      <c r="Q7" s="12">
        <v>14.4</v>
      </c>
      <c r="R7" s="38">
        <f>P7/$P$14</f>
        <v>0.15</v>
      </c>
      <c r="S7" s="39">
        <f>Q7/$P$14</f>
        <v>0.65454545454545454</v>
      </c>
      <c r="T7" s="40"/>
      <c r="U7" s="41"/>
    </row>
    <row r="8" spans="1:21" x14ac:dyDescent="0.2">
      <c r="A8" s="77">
        <v>7.3</v>
      </c>
      <c r="B8" s="78">
        <v>19.5</v>
      </c>
      <c r="C8" s="22">
        <f>A8/$A$14</f>
        <v>0.24333333333333332</v>
      </c>
      <c r="D8" s="22">
        <f t="shared" si="1"/>
        <v>2.8</v>
      </c>
      <c r="E8" s="23">
        <f t="shared" si="0"/>
        <v>2.9864765163187975E-2</v>
      </c>
      <c r="F8" s="23">
        <f t="shared" ref="F8" si="2">(E7+E8)/2*D8</f>
        <v>9.244876542417152E-2</v>
      </c>
      <c r="H8" s="48" t="s">
        <v>26</v>
      </c>
      <c r="I8" s="21"/>
      <c r="K8" s="17">
        <v>10.3</v>
      </c>
      <c r="L8" s="9">
        <v>19.5</v>
      </c>
      <c r="M8" s="10">
        <f>K8/$K$13</f>
        <v>0.34333333333333338</v>
      </c>
      <c r="N8" s="11">
        <f>L8/$A$14</f>
        <v>0.65</v>
      </c>
      <c r="O8" s="2"/>
      <c r="P8" s="17">
        <v>5.5</v>
      </c>
      <c r="Q8" s="9">
        <v>13.5</v>
      </c>
      <c r="R8" s="10">
        <f>P8/$P$14</f>
        <v>0.25</v>
      </c>
      <c r="S8" s="11">
        <f>Q8/$P$14</f>
        <v>0.61363636363636365</v>
      </c>
    </row>
    <row r="9" spans="1:21" x14ac:dyDescent="0.2">
      <c r="A9" s="17">
        <v>10.3</v>
      </c>
      <c r="B9" s="9">
        <v>19.100000000000001</v>
      </c>
      <c r="C9" s="22">
        <f>A9/$A$14</f>
        <v>0.34333333333333338</v>
      </c>
      <c r="D9" s="22">
        <f t="shared" si="1"/>
        <v>3.0000000000000009</v>
      </c>
      <c r="E9" s="23">
        <f t="shared" si="0"/>
        <v>2.8652110398902312E-2</v>
      </c>
      <c r="F9" s="23">
        <f t="shared" ref="F9:F12" si="3">(E8+E9)/2*D9</f>
        <v>8.7775313343135458E-2</v>
      </c>
      <c r="G9" s="2"/>
      <c r="K9" s="17">
        <v>13.3</v>
      </c>
      <c r="L9" s="9">
        <v>18</v>
      </c>
      <c r="M9" s="10">
        <f>K9/$K$13</f>
        <v>0.44333333333333336</v>
      </c>
      <c r="N9" s="11">
        <f>L9/$A$14</f>
        <v>0.6</v>
      </c>
      <c r="O9" s="2"/>
      <c r="P9" s="17">
        <v>7.7</v>
      </c>
      <c r="Q9" s="9">
        <v>12.42</v>
      </c>
      <c r="R9" s="10">
        <f>P9/$P$14</f>
        <v>0.35000000000000003</v>
      </c>
      <c r="S9" s="11">
        <f>Q9/$P$14</f>
        <v>0.56454545454545457</v>
      </c>
    </row>
    <row r="10" spans="1:21" x14ac:dyDescent="0.2">
      <c r="A10" s="17">
        <v>13.3</v>
      </c>
      <c r="B10" s="9">
        <v>18</v>
      </c>
      <c r="C10" s="22">
        <f>A10/$A$14</f>
        <v>0.44333333333333336</v>
      </c>
      <c r="D10" s="22">
        <f t="shared" si="1"/>
        <v>3</v>
      </c>
      <c r="E10" s="23">
        <f t="shared" si="0"/>
        <v>2.5446900494077322E-2</v>
      </c>
      <c r="F10" s="23">
        <f t="shared" si="3"/>
        <v>8.1148516339469456E-2</v>
      </c>
      <c r="G10" s="2"/>
      <c r="K10" s="17">
        <v>16.3</v>
      </c>
      <c r="L10" s="9">
        <v>13.5</v>
      </c>
      <c r="M10" s="10">
        <f>K10/$K$13</f>
        <v>0.54333333333333333</v>
      </c>
      <c r="N10" s="11">
        <f>L10/$A$14</f>
        <v>0.45</v>
      </c>
      <c r="O10" s="2"/>
      <c r="P10" s="17">
        <v>9.9</v>
      </c>
      <c r="Q10" s="9">
        <v>11.16</v>
      </c>
      <c r="R10" s="10">
        <f>P10/$P$14</f>
        <v>0.45</v>
      </c>
      <c r="S10" s="11">
        <f>Q10/$P$14</f>
        <v>0.50727272727272732</v>
      </c>
    </row>
    <row r="11" spans="1:21" x14ac:dyDescent="0.2">
      <c r="A11" s="17">
        <v>16.3</v>
      </c>
      <c r="B11" s="9">
        <v>13.5</v>
      </c>
      <c r="C11" s="22">
        <f>A11/$A$14</f>
        <v>0.54333333333333333</v>
      </c>
      <c r="D11" s="22">
        <f t="shared" si="1"/>
        <v>3</v>
      </c>
      <c r="E11" s="23">
        <f t="shared" si="0"/>
        <v>1.4313881527918496E-2</v>
      </c>
      <c r="F11" s="23">
        <f t="shared" si="3"/>
        <v>5.9641173032993725E-2</v>
      </c>
      <c r="G11" s="2"/>
      <c r="K11" s="17">
        <v>19.3</v>
      </c>
      <c r="L11" s="9">
        <v>9.6</v>
      </c>
      <c r="M11" s="10">
        <f>K11/$K$13</f>
        <v>0.64333333333333331</v>
      </c>
      <c r="N11" s="11">
        <f>L11/$A$14</f>
        <v>0.32</v>
      </c>
      <c r="O11" s="2"/>
      <c r="P11" s="17">
        <v>12.1</v>
      </c>
      <c r="Q11" s="9">
        <v>10.8</v>
      </c>
      <c r="R11" s="10">
        <f>P11/$P$14</f>
        <v>0.54999999999999993</v>
      </c>
      <c r="S11" s="11">
        <f>Q11/$P$14</f>
        <v>0.49090909090909096</v>
      </c>
    </row>
    <row r="12" spans="1:21" x14ac:dyDescent="0.2">
      <c r="A12" s="17">
        <v>19.3</v>
      </c>
      <c r="B12" s="9">
        <v>9.6</v>
      </c>
      <c r="C12" s="22">
        <f>A12/$A$14</f>
        <v>0.64333333333333331</v>
      </c>
      <c r="D12" s="22">
        <f t="shared" ref="D9:D12" si="4">A12-A11</f>
        <v>3</v>
      </c>
      <c r="E12" s="23">
        <f t="shared" si="0"/>
        <v>7.2382294738708832E-3</v>
      </c>
      <c r="F12" s="23">
        <f t="shared" si="3"/>
        <v>3.2328166502684066E-2</v>
      </c>
      <c r="G12" s="2"/>
      <c r="K12" s="17">
        <v>21.9</v>
      </c>
      <c r="L12" s="9">
        <v>7.5</v>
      </c>
      <c r="M12" s="10">
        <f>K12/$K$13</f>
        <v>0.73</v>
      </c>
      <c r="N12" s="11">
        <f>L12/$A$14</f>
        <v>0.25</v>
      </c>
      <c r="O12" s="2"/>
      <c r="P12" s="17">
        <v>14.3</v>
      </c>
      <c r="Q12" s="9">
        <v>9</v>
      </c>
      <c r="R12" s="10">
        <f>P12/$P$14</f>
        <v>0.65</v>
      </c>
      <c r="S12" s="11">
        <f>Q12/$P$14</f>
        <v>0.40909090909090912</v>
      </c>
    </row>
    <row r="13" spans="1:21" ht="13.5" thickBot="1" x14ac:dyDescent="0.25">
      <c r="A13" s="17">
        <v>21.9</v>
      </c>
      <c r="B13" s="9">
        <v>7.5</v>
      </c>
      <c r="C13" s="22">
        <f>A13/$A$14</f>
        <v>0.73</v>
      </c>
      <c r="D13" s="22">
        <f>A13-A12</f>
        <v>2.5999999999999979</v>
      </c>
      <c r="E13" s="23">
        <f t="shared" si="0"/>
        <v>4.4178646691106467E-3</v>
      </c>
      <c r="F13" s="23">
        <f>(E12+E13)/2*D13</f>
        <v>1.5152922385875976E-2</v>
      </c>
      <c r="G13" s="2"/>
      <c r="K13" s="19">
        <v>30</v>
      </c>
      <c r="L13" s="13">
        <v>0</v>
      </c>
      <c r="M13" s="14">
        <f>K13/$K$13</f>
        <v>1</v>
      </c>
      <c r="N13" s="15">
        <f>L13/$A$14</f>
        <v>0</v>
      </c>
      <c r="O13" s="2"/>
      <c r="P13" s="17">
        <v>16.5</v>
      </c>
      <c r="Q13" s="9">
        <v>6.3</v>
      </c>
      <c r="R13" s="10">
        <f>P13/$P$14</f>
        <v>0.75</v>
      </c>
      <c r="S13" s="11">
        <f>Q13/$P$14</f>
        <v>0.28636363636363638</v>
      </c>
    </row>
    <row r="14" spans="1:21" ht="13.5" thickBot="1" x14ac:dyDescent="0.25">
      <c r="A14" s="30">
        <v>30</v>
      </c>
      <c r="B14" s="31">
        <v>0</v>
      </c>
      <c r="C14" s="25">
        <f>A14/$A$14</f>
        <v>1</v>
      </c>
      <c r="D14" s="25">
        <f>A14-A13</f>
        <v>8.1000000000000014</v>
      </c>
      <c r="E14" s="32">
        <f t="shared" si="0"/>
        <v>0</v>
      </c>
      <c r="F14" s="32">
        <f>E13*D14*1/3</f>
        <v>1.1928234606598748E-2</v>
      </c>
      <c r="G14" s="2"/>
      <c r="O14" s="2"/>
      <c r="P14" s="19">
        <v>22</v>
      </c>
      <c r="Q14" s="13">
        <v>0</v>
      </c>
      <c r="R14" s="14">
        <f>P14/$P$14</f>
        <v>1</v>
      </c>
      <c r="S14" s="15">
        <f>Q14/$P$14</f>
        <v>0</v>
      </c>
    </row>
    <row r="15" spans="1:21" x14ac:dyDescent="0.2">
      <c r="B15" s="20"/>
      <c r="C15" s="22"/>
      <c r="E15" s="23"/>
      <c r="F15" s="23"/>
      <c r="G15" s="50">
        <f>SUM(F4:F14)</f>
        <v>0.57973273218869026</v>
      </c>
      <c r="H15" s="51" t="s">
        <v>23</v>
      </c>
      <c r="N15" s="2"/>
      <c r="O15" s="2"/>
      <c r="P15" s="9"/>
      <c r="Q15" s="9"/>
      <c r="R15" s="10"/>
      <c r="S15" s="10"/>
    </row>
    <row r="16" spans="1:21" x14ac:dyDescent="0.2">
      <c r="G16" s="88">
        <v>0.58340000000000003</v>
      </c>
    </row>
    <row r="17" spans="1:10" x14ac:dyDescent="0.2">
      <c r="A17" s="49" t="s">
        <v>28</v>
      </c>
    </row>
    <row r="18" spans="1:10" x14ac:dyDescent="0.2">
      <c r="A18" s="33" t="s">
        <v>4</v>
      </c>
      <c r="B18" s="34" t="s">
        <v>0</v>
      </c>
      <c r="C18" s="34" t="s">
        <v>8</v>
      </c>
      <c r="D18" s="34" t="s">
        <v>5</v>
      </c>
      <c r="E18" s="35" t="s">
        <v>6</v>
      </c>
      <c r="F18" s="35" t="s">
        <v>10</v>
      </c>
      <c r="G18" s="2"/>
    </row>
    <row r="19" spans="1:10" x14ac:dyDescent="0.2">
      <c r="A19" s="17">
        <v>0.5</v>
      </c>
      <c r="B19" s="9">
        <v>16</v>
      </c>
      <c r="C19" s="22">
        <f>A19/$A$29</f>
        <v>2.2727272727272728E-2</v>
      </c>
      <c r="D19" s="20">
        <f>A19</f>
        <v>0.5</v>
      </c>
      <c r="E19" s="23">
        <f>PI()*(B19/100)^2/4</f>
        <v>2.0106192982974676E-2</v>
      </c>
      <c r="F19" s="23">
        <f>E19*D19</f>
        <v>1.0053096491487338E-2</v>
      </c>
      <c r="G19" s="2"/>
    </row>
    <row r="20" spans="1:10" x14ac:dyDescent="0.2">
      <c r="A20" s="17">
        <v>1.3</v>
      </c>
      <c r="B20" s="9">
        <v>15.3</v>
      </c>
      <c r="C20" s="22">
        <f t="shared" ref="C20:C29" si="5">A20/$A$29</f>
        <v>5.909090909090909E-2</v>
      </c>
      <c r="D20" s="20">
        <f>A20-A19</f>
        <v>0.8</v>
      </c>
      <c r="E20" s="23">
        <f>PI()*(B20/100)^2/4</f>
        <v>1.8385385606970867E-2</v>
      </c>
      <c r="F20" s="23">
        <f>(E19+E20)/2*D20</f>
        <v>1.5396631435978218E-2</v>
      </c>
      <c r="G20" s="2"/>
    </row>
    <row r="21" spans="1:10" x14ac:dyDescent="0.2">
      <c r="A21" s="17">
        <v>1.5</v>
      </c>
      <c r="B21" s="9">
        <v>15</v>
      </c>
      <c r="C21" s="22">
        <f t="shared" si="5"/>
        <v>6.8181818181818177E-2</v>
      </c>
      <c r="D21" s="20">
        <f t="shared" ref="D21:D28" si="6">A21-A20</f>
        <v>0.19999999999999996</v>
      </c>
      <c r="E21" s="23">
        <f t="shared" ref="E21:E27" si="7">PI()*(B21/100)^2/4</f>
        <v>1.7671458676442587E-2</v>
      </c>
      <c r="F21" s="23">
        <f t="shared" ref="F21:F26" si="8">(E20+E21)/2*D21</f>
        <v>3.6056844283413442E-3</v>
      </c>
    </row>
    <row r="22" spans="1:10" x14ac:dyDescent="0.2">
      <c r="A22" s="26">
        <v>3.3</v>
      </c>
      <c r="B22" s="27">
        <v>14.4</v>
      </c>
      <c r="C22" s="28">
        <f t="shared" si="5"/>
        <v>0.15</v>
      </c>
      <c r="D22" s="37">
        <f t="shared" si="6"/>
        <v>1.7999999999999998</v>
      </c>
      <c r="E22" s="29">
        <f t="shared" si="7"/>
        <v>1.628601631620949E-2</v>
      </c>
      <c r="F22" s="29">
        <f t="shared" si="8"/>
        <v>3.0561727493386863E-2</v>
      </c>
      <c r="G22" s="5"/>
      <c r="H22" s="75" t="s">
        <v>17</v>
      </c>
    </row>
    <row r="23" spans="1:10" x14ac:dyDescent="0.2">
      <c r="A23" s="17">
        <v>5.5</v>
      </c>
      <c r="B23" s="9">
        <v>13.5</v>
      </c>
      <c r="C23" s="22">
        <f t="shared" si="5"/>
        <v>0.25</v>
      </c>
      <c r="D23" s="20">
        <f t="shared" si="6"/>
        <v>2.2000000000000002</v>
      </c>
      <c r="E23" s="23">
        <f t="shared" si="7"/>
        <v>1.4313881527918496E-2</v>
      </c>
      <c r="F23" s="23">
        <f t="shared" si="8"/>
        <v>3.3659887628540781E-2</v>
      </c>
      <c r="G23" s="2"/>
      <c r="H23" s="76" t="s">
        <v>30</v>
      </c>
    </row>
    <row r="24" spans="1:10" x14ac:dyDescent="0.2">
      <c r="A24" s="17">
        <v>7.7</v>
      </c>
      <c r="B24" s="9">
        <v>12.42</v>
      </c>
      <c r="C24" s="22">
        <f t="shared" si="5"/>
        <v>0.35000000000000003</v>
      </c>
      <c r="D24" s="20">
        <f t="shared" si="6"/>
        <v>2.2000000000000002</v>
      </c>
      <c r="E24" s="23">
        <f t="shared" si="7"/>
        <v>1.2115269325230214E-2</v>
      </c>
      <c r="F24" s="23">
        <f t="shared" si="8"/>
        <v>2.9072065938463582E-2</v>
      </c>
      <c r="G24" s="2"/>
    </row>
    <row r="25" spans="1:10" x14ac:dyDescent="0.2">
      <c r="A25" s="17">
        <v>9.9</v>
      </c>
      <c r="B25" s="9">
        <v>11.16</v>
      </c>
      <c r="C25" s="22">
        <f t="shared" si="5"/>
        <v>0.45</v>
      </c>
      <c r="D25" s="20">
        <f t="shared" si="6"/>
        <v>2.2000000000000002</v>
      </c>
      <c r="E25" s="23">
        <f t="shared" si="7"/>
        <v>9.7817885499233252E-3</v>
      </c>
      <c r="F25" s="23">
        <f t="shared" si="8"/>
        <v>2.4086763662668893E-2</v>
      </c>
      <c r="G25" s="2"/>
    </row>
    <row r="26" spans="1:10" x14ac:dyDescent="0.2">
      <c r="A26" s="17">
        <v>12.1</v>
      </c>
      <c r="B26" s="9">
        <v>10.8</v>
      </c>
      <c r="C26" s="22">
        <f t="shared" si="5"/>
        <v>0.54999999999999993</v>
      </c>
      <c r="D26" s="20">
        <f t="shared" si="6"/>
        <v>2.1999999999999993</v>
      </c>
      <c r="E26" s="23">
        <f t="shared" si="7"/>
        <v>9.1608841778678379E-3</v>
      </c>
      <c r="F26" s="23">
        <f t="shared" si="8"/>
        <v>2.0836940000570271E-2</v>
      </c>
      <c r="G26" s="2"/>
    </row>
    <row r="27" spans="1:10" x14ac:dyDescent="0.2">
      <c r="A27" s="17">
        <v>14.3</v>
      </c>
      <c r="B27" s="9">
        <v>9</v>
      </c>
      <c r="C27" s="22">
        <f t="shared" si="5"/>
        <v>0.65</v>
      </c>
      <c r="D27" s="20">
        <f t="shared" si="6"/>
        <v>2.2000000000000011</v>
      </c>
      <c r="E27" s="23">
        <f t="shared" si="7"/>
        <v>6.3617251235193305E-3</v>
      </c>
      <c r="F27" s="23">
        <f>(E26+E27)/2*D27</f>
        <v>1.7074870231525895E-2</v>
      </c>
      <c r="G27" s="2"/>
    </row>
    <row r="28" spans="1:10" x14ac:dyDescent="0.2">
      <c r="A28" s="17">
        <v>16.5</v>
      </c>
      <c r="B28" s="9">
        <v>6.3</v>
      </c>
      <c r="C28" s="22">
        <f t="shared" si="5"/>
        <v>0.75</v>
      </c>
      <c r="D28" s="20">
        <f t="shared" si="6"/>
        <v>2.1999999999999993</v>
      </c>
      <c r="E28" s="23">
        <f>PI()*(B28/100)^2/4</f>
        <v>3.1172453105244723E-3</v>
      </c>
      <c r="F28" s="23">
        <f>(E27+E28)/2*D28</f>
        <v>1.0426867477448179E-2</v>
      </c>
      <c r="G28" s="2"/>
    </row>
    <row r="29" spans="1:10" x14ac:dyDescent="0.2">
      <c r="A29" s="30">
        <v>22</v>
      </c>
      <c r="B29" s="31">
        <v>0</v>
      </c>
      <c r="C29" s="25">
        <f t="shared" si="5"/>
        <v>1</v>
      </c>
      <c r="D29" s="31">
        <f>A29-A28</f>
        <v>5.5</v>
      </c>
      <c r="E29" s="32">
        <f>PI()*(B29/100)^2/4</f>
        <v>0</v>
      </c>
      <c r="F29" s="32">
        <f>1/3*E28*D29</f>
        <v>5.7149497359615317E-3</v>
      </c>
    </row>
    <row r="30" spans="1:10" x14ac:dyDescent="0.2">
      <c r="A30" s="9"/>
      <c r="B30" s="9"/>
      <c r="C30" s="22"/>
      <c r="D30" s="20"/>
      <c r="G30" s="50">
        <f>SUM(F19:F29)</f>
        <v>0.20048948452437287</v>
      </c>
      <c r="H30" s="51" t="s">
        <v>23</v>
      </c>
    </row>
    <row r="31" spans="1:10" s="1" customFormat="1" x14ac:dyDescent="0.2">
      <c r="A31" s="20"/>
      <c r="B31" s="21"/>
      <c r="C31" s="21"/>
      <c r="D31" s="22"/>
      <c r="E31" s="22"/>
      <c r="F31" s="22"/>
      <c r="G31"/>
      <c r="H31"/>
    </row>
    <row r="32" spans="1:10" ht="15.75" x14ac:dyDescent="0.3">
      <c r="A32" s="89" t="s">
        <v>2</v>
      </c>
      <c r="B32" s="90" t="s">
        <v>11</v>
      </c>
      <c r="C32" s="90" t="s">
        <v>34</v>
      </c>
      <c r="D32" s="91" t="s">
        <v>14</v>
      </c>
      <c r="E32" s="92" t="s">
        <v>1</v>
      </c>
      <c r="F32" s="90" t="s">
        <v>3</v>
      </c>
      <c r="G32" s="92" t="s">
        <v>15</v>
      </c>
      <c r="H32" s="91" t="s">
        <v>16</v>
      </c>
      <c r="I32" s="92" t="s">
        <v>12</v>
      </c>
      <c r="J32" s="93" t="s">
        <v>13</v>
      </c>
    </row>
    <row r="33" spans="1:10" x14ac:dyDescent="0.2">
      <c r="A33" s="94"/>
      <c r="B33" s="46" t="s">
        <v>38</v>
      </c>
      <c r="C33" s="46" t="s">
        <v>35</v>
      </c>
      <c r="D33" s="96" t="s">
        <v>35</v>
      </c>
      <c r="E33" s="97" t="s">
        <v>36</v>
      </c>
      <c r="F33" s="46" t="s">
        <v>37</v>
      </c>
      <c r="G33" s="97" t="s">
        <v>37</v>
      </c>
      <c r="H33" s="96" t="s">
        <v>37</v>
      </c>
      <c r="I33" s="25"/>
      <c r="J33" s="95"/>
    </row>
    <row r="34" spans="1:10" x14ac:dyDescent="0.2">
      <c r="A34" s="42">
        <v>36</v>
      </c>
      <c r="B34" s="43" t="s">
        <v>24</v>
      </c>
      <c r="C34" s="9">
        <f>B5</f>
        <v>24.1</v>
      </c>
      <c r="D34" s="82">
        <f>B7</f>
        <v>21.46</v>
      </c>
      <c r="E34" s="9">
        <f>A14</f>
        <v>30</v>
      </c>
      <c r="F34" s="44">
        <f>G15</f>
        <v>0.57973273218869026</v>
      </c>
      <c r="G34" s="44">
        <f>PI()/4*(C34/100)^2*E34</f>
        <v>1.3685013218486159</v>
      </c>
      <c r="H34" s="84">
        <f>PI()/4*(D34/100)^2*E34</f>
        <v>1.0851020184794649</v>
      </c>
      <c r="I34" s="52">
        <f>F34/G34</f>
        <v>0.42362599358367331</v>
      </c>
      <c r="J34" s="86">
        <f>$F34/H34</f>
        <v>0.5342656472071261</v>
      </c>
    </row>
    <row r="35" spans="1:10" x14ac:dyDescent="0.2">
      <c r="A35" s="45">
        <v>8</v>
      </c>
      <c r="B35" s="46" t="s">
        <v>25</v>
      </c>
      <c r="C35" s="31">
        <f>B20</f>
        <v>15.3</v>
      </c>
      <c r="D35" s="83">
        <f>B22</f>
        <v>14.4</v>
      </c>
      <c r="E35" s="31">
        <f>A29</f>
        <v>22</v>
      </c>
      <c r="F35" s="32">
        <f>G30</f>
        <v>0.20048948452437287</v>
      </c>
      <c r="G35" s="32">
        <f>PI()/4*(C35/100)^2*E35</f>
        <v>0.40447848335335906</v>
      </c>
      <c r="H35" s="85">
        <f>PI()/4*(D35/100)^2*E35</f>
        <v>0.35829235895660877</v>
      </c>
      <c r="I35" s="53">
        <f>F35/G35</f>
        <v>0.49567404145258814</v>
      </c>
      <c r="J35" s="87">
        <f>$F35/H35</f>
        <v>0.55956952335858579</v>
      </c>
    </row>
    <row r="36" spans="1:10" x14ac:dyDescent="0.2">
      <c r="A36" s="24"/>
      <c r="C36" s="22"/>
      <c r="F36" s="23"/>
      <c r="G36" s="3"/>
      <c r="H36" s="3"/>
    </row>
    <row r="37" spans="1:10" x14ac:dyDescent="0.2">
      <c r="A37" s="24"/>
      <c r="C37" s="22"/>
      <c r="F37" s="23"/>
      <c r="G37" s="3"/>
      <c r="H37" s="3"/>
    </row>
    <row r="38" spans="1:10" x14ac:dyDescent="0.2">
      <c r="A38" s="54" t="s">
        <v>31</v>
      </c>
      <c r="B38" s="55"/>
      <c r="C38" s="56"/>
      <c r="D38" s="56"/>
      <c r="E38" s="56"/>
      <c r="F38" s="57"/>
      <c r="G38" s="58"/>
      <c r="H38" s="59"/>
    </row>
    <row r="39" spans="1:10" x14ac:dyDescent="0.2">
      <c r="A39" s="60" t="s">
        <v>32</v>
      </c>
      <c r="B39" s="61"/>
      <c r="C39" s="62"/>
      <c r="D39" s="62"/>
      <c r="E39" s="62"/>
      <c r="F39" s="63"/>
      <c r="G39" s="64"/>
      <c r="H39" s="65"/>
    </row>
    <row r="40" spans="1:10" x14ac:dyDescent="0.2">
      <c r="A40" s="66" t="s">
        <v>33</v>
      </c>
      <c r="B40" s="61"/>
      <c r="C40" s="61"/>
      <c r="D40" s="62"/>
      <c r="E40" s="62"/>
      <c r="F40" s="62"/>
      <c r="G40" s="67"/>
      <c r="H40" s="68"/>
    </row>
    <row r="41" spans="1:10" x14ac:dyDescent="0.2">
      <c r="A41" s="69"/>
      <c r="B41" s="70"/>
      <c r="C41" s="70"/>
      <c r="D41" s="71"/>
      <c r="E41" s="71"/>
      <c r="F41" s="71"/>
      <c r="G41" s="72"/>
      <c r="H41" s="73"/>
    </row>
  </sheetData>
  <mergeCells count="2">
    <mergeCell ref="K2:N2"/>
    <mergeCell ref="P2:S2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3.2.1-2 pag6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</dc:creator>
  <cp:lastModifiedBy>paula Soares</cp:lastModifiedBy>
  <cp:lastPrinted>2008-03-11T20:47:15Z</cp:lastPrinted>
  <dcterms:created xsi:type="dcterms:W3CDTF">2002-03-09T22:27:34Z</dcterms:created>
  <dcterms:modified xsi:type="dcterms:W3CDTF">2021-02-16T09:34:55Z</dcterms:modified>
</cp:coreProperties>
</file>