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2-23_Inventario\Exercicio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9" i="1" l="1"/>
  <c r="R39" i="1" s="1"/>
  <c r="AE9" i="1"/>
  <c r="B17" i="1"/>
  <c r="Y21" i="1"/>
  <c r="Z21" i="1" s="1"/>
  <c r="AA22" i="1" s="1"/>
  <c r="W21" i="1"/>
  <c r="X22" i="1" s="1"/>
  <c r="V21" i="1"/>
  <c r="Y20" i="1"/>
  <c r="Z20" i="1" s="1"/>
  <c r="AA21" i="1" s="1"/>
  <c r="W20" i="1"/>
  <c r="X21" i="1" s="1"/>
  <c r="V20" i="1"/>
  <c r="AE10" i="1" s="1"/>
  <c r="Y19" i="1"/>
  <c r="Z19" i="1" s="1"/>
  <c r="V19" i="1"/>
  <c r="W19" i="1" s="1"/>
  <c r="Y18" i="1"/>
  <c r="Z18" i="1" s="1"/>
  <c r="AA19" i="1" s="1"/>
  <c r="V18" i="1"/>
  <c r="W18" i="1" s="1"/>
  <c r="Y17" i="1"/>
  <c r="Z17" i="1" s="1"/>
  <c r="V17" i="1"/>
  <c r="AE7" i="1" s="1"/>
  <c r="P17" i="1"/>
  <c r="AD7" i="1" s="1"/>
  <c r="R11" i="1"/>
  <c r="AE8" i="1" s="1"/>
  <c r="T10" i="1"/>
  <c r="X20" i="1" l="1"/>
  <c r="P18" i="1"/>
  <c r="AA20" i="1"/>
  <c r="AE11" i="1"/>
  <c r="P38" i="1"/>
  <c r="P39" i="1"/>
  <c r="W17" i="1"/>
  <c r="X19" i="1"/>
  <c r="AA17" i="1"/>
  <c r="AA18" i="1"/>
  <c r="B19" i="1"/>
  <c r="B18" i="1"/>
  <c r="K18" i="1"/>
  <c r="K19" i="1"/>
  <c r="K20" i="1"/>
  <c r="L20" i="1" s="1"/>
  <c r="M20" i="1" s="1"/>
  <c r="K21" i="1"/>
  <c r="L21" i="1" s="1"/>
  <c r="M22" i="1" s="1"/>
  <c r="K22" i="1"/>
  <c r="L22" i="1" s="1"/>
  <c r="M23" i="1" s="1"/>
  <c r="K23" i="1"/>
  <c r="L23" i="1" s="1"/>
  <c r="M24" i="1" s="1"/>
  <c r="K24" i="1"/>
  <c r="L24" i="1" s="1"/>
  <c r="K25" i="1"/>
  <c r="K26" i="1"/>
  <c r="K27" i="1"/>
  <c r="K17" i="1"/>
  <c r="L17" i="1" s="1"/>
  <c r="L27" i="1"/>
  <c r="M28" i="1" s="1"/>
  <c r="L26" i="1"/>
  <c r="M27" i="1" s="1"/>
  <c r="L25" i="1"/>
  <c r="M26" i="1" s="1"/>
  <c r="L19" i="1"/>
  <c r="L18" i="1"/>
  <c r="M19" i="1" s="1"/>
  <c r="J17" i="1"/>
  <c r="I17" i="1"/>
  <c r="L38" i="1" s="1"/>
  <c r="H17" i="1"/>
  <c r="I21" i="1"/>
  <c r="I22" i="1"/>
  <c r="H18" i="1"/>
  <c r="H19" i="1"/>
  <c r="I19" i="1" s="1"/>
  <c r="H20" i="1"/>
  <c r="H21" i="1"/>
  <c r="H22" i="1"/>
  <c r="H23" i="1"/>
  <c r="H24" i="1"/>
  <c r="H25" i="1"/>
  <c r="I25" i="1" s="1"/>
  <c r="H26" i="1"/>
  <c r="I26" i="1" s="1"/>
  <c r="H27" i="1"/>
  <c r="M17" i="1" l="1"/>
  <c r="M18" i="1"/>
  <c r="J26" i="1"/>
  <c r="J23" i="1"/>
  <c r="K39" i="1"/>
  <c r="X17" i="1"/>
  <c r="Q38" i="1"/>
  <c r="R38" i="1" s="1"/>
  <c r="I27" i="1"/>
  <c r="J28" i="1" s="1"/>
  <c r="I18" i="1"/>
  <c r="B20" i="1"/>
  <c r="K38" i="1"/>
  <c r="X18" i="1"/>
  <c r="AD8" i="1"/>
  <c r="P19" i="1"/>
  <c r="J22" i="1"/>
  <c r="I20" i="1"/>
  <c r="J21" i="1" s="1"/>
  <c r="I24" i="1"/>
  <c r="J25" i="1" s="1"/>
  <c r="I23" i="1"/>
  <c r="M25" i="1"/>
  <c r="AA25" i="1"/>
  <c r="M21" i="1"/>
  <c r="M30" i="1" s="1"/>
  <c r="D11" i="1"/>
  <c r="AH16" i="1" s="1"/>
  <c r="F10" i="1"/>
  <c r="AG10" i="1" l="1"/>
  <c r="B21" i="1"/>
  <c r="AH7" i="1"/>
  <c r="AG8" i="1"/>
  <c r="AH10" i="1"/>
  <c r="AH13" i="1"/>
  <c r="J20" i="1"/>
  <c r="AH15" i="1"/>
  <c r="AG9" i="1"/>
  <c r="AH12" i="1"/>
  <c r="AH8" i="1"/>
  <c r="AH14" i="1"/>
  <c r="J24" i="1"/>
  <c r="X25" i="1"/>
  <c r="AH18" i="1"/>
  <c r="AG7" i="1"/>
  <c r="J18" i="1"/>
  <c r="L39" i="1"/>
  <c r="M39" i="1" s="1"/>
  <c r="J19" i="1"/>
  <c r="P20" i="1"/>
  <c r="AD9" i="1"/>
  <c r="AH11" i="1"/>
  <c r="M38" i="1"/>
  <c r="AH9" i="1"/>
  <c r="AH17" i="1"/>
  <c r="J27" i="1"/>
  <c r="P21" i="1" l="1"/>
  <c r="AD10" i="1"/>
  <c r="S39" i="1"/>
  <c r="S38" i="1"/>
  <c r="B22" i="1"/>
  <c r="AG11" i="1"/>
  <c r="J30" i="1"/>
  <c r="N39" i="1" l="1"/>
  <c r="N38" i="1"/>
  <c r="B23" i="1"/>
  <c r="AG12" i="1"/>
  <c r="P22" i="1"/>
  <c r="AD12" i="1" s="1"/>
  <c r="AD11" i="1"/>
  <c r="B24" i="1" l="1"/>
  <c r="AG13" i="1"/>
  <c r="B25" i="1" l="1"/>
  <c r="AG14" i="1"/>
  <c r="B26" i="1" l="1"/>
  <c r="AG15" i="1"/>
  <c r="B27" i="1" l="1"/>
  <c r="AG16" i="1"/>
  <c r="B28" i="1" l="1"/>
  <c r="AG18" i="1" s="1"/>
  <c r="AG17" i="1"/>
</calcChain>
</file>

<file path=xl/sharedStrings.xml><?xml version="1.0" encoding="utf-8"?>
<sst xmlns="http://schemas.openxmlformats.org/spreadsheetml/2006/main" count="94" uniqueCount="46">
  <si>
    <t>G</t>
  </si>
  <si>
    <t/>
  </si>
  <si>
    <t>d_med (cm)</t>
  </si>
  <si>
    <t>gi       (m2)</t>
  </si>
  <si>
    <t>V       (m3)</t>
  </si>
  <si>
    <t>Parcela</t>
  </si>
  <si>
    <t>Árvore</t>
  </si>
  <si>
    <t>Data</t>
  </si>
  <si>
    <t>Altura (m)</t>
  </si>
  <si>
    <t>Total</t>
  </si>
  <si>
    <t>em pé</t>
  </si>
  <si>
    <t>no chão</t>
  </si>
  <si>
    <t>do cepo</t>
  </si>
  <si>
    <t>Diametros (cm)</t>
  </si>
  <si>
    <t>Comp.do toro</t>
  </si>
  <si>
    <t>Diâmetro</t>
  </si>
  <si>
    <t>com casca</t>
  </si>
  <si>
    <t>diâmetro</t>
  </si>
  <si>
    <t>sem casca</t>
  </si>
  <si>
    <t>altura do corte</t>
  </si>
  <si>
    <t>Vol. árvore</t>
  </si>
  <si>
    <t>cepo / cilindro</t>
  </si>
  <si>
    <t>bicada / cone</t>
  </si>
  <si>
    <t>toros / paraboloide ordinario (formula de smallian)</t>
  </si>
  <si>
    <t>B</t>
  </si>
  <si>
    <t>Talhão</t>
  </si>
  <si>
    <t>toros / paraboloide ordinario</t>
  </si>
  <si>
    <t>h/htot</t>
  </si>
  <si>
    <t>d/htot</t>
  </si>
  <si>
    <t>Arv 2</t>
  </si>
  <si>
    <t>Arv 5</t>
  </si>
  <si>
    <t>Para que esta comparação seja possível, há que converter os valores
originais de diâmetros e alturas em unidades relativas</t>
  </si>
  <si>
    <t>É Fácil compara o perfil dos troncos destas duas árvores? Qual delas é mais cónica/cilindrica?</t>
  </si>
  <si>
    <t>Unidades relativas:</t>
  </si>
  <si>
    <t>Natural</t>
  </si>
  <si>
    <t>(cilindro de referencia tem o diametro da base da árvore)</t>
  </si>
  <si>
    <t>Ordinário</t>
  </si>
  <si>
    <t>(cilindro de referencia tem o diametro à altura de 1.30 m)</t>
  </si>
  <si>
    <t>Verdadeiro</t>
  </si>
  <si>
    <t>Coeficientes de forma:</t>
  </si>
  <si>
    <t>diametros</t>
  </si>
  <si>
    <t>volume</t>
  </si>
  <si>
    <t>cilindro</t>
  </si>
  <si>
    <t>gi</t>
  </si>
  <si>
    <t>(cilindro de referencia tem o diametro medido a 10% da altura total da árv.)</t>
  </si>
  <si>
    <t>coef 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</si>
</sst>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7" formatCode="0.0000"/>
    <numFmt numFmtId="168" formatCode="0.0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12"/>
      <name val="Comic Sans MS"/>
      <family val="4"/>
    </font>
    <font>
      <sz val="10"/>
      <name val="Comic Sans MS"/>
      <family val="4"/>
    </font>
    <font>
      <b/>
      <sz val="10"/>
      <color indexed="12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indexed="12"/>
      <name val="Comic Sans MS"/>
      <family val="4"/>
    </font>
    <font>
      <sz val="11"/>
      <name val="Arial"/>
      <family val="2"/>
    </font>
    <font>
      <b/>
      <sz val="11"/>
      <color indexed="12"/>
      <name val="Monotype Corsiva"/>
      <family val="4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1" fillId="0" borderId="1" xfId="1" applyFont="1" applyBorder="1" applyAlignment="1">
      <alignment horizontal="justify" vertical="top" wrapText="1"/>
    </xf>
    <xf numFmtId="0" fontId="2" fillId="0" borderId="1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justify" vertical="top" wrapText="1"/>
    </xf>
    <xf numFmtId="0" fontId="3" fillId="0" borderId="0" xfId="1" applyFont="1"/>
    <xf numFmtId="0" fontId="1" fillId="0" borderId="2" xfId="1" applyFont="1" applyBorder="1" applyAlignment="1">
      <alignment horizontal="justify" vertical="top" wrapText="1"/>
    </xf>
    <xf numFmtId="0" fontId="2" fillId="0" borderId="2" xfId="1" applyFont="1" applyBorder="1" applyAlignment="1">
      <alignment horizontal="justify" vertical="top" wrapText="1"/>
    </xf>
    <xf numFmtId="0" fontId="3" fillId="0" borderId="0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1" xfId="1" applyFont="1" applyBorder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3" fillId="0" borderId="0" xfId="1" applyFont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11" xfId="1" applyFont="1" applyBorder="1" applyAlignment="1">
      <alignment horizontal="center" vertical="top" wrapText="1"/>
    </xf>
    <xf numFmtId="2" fontId="2" fillId="0" borderId="12" xfId="1" applyNumberFormat="1" applyFont="1" applyBorder="1" applyAlignment="1">
      <alignment horizontal="center" vertical="top" wrapText="1"/>
    </xf>
    <xf numFmtId="2" fontId="2" fillId="0" borderId="5" xfId="1" applyNumberFormat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3" fillId="0" borderId="0" xfId="1" applyFont="1" applyBorder="1" applyAlignment="1">
      <alignment horizontal="justify" vertical="top" wrapText="1"/>
    </xf>
    <xf numFmtId="0" fontId="3" fillId="0" borderId="1" xfId="1" applyFont="1" applyBorder="1" applyAlignment="1">
      <alignment horizontal="left" vertical="top" wrapText="1"/>
    </xf>
    <xf numFmtId="0" fontId="1" fillId="0" borderId="3" xfId="1" applyFont="1" applyBorder="1" applyAlignment="1">
      <alignment horizontal="center" vertical="top" wrapText="1"/>
    </xf>
    <xf numFmtId="0" fontId="1" fillId="0" borderId="4" xfId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6" xfId="1" applyFont="1" applyBorder="1" applyAlignment="1">
      <alignment horizontal="center" vertical="top" wrapText="1"/>
    </xf>
    <xf numFmtId="0" fontId="1" fillId="0" borderId="7" xfId="1" applyFont="1" applyBorder="1" applyAlignment="1">
      <alignment horizontal="center" vertical="top" wrapText="1"/>
    </xf>
    <xf numFmtId="0" fontId="1" fillId="0" borderId="8" xfId="1" applyFont="1" applyBorder="1" applyAlignment="1">
      <alignment horizontal="center" vertical="top" wrapText="1"/>
    </xf>
    <xf numFmtId="0" fontId="1" fillId="0" borderId="3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2" fontId="2" fillId="0" borderId="3" xfId="1" applyNumberFormat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 wrapText="1"/>
    </xf>
    <xf numFmtId="0" fontId="3" fillId="0" borderId="4" xfId="1" applyFont="1" applyBorder="1" applyAlignment="1">
      <alignment horizontal="center" vertical="top" wrapText="1"/>
    </xf>
    <xf numFmtId="0" fontId="3" fillId="0" borderId="10" xfId="1" applyFont="1" applyBorder="1" applyAlignment="1">
      <alignment horizontal="center" vertical="top" wrapText="1"/>
    </xf>
    <xf numFmtId="2" fontId="0" fillId="0" borderId="1" xfId="0" applyNumberFormat="1" applyBorder="1"/>
    <xf numFmtId="167" fontId="0" fillId="0" borderId="1" xfId="0" applyNumberFormat="1" applyBorder="1"/>
    <xf numFmtId="0" fontId="0" fillId="0" borderId="1" xfId="0" applyBorder="1"/>
    <xf numFmtId="0" fontId="1" fillId="0" borderId="2" xfId="1" applyFont="1" applyBorder="1" applyAlignment="1">
      <alignment horizontal="center" vertical="center" wrapText="1"/>
    </xf>
    <xf numFmtId="0" fontId="1" fillId="0" borderId="13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1" fillId="0" borderId="0" xfId="1"/>
    <xf numFmtId="0" fontId="7" fillId="0" borderId="2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justify" vertical="top" wrapText="1"/>
    </xf>
    <xf numFmtId="0" fontId="8" fillId="0" borderId="0" xfId="1" applyFont="1" applyBorder="1" applyAlignment="1">
      <alignment horizontal="center" vertical="top" wrapText="1"/>
    </xf>
    <xf numFmtId="2" fontId="7" fillId="0" borderId="3" xfId="1" applyNumberFormat="1" applyFont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top" wrapText="1"/>
    </xf>
    <xf numFmtId="0" fontId="8" fillId="0" borderId="6" xfId="1" applyFont="1" applyBorder="1" applyAlignment="1">
      <alignment horizontal="center" vertical="top" wrapText="1"/>
    </xf>
    <xf numFmtId="2" fontId="7" fillId="0" borderId="1" xfId="1" applyNumberFormat="1" applyFont="1" applyBorder="1" applyAlignment="1">
      <alignment horizontal="center" vertical="top" wrapText="1"/>
    </xf>
    <xf numFmtId="0" fontId="9" fillId="0" borderId="0" xfId="1" applyFont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8" fillId="0" borderId="0" xfId="1" applyFont="1" applyAlignment="1">
      <alignment horizontal="center" vertical="top" wrapText="1"/>
    </xf>
    <xf numFmtId="0" fontId="8" fillId="0" borderId="4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2" fontId="0" fillId="0" borderId="0" xfId="0" applyNumberFormat="1" applyBorder="1"/>
    <xf numFmtId="167" fontId="0" fillId="0" borderId="0" xfId="0" applyNumberFormat="1" applyBorder="1"/>
    <xf numFmtId="167" fontId="6" fillId="2" borderId="0" xfId="0" applyNumberFormat="1" applyFont="1" applyFill="1"/>
    <xf numFmtId="167" fontId="0" fillId="3" borderId="0" xfId="0" applyNumberFormat="1" applyFill="1"/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168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14" xfId="0" applyBorder="1"/>
    <xf numFmtId="0" fontId="10" fillId="0" borderId="15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5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Arv 2</c:v>
          </c:tx>
          <c:spPr>
            <a:ln w="158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Sheet1!$P$17:$P$22</c:f>
              <c:numCache>
                <c:formatCode>0.00</c:formatCode>
                <c:ptCount val="6"/>
                <c:pt idx="0">
                  <c:v>0.02</c:v>
                </c:pt>
                <c:pt idx="1">
                  <c:v>1.3</c:v>
                </c:pt>
                <c:pt idx="2">
                  <c:v>3.5</c:v>
                </c:pt>
                <c:pt idx="3">
                  <c:v>5.7</c:v>
                </c:pt>
                <c:pt idx="4">
                  <c:v>7.9</c:v>
                </c:pt>
                <c:pt idx="5">
                  <c:v>8.8000000000000007</c:v>
                </c:pt>
              </c:numCache>
            </c:numRef>
          </c:xVal>
          <c:yVal>
            <c:numRef>
              <c:f>Sheet1!$V$17:$V$22</c:f>
              <c:numCache>
                <c:formatCode>0.00</c:formatCode>
                <c:ptCount val="6"/>
                <c:pt idx="0">
                  <c:v>19</c:v>
                </c:pt>
                <c:pt idx="1">
                  <c:v>10</c:v>
                </c:pt>
                <c:pt idx="2">
                  <c:v>6.8</c:v>
                </c:pt>
                <c:pt idx="3">
                  <c:v>5.3</c:v>
                </c:pt>
                <c:pt idx="4">
                  <c:v>2.8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00E-4A07-BC9A-713F91BB0E6D}"/>
            </c:ext>
          </c:extLst>
        </c:ser>
        <c:ser>
          <c:idx val="1"/>
          <c:order val="1"/>
          <c:tx>
            <c:v>Arv 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Sheet1!$B$17:$B$28</c:f>
              <c:numCache>
                <c:formatCode>0.00</c:formatCode>
                <c:ptCount val="12"/>
                <c:pt idx="0">
                  <c:v>0.1</c:v>
                </c:pt>
                <c:pt idx="1">
                  <c:v>1.3</c:v>
                </c:pt>
                <c:pt idx="2">
                  <c:v>3.8</c:v>
                </c:pt>
                <c:pt idx="3">
                  <c:v>6.4</c:v>
                </c:pt>
                <c:pt idx="4">
                  <c:v>9</c:v>
                </c:pt>
                <c:pt idx="5">
                  <c:v>11.6</c:v>
                </c:pt>
                <c:pt idx="6">
                  <c:v>14.2</c:v>
                </c:pt>
                <c:pt idx="7">
                  <c:v>16.8</c:v>
                </c:pt>
                <c:pt idx="8">
                  <c:v>19</c:v>
                </c:pt>
                <c:pt idx="9">
                  <c:v>21.2</c:v>
                </c:pt>
                <c:pt idx="10">
                  <c:v>23.4</c:v>
                </c:pt>
                <c:pt idx="11">
                  <c:v>24.45</c:v>
                </c:pt>
              </c:numCache>
            </c:numRef>
          </c:xVal>
          <c:yVal>
            <c:numRef>
              <c:f>Sheet1!$H$17:$H$27</c:f>
              <c:numCache>
                <c:formatCode>0.00</c:formatCode>
                <c:ptCount val="11"/>
                <c:pt idx="0">
                  <c:v>55.5</c:v>
                </c:pt>
                <c:pt idx="1">
                  <c:v>49.25</c:v>
                </c:pt>
                <c:pt idx="2">
                  <c:v>42.25</c:v>
                </c:pt>
                <c:pt idx="3">
                  <c:v>40.75</c:v>
                </c:pt>
                <c:pt idx="4">
                  <c:v>38.5</c:v>
                </c:pt>
                <c:pt idx="5">
                  <c:v>34.25</c:v>
                </c:pt>
                <c:pt idx="6">
                  <c:v>33</c:v>
                </c:pt>
                <c:pt idx="7">
                  <c:v>26.65</c:v>
                </c:pt>
                <c:pt idx="8">
                  <c:v>21.5</c:v>
                </c:pt>
                <c:pt idx="9">
                  <c:v>13.1</c:v>
                </c:pt>
                <c:pt idx="10">
                  <c:v>4.8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0E-4A07-BC9A-713F91BB0E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842928"/>
        <c:axId val="288671632"/>
      </c:scatterChart>
      <c:valAx>
        <c:axId val="281842928"/>
        <c:scaling>
          <c:orientation val="minMax"/>
          <c:max val="2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71632"/>
        <c:crosses val="autoZero"/>
        <c:crossBetween val="midCat"/>
        <c:majorUnit val="5"/>
      </c:valAx>
      <c:valAx>
        <c:axId val="2886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4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Arv 2</c:v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Sheet1!$AD$7:$AD$12</c:f>
              <c:numCache>
                <c:formatCode>0.000</c:formatCode>
                <c:ptCount val="6"/>
                <c:pt idx="0">
                  <c:v>2.2727272727272726E-3</c:v>
                </c:pt>
                <c:pt idx="1">
                  <c:v>0.14772727272727271</c:v>
                </c:pt>
                <c:pt idx="2">
                  <c:v>0.39772727272727271</c:v>
                </c:pt>
                <c:pt idx="3">
                  <c:v>0.64772727272727271</c:v>
                </c:pt>
                <c:pt idx="4">
                  <c:v>0.89772727272727271</c:v>
                </c:pt>
                <c:pt idx="5" formatCode="General">
                  <c:v>1</c:v>
                </c:pt>
              </c:numCache>
            </c:numRef>
          </c:xVal>
          <c:yVal>
            <c:numRef>
              <c:f>Sheet1!$AE$7:$AE$12</c:f>
              <c:numCache>
                <c:formatCode>0.000</c:formatCode>
                <c:ptCount val="6"/>
                <c:pt idx="0">
                  <c:v>2.1590909090909088E-2</c:v>
                </c:pt>
                <c:pt idx="1">
                  <c:v>1.1363636363636362E-2</c:v>
                </c:pt>
                <c:pt idx="2">
                  <c:v>7.7272727272727259E-3</c:v>
                </c:pt>
                <c:pt idx="3">
                  <c:v>6.0227272727272716E-3</c:v>
                </c:pt>
                <c:pt idx="4">
                  <c:v>3.1818181818181811E-3</c:v>
                </c:pt>
                <c:pt idx="5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42-464C-894E-A92A78B8B335}"/>
            </c:ext>
          </c:extLst>
        </c:ser>
        <c:ser>
          <c:idx val="1"/>
          <c:order val="1"/>
          <c:tx>
            <c:v>Arv 5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Sheet1!$AG$7:$AG$18</c:f>
              <c:numCache>
                <c:formatCode>0.000</c:formatCode>
                <c:ptCount val="12"/>
                <c:pt idx="0">
                  <c:v>4.0733197556008151E-3</c:v>
                </c:pt>
                <c:pt idx="1">
                  <c:v>5.2953156822810599E-2</c:v>
                </c:pt>
                <c:pt idx="2">
                  <c:v>0.15478615071283097</c:v>
                </c:pt>
                <c:pt idx="3">
                  <c:v>0.26069246435845217</c:v>
                </c:pt>
                <c:pt idx="4">
                  <c:v>0.36659877800407337</c:v>
                </c:pt>
                <c:pt idx="5">
                  <c:v>0.47250509164969456</c:v>
                </c:pt>
                <c:pt idx="6">
                  <c:v>0.57841140529531576</c:v>
                </c:pt>
                <c:pt idx="7">
                  <c:v>0.68431771894093696</c:v>
                </c:pt>
                <c:pt idx="8">
                  <c:v>0.77393075356415486</c:v>
                </c:pt>
                <c:pt idx="9">
                  <c:v>0.86354378818737276</c:v>
                </c:pt>
                <c:pt idx="10">
                  <c:v>0.95315682281059066</c:v>
                </c:pt>
                <c:pt idx="11">
                  <c:v>0.99592668024439923</c:v>
                </c:pt>
              </c:numCache>
            </c:numRef>
          </c:xVal>
          <c:yVal>
            <c:numRef>
              <c:f>Sheet1!$AH$7:$AH$18</c:f>
              <c:numCache>
                <c:formatCode>0.000</c:formatCode>
                <c:ptCount val="12"/>
                <c:pt idx="0">
                  <c:v>2.2606924643584526E-2</c:v>
                </c:pt>
                <c:pt idx="1">
                  <c:v>2.0061099796334015E-2</c:v>
                </c:pt>
                <c:pt idx="2">
                  <c:v>1.7209775967413445E-2</c:v>
                </c:pt>
                <c:pt idx="3">
                  <c:v>1.6598778004073323E-2</c:v>
                </c:pt>
                <c:pt idx="4">
                  <c:v>1.5682281059063139E-2</c:v>
                </c:pt>
                <c:pt idx="5">
                  <c:v>1.3951120162932793E-2</c:v>
                </c:pt>
                <c:pt idx="6">
                  <c:v>1.344195519348269E-2</c:v>
                </c:pt>
                <c:pt idx="7">
                  <c:v>1.0855397148676173E-2</c:v>
                </c:pt>
                <c:pt idx="8">
                  <c:v>8.7576374745417535E-3</c:v>
                </c:pt>
                <c:pt idx="9">
                  <c:v>5.3360488798370681E-3</c:v>
                </c:pt>
                <c:pt idx="10">
                  <c:v>1.9551934826883915E-3</c:v>
                </c:pt>
                <c:pt idx="11" formatCode="General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642-464C-894E-A92A78B8B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1842928"/>
        <c:axId val="288671632"/>
      </c:scatterChart>
      <c:valAx>
        <c:axId val="28184292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671632"/>
        <c:crosses val="autoZero"/>
        <c:crossBetween val="midCat"/>
      </c:valAx>
      <c:valAx>
        <c:axId val="28867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18429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69273</xdr:colOff>
      <xdr:row>4</xdr:row>
      <xdr:rowOff>156250</xdr:rowOff>
    </xdr:from>
    <xdr:to>
      <xdr:col>14</xdr:col>
      <xdr:colOff>1</xdr:colOff>
      <xdr:row>12</xdr:row>
      <xdr:rowOff>30788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254001</xdr:colOff>
      <xdr:row>4</xdr:row>
      <xdr:rowOff>107758</xdr:rowOff>
    </xdr:from>
    <xdr:to>
      <xdr:col>28</xdr:col>
      <xdr:colOff>107759</xdr:colOff>
      <xdr:row>11</xdr:row>
      <xdr:rowOff>190114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40"/>
  <sheetViews>
    <sheetView tabSelected="1" topLeftCell="A16" zoomScale="99" zoomScaleNormal="170" workbookViewId="0">
      <selection activeCell="G34" sqref="G34"/>
    </sheetView>
  </sheetViews>
  <sheetFormatPr defaultRowHeight="14.4" x14ac:dyDescent="0.3"/>
  <cols>
    <col min="1" max="1" width="2.44140625" customWidth="1"/>
    <col min="9" max="9" width="8.21875" customWidth="1"/>
    <col min="10" max="10" width="8" customWidth="1"/>
    <col min="12" max="12" width="7.6640625" customWidth="1"/>
    <col min="13" max="13" width="8" customWidth="1"/>
    <col min="14" max="14" width="12.77734375" customWidth="1"/>
    <col min="15" max="15" width="4.21875" customWidth="1"/>
    <col min="16" max="16" width="9.5546875" customWidth="1"/>
    <col min="24" max="24" width="8.21875" customWidth="1"/>
    <col min="27" max="27" width="7.44140625" customWidth="1"/>
    <col min="28" max="28" width="12.33203125" customWidth="1"/>
    <col min="32" max="32" width="2.77734375" customWidth="1"/>
  </cols>
  <sheetData>
    <row r="1" spans="2:34" x14ac:dyDescent="0.3">
      <c r="H1" s="73" t="s">
        <v>32</v>
      </c>
      <c r="I1" s="74"/>
      <c r="J1" s="74"/>
      <c r="K1" s="74"/>
      <c r="L1" s="74"/>
      <c r="M1" s="74"/>
      <c r="N1" s="75"/>
      <c r="O1" s="72"/>
      <c r="P1" s="72"/>
      <c r="Q1" s="72"/>
      <c r="R1" s="72"/>
      <c r="S1" s="72"/>
      <c r="T1" s="72"/>
      <c r="U1" s="72"/>
      <c r="V1" s="73" t="s">
        <v>31</v>
      </c>
      <c r="W1" s="74"/>
      <c r="X1" s="74"/>
      <c r="Y1" s="74"/>
      <c r="Z1" s="74"/>
      <c r="AA1" s="74"/>
      <c r="AB1" s="75"/>
    </row>
    <row r="2" spans="2:34" x14ac:dyDescent="0.3">
      <c r="H2" s="76"/>
      <c r="I2" s="77"/>
      <c r="J2" s="77"/>
      <c r="K2" s="77"/>
      <c r="L2" s="77"/>
      <c r="M2" s="77"/>
      <c r="N2" s="78"/>
      <c r="V2" s="76"/>
      <c r="W2" s="77"/>
      <c r="X2" s="77"/>
      <c r="Y2" s="77"/>
      <c r="Z2" s="77"/>
      <c r="AA2" s="77"/>
      <c r="AB2" s="78"/>
    </row>
    <row r="4" spans="2:34" ht="18.600000000000001" x14ac:dyDescent="0.4">
      <c r="C4" s="1" t="s">
        <v>25</v>
      </c>
      <c r="D4" s="2">
        <v>90</v>
      </c>
      <c r="E4" s="3"/>
      <c r="F4" s="4"/>
      <c r="G4" s="4"/>
      <c r="Q4" s="1" t="s">
        <v>25</v>
      </c>
      <c r="R4" s="47">
        <v>8</v>
      </c>
      <c r="S4" s="48"/>
      <c r="T4" s="49"/>
      <c r="U4" s="49"/>
      <c r="AD4" s="71" t="s">
        <v>33</v>
      </c>
      <c r="AE4" s="71"/>
      <c r="AF4" s="71"/>
      <c r="AG4" s="71"/>
      <c r="AH4" s="71"/>
    </row>
    <row r="5" spans="2:34" ht="17.399999999999999" x14ac:dyDescent="0.3">
      <c r="C5" s="5" t="s">
        <v>5</v>
      </c>
      <c r="D5" s="6" t="s">
        <v>0</v>
      </c>
      <c r="E5" s="3"/>
      <c r="F5" s="21"/>
      <c r="G5" s="21"/>
      <c r="Q5" s="5" t="s">
        <v>5</v>
      </c>
      <c r="R5" s="50" t="s">
        <v>24</v>
      </c>
      <c r="S5" s="48"/>
      <c r="T5" s="51"/>
      <c r="U5" s="51"/>
      <c r="AD5" s="67" t="s">
        <v>29</v>
      </c>
      <c r="AE5" s="67"/>
      <c r="AG5" s="66" t="s">
        <v>30</v>
      </c>
      <c r="AH5" s="66"/>
    </row>
    <row r="6" spans="2:34" ht="17.399999999999999" x14ac:dyDescent="0.3">
      <c r="C6" s="1" t="s">
        <v>6</v>
      </c>
      <c r="D6" s="2">
        <v>5</v>
      </c>
      <c r="E6" s="22" t="s">
        <v>7</v>
      </c>
      <c r="F6" s="22"/>
      <c r="G6" s="2">
        <v>1993</v>
      </c>
      <c r="Q6" s="1" t="s">
        <v>6</v>
      </c>
      <c r="R6" s="47">
        <v>2</v>
      </c>
      <c r="S6" s="22" t="s">
        <v>7</v>
      </c>
      <c r="T6" s="22"/>
      <c r="U6" s="47">
        <v>1993</v>
      </c>
      <c r="AD6" s="68" t="s">
        <v>27</v>
      </c>
      <c r="AE6" s="68" t="s">
        <v>28</v>
      </c>
      <c r="AG6" s="69" t="s">
        <v>27</v>
      </c>
      <c r="AH6" s="69" t="s">
        <v>28</v>
      </c>
    </row>
    <row r="7" spans="2:34" ht="16.2" x14ac:dyDescent="0.4">
      <c r="C7" s="4"/>
      <c r="D7" s="4"/>
      <c r="E7" s="4"/>
      <c r="F7" s="21"/>
      <c r="G7" s="21"/>
      <c r="Q7" s="49"/>
      <c r="R7" s="49"/>
      <c r="S7" s="49"/>
      <c r="T7" s="51"/>
      <c r="U7" s="51"/>
      <c r="AD7" s="70">
        <f>P17/$R$11</f>
        <v>2.2727272727272726E-3</v>
      </c>
      <c r="AE7" s="70">
        <f>V17/($R$11*100)</f>
        <v>2.1590909090909088E-2</v>
      </c>
      <c r="AG7" s="70">
        <f>B17/$D$11</f>
        <v>4.0733197556008151E-3</v>
      </c>
      <c r="AH7" s="70">
        <f>H17/(100*$D$11)</f>
        <v>2.2606924643584526E-2</v>
      </c>
    </row>
    <row r="8" spans="2:34" ht="14.4" customHeight="1" x14ac:dyDescent="0.3">
      <c r="C8" s="23" t="s">
        <v>8</v>
      </c>
      <c r="D8" s="24"/>
      <c r="E8" s="24"/>
      <c r="F8" s="24"/>
      <c r="G8" s="25"/>
      <c r="Q8" s="23" t="s">
        <v>8</v>
      </c>
      <c r="R8" s="24"/>
      <c r="S8" s="24"/>
      <c r="T8" s="24"/>
      <c r="U8" s="25"/>
      <c r="AD8" s="70">
        <f>P18/$R$11</f>
        <v>0.14772727272727271</v>
      </c>
      <c r="AE8" s="70">
        <f t="shared" ref="AE8:AE11" si="0">V18/($R$11*100)</f>
        <v>1.1363636363636362E-2</v>
      </c>
      <c r="AG8" s="70">
        <f>B18/$D$11</f>
        <v>5.2953156822810599E-2</v>
      </c>
      <c r="AH8" s="70">
        <f t="shared" ref="AH8:AH18" si="1">H18/(100*$D$11)</f>
        <v>2.0061099796334015E-2</v>
      </c>
    </row>
    <row r="9" spans="2:34" ht="16.2" customHeight="1" x14ac:dyDescent="0.3">
      <c r="C9" s="26" t="s">
        <v>9</v>
      </c>
      <c r="D9" s="26"/>
      <c r="E9" s="7"/>
      <c r="F9" s="27" t="s">
        <v>12</v>
      </c>
      <c r="G9" s="28"/>
      <c r="Q9" s="26" t="s">
        <v>9</v>
      </c>
      <c r="R9" s="26"/>
      <c r="S9" s="7"/>
      <c r="T9" s="27" t="s">
        <v>12</v>
      </c>
      <c r="U9" s="28"/>
      <c r="AD9" s="70">
        <f>P19/$R$11</f>
        <v>0.39772727272727271</v>
      </c>
      <c r="AE9" s="70">
        <f t="shared" si="0"/>
        <v>7.7272727272727259E-3</v>
      </c>
      <c r="AG9" s="70">
        <f>B19/$D$11</f>
        <v>0.15478615071283097</v>
      </c>
      <c r="AH9" s="70">
        <f t="shared" si="1"/>
        <v>1.7209775967413445E-2</v>
      </c>
    </row>
    <row r="10" spans="2:34" ht="17.399999999999999" x14ac:dyDescent="0.3">
      <c r="C10" s="8" t="s">
        <v>10</v>
      </c>
      <c r="D10" s="9" t="s">
        <v>11</v>
      </c>
      <c r="E10" s="7"/>
      <c r="F10" s="31">
        <f>C17</f>
        <v>0.1</v>
      </c>
      <c r="G10" s="32"/>
      <c r="Q10" s="18" t="s">
        <v>10</v>
      </c>
      <c r="R10" s="9" t="s">
        <v>11</v>
      </c>
      <c r="S10" s="52"/>
      <c r="T10" s="53">
        <f>Q17</f>
        <v>0.02</v>
      </c>
      <c r="U10" s="54"/>
      <c r="AD10" s="70">
        <f>P20/$R$11</f>
        <v>0.64772727272727271</v>
      </c>
      <c r="AE10" s="70">
        <f t="shared" si="0"/>
        <v>6.0227272727272716E-3</v>
      </c>
      <c r="AG10" s="70">
        <f>B20/$D$11</f>
        <v>0.26069246435845217</v>
      </c>
      <c r="AH10" s="70">
        <f t="shared" si="1"/>
        <v>1.6598778004073323E-2</v>
      </c>
    </row>
    <row r="11" spans="2:34" ht="17.399999999999999" x14ac:dyDescent="0.3">
      <c r="C11" s="10"/>
      <c r="D11" s="11">
        <f>SUM(C17:C33)</f>
        <v>24.549999999999997</v>
      </c>
      <c r="E11" s="12"/>
      <c r="F11" s="33"/>
      <c r="G11" s="33"/>
      <c r="Q11" s="55"/>
      <c r="R11" s="56">
        <f>SUM(Q17:Q33)</f>
        <v>8.8000000000000007</v>
      </c>
      <c r="S11" s="57"/>
      <c r="T11" s="58"/>
      <c r="U11" s="58"/>
      <c r="AD11" s="70">
        <f>P21/$R$11</f>
        <v>0.89772727272727271</v>
      </c>
      <c r="AE11" s="70">
        <f t="shared" si="0"/>
        <v>3.1818181818181811E-3</v>
      </c>
      <c r="AG11" s="70">
        <f>B21/$D$11</f>
        <v>0.36659877800407337</v>
      </c>
      <c r="AH11" s="70">
        <f t="shared" si="1"/>
        <v>1.5682281059063139E-2</v>
      </c>
    </row>
    <row r="12" spans="2:34" ht="16.2" x14ac:dyDescent="0.3">
      <c r="C12" s="13"/>
      <c r="D12" s="34"/>
      <c r="E12" s="35"/>
      <c r="F12" s="35"/>
      <c r="G12" s="35"/>
      <c r="Q12" s="59"/>
      <c r="R12" s="60"/>
      <c r="S12" s="61"/>
      <c r="T12" s="61"/>
      <c r="U12" s="61"/>
      <c r="AD12" s="38">
        <f>P22/$R$11</f>
        <v>1</v>
      </c>
      <c r="AE12" s="38">
        <v>0</v>
      </c>
      <c r="AG12" s="70">
        <f>B22/$D$11</f>
        <v>0.47250509164969456</v>
      </c>
      <c r="AH12" s="70">
        <f t="shared" si="1"/>
        <v>1.3951120162932793E-2</v>
      </c>
    </row>
    <row r="13" spans="2:34" ht="14.4" customHeight="1" x14ac:dyDescent="0.3">
      <c r="C13" s="23" t="s">
        <v>13</v>
      </c>
      <c r="D13" s="24"/>
      <c r="E13" s="24"/>
      <c r="F13" s="24"/>
      <c r="G13" s="25"/>
      <c r="Q13" s="23" t="s">
        <v>13</v>
      </c>
      <c r="R13" s="24"/>
      <c r="S13" s="24"/>
      <c r="T13" s="24"/>
      <c r="U13" s="25"/>
      <c r="AG13" s="70">
        <f>B23/$D$11</f>
        <v>0.57841140529531576</v>
      </c>
      <c r="AH13" s="70">
        <f t="shared" si="1"/>
        <v>1.344195519348269E-2</v>
      </c>
    </row>
    <row r="14" spans="2:34" ht="14.4" customHeight="1" x14ac:dyDescent="0.3">
      <c r="B14" s="46" t="s">
        <v>19</v>
      </c>
      <c r="C14" s="39" t="s">
        <v>14</v>
      </c>
      <c r="D14" s="29" t="s">
        <v>15</v>
      </c>
      <c r="E14" s="30"/>
      <c r="F14" s="29" t="s">
        <v>17</v>
      </c>
      <c r="G14" s="30"/>
      <c r="H14" s="42" t="s">
        <v>16</v>
      </c>
      <c r="I14" s="42"/>
      <c r="J14" s="42"/>
      <c r="K14" s="45" t="s">
        <v>18</v>
      </c>
      <c r="L14" s="45"/>
      <c r="M14" s="45"/>
      <c r="P14" s="46" t="s">
        <v>19</v>
      </c>
      <c r="Q14" s="39" t="s">
        <v>14</v>
      </c>
      <c r="R14" s="29" t="s">
        <v>15</v>
      </c>
      <c r="S14" s="30"/>
      <c r="T14" s="29" t="s">
        <v>17</v>
      </c>
      <c r="U14" s="30"/>
      <c r="V14" s="42" t="s">
        <v>16</v>
      </c>
      <c r="W14" s="42"/>
      <c r="X14" s="42"/>
      <c r="Y14" s="45" t="s">
        <v>18</v>
      </c>
      <c r="Z14" s="45"/>
      <c r="AA14" s="45"/>
      <c r="AG14" s="70">
        <f>B24/$D$11</f>
        <v>0.68431771894093696</v>
      </c>
      <c r="AH14" s="70">
        <f t="shared" si="1"/>
        <v>1.0855397148676173E-2</v>
      </c>
    </row>
    <row r="15" spans="2:34" ht="14.4" customHeight="1" x14ac:dyDescent="0.3">
      <c r="B15" s="46"/>
      <c r="C15" s="40"/>
      <c r="D15" s="27" t="s">
        <v>16</v>
      </c>
      <c r="E15" s="28"/>
      <c r="F15" s="27" t="s">
        <v>18</v>
      </c>
      <c r="G15" s="28"/>
      <c r="H15" s="20" t="s">
        <v>2</v>
      </c>
      <c r="I15" s="20" t="s">
        <v>3</v>
      </c>
      <c r="J15" s="20" t="s">
        <v>4</v>
      </c>
      <c r="K15" s="20" t="s">
        <v>2</v>
      </c>
      <c r="L15" s="20" t="s">
        <v>3</v>
      </c>
      <c r="M15" s="20" t="s">
        <v>4</v>
      </c>
      <c r="P15" s="46"/>
      <c r="Q15" s="40"/>
      <c r="R15" s="27" t="s">
        <v>16</v>
      </c>
      <c r="S15" s="28"/>
      <c r="T15" s="27" t="s">
        <v>18</v>
      </c>
      <c r="U15" s="28"/>
      <c r="V15" s="20" t="s">
        <v>2</v>
      </c>
      <c r="W15" s="20" t="s">
        <v>3</v>
      </c>
      <c r="X15" s="20" t="s">
        <v>4</v>
      </c>
      <c r="Y15" s="20" t="s">
        <v>2</v>
      </c>
      <c r="Z15" s="20" t="s">
        <v>3</v>
      </c>
      <c r="AA15" s="20" t="s">
        <v>4</v>
      </c>
      <c r="AG15" s="70">
        <f>B25/$D$11</f>
        <v>0.77393075356415486</v>
      </c>
      <c r="AH15" s="70">
        <f t="shared" si="1"/>
        <v>8.7576374745417535E-3</v>
      </c>
    </row>
    <row r="16" spans="2:34" x14ac:dyDescent="0.3">
      <c r="B16" s="46"/>
      <c r="C16" s="41"/>
      <c r="D16" s="14">
        <v>1</v>
      </c>
      <c r="E16" s="15">
        <v>2</v>
      </c>
      <c r="F16" s="14">
        <v>1</v>
      </c>
      <c r="G16" s="14">
        <v>2</v>
      </c>
      <c r="H16" s="20"/>
      <c r="I16" s="20"/>
      <c r="J16" s="20"/>
      <c r="K16" s="20"/>
      <c r="L16" s="20"/>
      <c r="M16" s="20"/>
      <c r="P16" s="46"/>
      <c r="Q16" s="41"/>
      <c r="R16" s="19">
        <v>1</v>
      </c>
      <c r="S16" s="15">
        <v>2</v>
      </c>
      <c r="T16" s="19">
        <v>1</v>
      </c>
      <c r="U16" s="19">
        <v>2</v>
      </c>
      <c r="V16" s="20"/>
      <c r="W16" s="20"/>
      <c r="X16" s="20"/>
      <c r="Y16" s="20"/>
      <c r="Z16" s="20"/>
      <c r="AA16" s="20"/>
      <c r="AG16" s="70">
        <f>B26/$D$11</f>
        <v>0.86354378818737276</v>
      </c>
      <c r="AH16" s="70">
        <f t="shared" si="1"/>
        <v>5.3360488798370681E-3</v>
      </c>
    </row>
    <row r="17" spans="2:34" ht="16.2" x14ac:dyDescent="0.3">
      <c r="B17" s="36">
        <f>C17</f>
        <v>0.1</v>
      </c>
      <c r="C17" s="11">
        <v>0.1</v>
      </c>
      <c r="D17" s="11">
        <v>56</v>
      </c>
      <c r="E17" s="16">
        <v>55</v>
      </c>
      <c r="F17" s="17">
        <v>42</v>
      </c>
      <c r="G17" s="11">
        <v>49</v>
      </c>
      <c r="H17" s="36">
        <f>AVERAGE(D17:E17)</f>
        <v>55.5</v>
      </c>
      <c r="I17" s="37">
        <f>PI()/40000*H17^2</f>
        <v>0.24192226928049901</v>
      </c>
      <c r="J17" s="37">
        <f>I17*C17</f>
        <v>2.4192226928049902E-2</v>
      </c>
      <c r="K17" s="36">
        <f>AVERAGE(F17:G17)</f>
        <v>45.5</v>
      </c>
      <c r="L17" s="37">
        <f>PI()/40000*K17^2</f>
        <v>0.16259705477735673</v>
      </c>
      <c r="M17" s="37">
        <f>L17*C17</f>
        <v>1.6259705477735673E-2</v>
      </c>
      <c r="N17" s="38" t="s">
        <v>21</v>
      </c>
      <c r="P17" s="36">
        <f>Q17</f>
        <v>0.02</v>
      </c>
      <c r="Q17" s="11">
        <v>0.02</v>
      </c>
      <c r="R17" s="11">
        <v>20</v>
      </c>
      <c r="S17" s="16">
        <v>18</v>
      </c>
      <c r="T17" s="17">
        <v>11.5</v>
      </c>
      <c r="U17" s="11">
        <v>10.5</v>
      </c>
      <c r="V17" s="36">
        <f>AVERAGE(R17:S17)</f>
        <v>19</v>
      </c>
      <c r="W17" s="37">
        <f>PI()/40000*V17^2</f>
        <v>2.8352873698647883E-2</v>
      </c>
      <c r="X17" s="37">
        <f>W17*Q17</f>
        <v>5.6705747397295771E-4</v>
      </c>
      <c r="Y17" s="36">
        <f>AVERAGE(T17:U17)</f>
        <v>11</v>
      </c>
      <c r="Z17" s="37">
        <f>PI()/40000*Y17^2</f>
        <v>9.5033177771091243E-3</v>
      </c>
      <c r="AA17" s="37">
        <f>Z17*Q17</f>
        <v>1.9006635554218249E-4</v>
      </c>
      <c r="AB17" s="38" t="s">
        <v>21</v>
      </c>
      <c r="AG17" s="70">
        <f>B27/$D$11</f>
        <v>0.95315682281059066</v>
      </c>
      <c r="AH17" s="70">
        <f t="shared" si="1"/>
        <v>1.9551934826883915E-3</v>
      </c>
    </row>
    <row r="18" spans="2:34" ht="16.2" x14ac:dyDescent="0.3">
      <c r="B18" s="36">
        <f>C17+C18</f>
        <v>1.3</v>
      </c>
      <c r="C18" s="11">
        <v>1.2</v>
      </c>
      <c r="D18" s="11">
        <v>48.5</v>
      </c>
      <c r="E18" s="16">
        <v>50</v>
      </c>
      <c r="F18" s="17">
        <v>45.5</v>
      </c>
      <c r="G18" s="11">
        <v>44</v>
      </c>
      <c r="H18" s="36">
        <f t="shared" ref="H18:H27" si="2">AVERAGE(D18:E18)</f>
        <v>49.25</v>
      </c>
      <c r="I18" s="37">
        <f t="shared" ref="I18:I27" si="3">PI()/40000*H18^2</f>
        <v>0.19050323327057231</v>
      </c>
      <c r="J18" s="37">
        <f>(I17+I18)/2*C18</f>
        <v>0.25945530153064278</v>
      </c>
      <c r="K18" s="36">
        <f t="shared" ref="K18:K27" si="4">AVERAGE(F18:G18)</f>
        <v>44.75</v>
      </c>
      <c r="L18" s="37">
        <f t="shared" ref="L18:L27" si="5">PI()/40000*K18^2</f>
        <v>0.15728089095886025</v>
      </c>
      <c r="M18" s="37">
        <f>(L17+L18)/2*C18</f>
        <v>0.19192676744173018</v>
      </c>
      <c r="N18" s="46" t="s">
        <v>23</v>
      </c>
      <c r="P18" s="36">
        <f>P17+Q18</f>
        <v>1.3</v>
      </c>
      <c r="Q18" s="11">
        <v>1.28</v>
      </c>
      <c r="R18" s="11">
        <v>10</v>
      </c>
      <c r="S18" s="16">
        <v>10</v>
      </c>
      <c r="T18" s="17">
        <v>7.7</v>
      </c>
      <c r="U18" s="11">
        <v>7.5</v>
      </c>
      <c r="V18" s="36">
        <f t="shared" ref="V18:V21" si="6">AVERAGE(R18:S18)</f>
        <v>10</v>
      </c>
      <c r="W18" s="37">
        <f t="shared" ref="W18:W21" si="7">PI()/40000*V18^2</f>
        <v>7.8539816339744835E-3</v>
      </c>
      <c r="X18" s="37">
        <f>(W17+W18)/2*Q18</f>
        <v>2.3172387412878317E-2</v>
      </c>
      <c r="Y18" s="36">
        <f t="shared" ref="Y18:Y21" si="8">AVERAGE(T18:U18)</f>
        <v>7.6</v>
      </c>
      <c r="Z18" s="37">
        <f t="shared" ref="Z18:Z21" si="9">PI()/40000*Y18^2</f>
        <v>4.5364597917836608E-3</v>
      </c>
      <c r="AA18" s="37">
        <f>(Z17+Z18)/2*Q18</f>
        <v>8.9854576440913832E-3</v>
      </c>
      <c r="AB18" s="46" t="s">
        <v>26</v>
      </c>
      <c r="AG18" s="70">
        <f>B28/$D$11</f>
        <v>0.99592668024439923</v>
      </c>
      <c r="AH18" s="38">
        <f t="shared" si="1"/>
        <v>0</v>
      </c>
    </row>
    <row r="19" spans="2:34" ht="16.2" x14ac:dyDescent="0.3">
      <c r="B19" s="36">
        <f>C18+C19</f>
        <v>3.8</v>
      </c>
      <c r="C19" s="11">
        <v>2.6</v>
      </c>
      <c r="D19" s="11">
        <v>41.5</v>
      </c>
      <c r="E19" s="16">
        <v>43</v>
      </c>
      <c r="F19" s="17">
        <v>36</v>
      </c>
      <c r="G19" s="11">
        <v>37.4</v>
      </c>
      <c r="H19" s="36">
        <f t="shared" si="2"/>
        <v>42.25</v>
      </c>
      <c r="I19" s="37">
        <f t="shared" si="3"/>
        <v>0.14019848090496576</v>
      </c>
      <c r="J19" s="37">
        <f t="shared" ref="J19:J26" si="10">(I18+I19)/2*C19</f>
        <v>0.42991222842819948</v>
      </c>
      <c r="K19" s="36">
        <f t="shared" si="4"/>
        <v>36.700000000000003</v>
      </c>
      <c r="L19" s="37">
        <f t="shared" si="5"/>
        <v>0.10578449322983892</v>
      </c>
      <c r="M19" s="37">
        <f>(L18+L19)/2*C19</f>
        <v>0.34198499944530897</v>
      </c>
      <c r="N19" s="46"/>
      <c r="P19" s="36">
        <f t="shared" ref="P19:P22" si="11">P18+Q19</f>
        <v>3.5</v>
      </c>
      <c r="Q19" s="11">
        <v>2.2000000000000002</v>
      </c>
      <c r="R19" s="11">
        <v>6.8</v>
      </c>
      <c r="S19" s="16">
        <v>6.8</v>
      </c>
      <c r="T19" s="17">
        <v>6</v>
      </c>
      <c r="U19" s="11">
        <v>6.2</v>
      </c>
      <c r="V19" s="36">
        <f t="shared" si="6"/>
        <v>6.8</v>
      </c>
      <c r="W19" s="37">
        <f t="shared" si="7"/>
        <v>3.6316811075498005E-3</v>
      </c>
      <c r="X19" s="37">
        <f t="shared" ref="X19:X21" si="12">(W18+W19)/2*Q19</f>
        <v>1.2634229015676714E-2</v>
      </c>
      <c r="Y19" s="36">
        <f t="shared" si="8"/>
        <v>6.1</v>
      </c>
      <c r="Z19" s="37">
        <f t="shared" si="9"/>
        <v>2.9224665660019045E-3</v>
      </c>
      <c r="AA19" s="37">
        <f>(Z18+Z19)/2*Q19</f>
        <v>8.2048189935641225E-3</v>
      </c>
      <c r="AB19" s="46"/>
    </row>
    <row r="20" spans="2:34" ht="16.2" x14ac:dyDescent="0.3">
      <c r="B20" s="36">
        <f>B19+C20</f>
        <v>6.4</v>
      </c>
      <c r="C20" s="11">
        <v>2.6</v>
      </c>
      <c r="D20" s="11">
        <v>42</v>
      </c>
      <c r="E20" s="16">
        <v>39.5</v>
      </c>
      <c r="F20" s="17">
        <v>37</v>
      </c>
      <c r="G20" s="11">
        <v>34</v>
      </c>
      <c r="H20" s="36">
        <f t="shared" si="2"/>
        <v>40.75</v>
      </c>
      <c r="I20" s="37">
        <f t="shared" si="3"/>
        <v>0.13042027377066753</v>
      </c>
      <c r="J20" s="37">
        <f t="shared" si="10"/>
        <v>0.35180438107832329</v>
      </c>
      <c r="K20" s="36">
        <f t="shared" si="4"/>
        <v>35.5</v>
      </c>
      <c r="L20" s="37">
        <f t="shared" si="5"/>
        <v>9.8979803542163416E-2</v>
      </c>
      <c r="M20" s="37">
        <f t="shared" ref="M20:M27" si="13">(L19+L20)/2*C20</f>
        <v>0.26619358580360303</v>
      </c>
      <c r="N20" s="46"/>
      <c r="P20" s="36">
        <f t="shared" si="11"/>
        <v>5.7</v>
      </c>
      <c r="Q20" s="11">
        <v>2.2000000000000002</v>
      </c>
      <c r="R20" s="11">
        <v>5.3</v>
      </c>
      <c r="S20" s="16">
        <v>5.3</v>
      </c>
      <c r="T20" s="17">
        <v>4.7</v>
      </c>
      <c r="U20" s="11">
        <v>5</v>
      </c>
      <c r="V20" s="36">
        <f t="shared" si="6"/>
        <v>5.3</v>
      </c>
      <c r="W20" s="37">
        <f t="shared" si="7"/>
        <v>2.2061834409834321E-3</v>
      </c>
      <c r="X20" s="37">
        <f t="shared" si="12"/>
        <v>6.4216510033865562E-3</v>
      </c>
      <c r="Y20" s="36">
        <f t="shared" si="8"/>
        <v>4.8499999999999996</v>
      </c>
      <c r="Z20" s="37">
        <f t="shared" si="9"/>
        <v>1.8474528298516475E-3</v>
      </c>
      <c r="AA20" s="37">
        <f t="shared" ref="AA20:AA21" si="14">(Z19+Z20)/2*Q20</f>
        <v>5.2469113354389075E-3</v>
      </c>
      <c r="AB20" s="46"/>
    </row>
    <row r="21" spans="2:34" ht="16.2" x14ac:dyDescent="0.3">
      <c r="B21" s="36">
        <f t="shared" ref="B21:B28" si="15">B20+C21</f>
        <v>9</v>
      </c>
      <c r="C21" s="11">
        <v>2.6</v>
      </c>
      <c r="D21" s="11">
        <v>39</v>
      </c>
      <c r="E21" s="16">
        <v>38</v>
      </c>
      <c r="F21" s="17">
        <v>35</v>
      </c>
      <c r="G21" s="11">
        <v>34.299999999999997</v>
      </c>
      <c r="H21" s="36">
        <f t="shared" si="2"/>
        <v>38.5</v>
      </c>
      <c r="I21" s="37">
        <f t="shared" si="3"/>
        <v>0.11641564276958677</v>
      </c>
      <c r="J21" s="37">
        <f t="shared" si="10"/>
        <v>0.32088669150233062</v>
      </c>
      <c r="K21" s="36">
        <f t="shared" si="4"/>
        <v>34.65</v>
      </c>
      <c r="L21" s="37">
        <f t="shared" si="5"/>
        <v>9.4296670643365277E-2</v>
      </c>
      <c r="M21" s="37">
        <f t="shared" si="13"/>
        <v>0.25125941644118727</v>
      </c>
      <c r="N21" s="46"/>
      <c r="P21" s="36">
        <f t="shared" si="11"/>
        <v>7.9</v>
      </c>
      <c r="Q21" s="11">
        <v>2.2000000000000002</v>
      </c>
      <c r="R21" s="11">
        <v>2.8</v>
      </c>
      <c r="S21" s="16">
        <v>2.8</v>
      </c>
      <c r="T21" s="17">
        <v>2.5</v>
      </c>
      <c r="U21" s="11">
        <v>2.5</v>
      </c>
      <c r="V21" s="36">
        <f t="shared" si="6"/>
        <v>2.8</v>
      </c>
      <c r="W21" s="37">
        <f t="shared" si="7"/>
        <v>6.1575216010359933E-4</v>
      </c>
      <c r="X21" s="37">
        <f t="shared" si="12"/>
        <v>3.1041291611957349E-3</v>
      </c>
      <c r="Y21" s="36">
        <f t="shared" si="8"/>
        <v>2.5</v>
      </c>
      <c r="Z21" s="37">
        <f t="shared" si="9"/>
        <v>4.9087385212340522E-4</v>
      </c>
      <c r="AA21" s="37">
        <f t="shared" si="14"/>
        <v>2.5721593501725581E-3</v>
      </c>
      <c r="AB21" s="46"/>
    </row>
    <row r="22" spans="2:34" ht="16.2" x14ac:dyDescent="0.3">
      <c r="B22" s="36">
        <f t="shared" si="15"/>
        <v>11.6</v>
      </c>
      <c r="C22" s="11">
        <v>2.6</v>
      </c>
      <c r="D22" s="11">
        <v>35.5</v>
      </c>
      <c r="E22" s="16">
        <v>33</v>
      </c>
      <c r="F22" s="17">
        <v>32.5</v>
      </c>
      <c r="G22" s="11">
        <v>30</v>
      </c>
      <c r="H22" s="36">
        <f t="shared" si="2"/>
        <v>34.25</v>
      </c>
      <c r="I22" s="37">
        <f t="shared" si="3"/>
        <v>9.213211330504191E-2</v>
      </c>
      <c r="J22" s="37">
        <f t="shared" si="10"/>
        <v>0.27111208289701727</v>
      </c>
      <c r="K22" s="36">
        <f t="shared" si="4"/>
        <v>31.25</v>
      </c>
      <c r="L22" s="37">
        <f t="shared" si="5"/>
        <v>7.6699039394282062E-2</v>
      </c>
      <c r="M22" s="37">
        <f t="shared" si="13"/>
        <v>0.22229442304894156</v>
      </c>
      <c r="N22" s="46"/>
      <c r="P22" s="36">
        <f t="shared" si="11"/>
        <v>8.8000000000000007</v>
      </c>
      <c r="Q22" s="11">
        <v>0.9</v>
      </c>
      <c r="R22" s="11" t="s">
        <v>1</v>
      </c>
      <c r="S22" s="16" t="s">
        <v>1</v>
      </c>
      <c r="T22" s="17" t="s">
        <v>1</v>
      </c>
      <c r="U22" s="11" t="s">
        <v>1</v>
      </c>
      <c r="V22" s="36"/>
      <c r="W22" s="37"/>
      <c r="X22" s="37">
        <f>W21*Q22/3</f>
        <v>1.8472564803107981E-4</v>
      </c>
      <c r="Y22" s="36"/>
      <c r="Z22" s="37"/>
      <c r="AA22" s="37">
        <f>Z21*Q22/3</f>
        <v>1.4726215563702158E-4</v>
      </c>
      <c r="AB22" s="38" t="s">
        <v>22</v>
      </c>
    </row>
    <row r="23" spans="2:34" ht="16.2" x14ac:dyDescent="0.3">
      <c r="B23" s="36">
        <f t="shared" si="15"/>
        <v>14.2</v>
      </c>
      <c r="C23" s="11">
        <v>2.6</v>
      </c>
      <c r="D23" s="11">
        <v>32</v>
      </c>
      <c r="E23" s="16">
        <v>34</v>
      </c>
      <c r="F23" s="17">
        <v>29</v>
      </c>
      <c r="G23" s="11">
        <v>30.3</v>
      </c>
      <c r="H23" s="36">
        <f t="shared" si="2"/>
        <v>33</v>
      </c>
      <c r="I23" s="37">
        <f t="shared" si="3"/>
        <v>8.5529859993982119E-2</v>
      </c>
      <c r="J23" s="37">
        <f t="shared" si="10"/>
        <v>0.23096056528873124</v>
      </c>
      <c r="K23" s="36">
        <f t="shared" si="4"/>
        <v>29.65</v>
      </c>
      <c r="L23" s="37">
        <f t="shared" si="5"/>
        <v>6.9046119690137311E-2</v>
      </c>
      <c r="M23" s="37">
        <f t="shared" si="13"/>
        <v>0.1894687068097452</v>
      </c>
      <c r="N23" s="46"/>
      <c r="P23" s="36"/>
      <c r="Q23" s="11"/>
      <c r="R23" s="11"/>
      <c r="S23" s="16"/>
      <c r="T23" s="17"/>
      <c r="U23" s="11"/>
      <c r="V23" s="36"/>
      <c r="W23" s="37"/>
      <c r="X23" s="37"/>
      <c r="Y23" s="36"/>
      <c r="Z23" s="37"/>
      <c r="AA23" s="37"/>
    </row>
    <row r="24" spans="2:34" ht="16.2" x14ac:dyDescent="0.3">
      <c r="B24" s="36">
        <f t="shared" si="15"/>
        <v>16.8</v>
      </c>
      <c r="C24" s="11">
        <v>2.6</v>
      </c>
      <c r="D24" s="11">
        <v>26.5</v>
      </c>
      <c r="E24" s="16">
        <v>26.8</v>
      </c>
      <c r="F24" s="17">
        <v>24.5</v>
      </c>
      <c r="G24" s="11">
        <v>24.7</v>
      </c>
      <c r="H24" s="36">
        <f t="shared" si="2"/>
        <v>26.65</v>
      </c>
      <c r="I24" s="37">
        <f t="shared" si="3"/>
        <v>5.5780744710354421E-2</v>
      </c>
      <c r="J24" s="37">
        <f t="shared" si="10"/>
        <v>0.18370378611563751</v>
      </c>
      <c r="K24" s="36">
        <f t="shared" si="4"/>
        <v>24.6</v>
      </c>
      <c r="L24" s="37">
        <f t="shared" si="5"/>
        <v>4.7529155256159986E-2</v>
      </c>
      <c r="M24" s="37">
        <f t="shared" si="13"/>
        <v>0.15154785743018648</v>
      </c>
      <c r="N24" s="46"/>
      <c r="P24" s="36"/>
      <c r="Q24" s="11"/>
      <c r="R24" s="11"/>
      <c r="S24" s="16"/>
      <c r="T24" s="17"/>
      <c r="U24" s="11"/>
      <c r="V24" s="62"/>
      <c r="W24" s="63"/>
      <c r="X24" s="63"/>
      <c r="Y24" s="62"/>
      <c r="Z24" s="63"/>
      <c r="AA24" s="63"/>
    </row>
    <row r="25" spans="2:34" ht="16.2" x14ac:dyDescent="0.3">
      <c r="B25" s="36">
        <f t="shared" si="15"/>
        <v>19</v>
      </c>
      <c r="C25" s="11">
        <v>2.2000000000000002</v>
      </c>
      <c r="D25" s="11">
        <v>22</v>
      </c>
      <c r="E25" s="16">
        <v>21</v>
      </c>
      <c r="F25" s="17">
        <v>20.2</v>
      </c>
      <c r="G25" s="11">
        <v>19.8</v>
      </c>
      <c r="H25" s="36">
        <f t="shared" si="2"/>
        <v>21.5</v>
      </c>
      <c r="I25" s="37">
        <f t="shared" si="3"/>
        <v>3.6305030103047045E-2</v>
      </c>
      <c r="J25" s="37">
        <f t="shared" si="10"/>
        <v>0.10129435229474162</v>
      </c>
      <c r="K25" s="36">
        <f t="shared" si="4"/>
        <v>20</v>
      </c>
      <c r="L25" s="37">
        <f t="shared" si="5"/>
        <v>3.1415926535897934E-2</v>
      </c>
      <c r="M25" s="37">
        <f t="shared" si="13"/>
        <v>8.6839589971263717E-2</v>
      </c>
      <c r="N25" s="46"/>
      <c r="P25" s="36"/>
      <c r="Q25" s="11"/>
      <c r="R25" s="11"/>
      <c r="S25" s="16"/>
      <c r="T25" s="17"/>
      <c r="U25" s="11"/>
      <c r="V25" t="s">
        <v>20</v>
      </c>
      <c r="X25" s="64">
        <f>SUM(X17:X23)</f>
        <v>4.6084179715141359E-2</v>
      </c>
      <c r="AA25" s="65">
        <f>SUM(AA17:AA23)</f>
        <v>2.5346675834446178E-2</v>
      </c>
    </row>
    <row r="26" spans="2:34" ht="16.2" x14ac:dyDescent="0.3">
      <c r="B26" s="36">
        <f t="shared" si="15"/>
        <v>21.2</v>
      </c>
      <c r="C26" s="11">
        <v>2.2000000000000002</v>
      </c>
      <c r="D26" s="11">
        <v>13</v>
      </c>
      <c r="E26" s="16">
        <v>13.2</v>
      </c>
      <c r="F26" s="17">
        <v>11.8</v>
      </c>
      <c r="G26" s="11">
        <v>12</v>
      </c>
      <c r="H26" s="36">
        <f t="shared" si="2"/>
        <v>13.1</v>
      </c>
      <c r="I26" s="37">
        <f t="shared" si="3"/>
        <v>1.3478217882063609E-2</v>
      </c>
      <c r="J26" s="37">
        <f t="shared" si="10"/>
        <v>5.4761572783621724E-2</v>
      </c>
      <c r="K26" s="36">
        <f t="shared" si="4"/>
        <v>11.9</v>
      </c>
      <c r="L26" s="37">
        <f t="shared" si="5"/>
        <v>1.1122023391871266E-2</v>
      </c>
      <c r="M26" s="37">
        <f t="shared" si="13"/>
        <v>4.6791744920546122E-2</v>
      </c>
      <c r="N26" s="46"/>
      <c r="P26" s="36"/>
      <c r="Q26" s="11"/>
      <c r="R26" s="11"/>
      <c r="S26" s="16"/>
      <c r="T26" s="17"/>
      <c r="U26" s="11"/>
      <c r="V26" s="62"/>
      <c r="W26" s="63"/>
      <c r="X26" s="63"/>
      <c r="Y26" s="62"/>
      <c r="Z26" s="63"/>
      <c r="AA26" s="63"/>
    </row>
    <row r="27" spans="2:34" ht="16.2" x14ac:dyDescent="0.3">
      <c r="B27" s="36">
        <f t="shared" si="15"/>
        <v>23.4</v>
      </c>
      <c r="C27" s="11">
        <v>2.2000000000000002</v>
      </c>
      <c r="D27" s="11">
        <v>4.8</v>
      </c>
      <c r="E27" s="16">
        <v>4.8</v>
      </c>
      <c r="F27" s="17">
        <v>2.5</v>
      </c>
      <c r="G27" s="11">
        <v>2.5</v>
      </c>
      <c r="H27" s="36">
        <f t="shared" si="2"/>
        <v>4.8</v>
      </c>
      <c r="I27" s="37">
        <f t="shared" si="3"/>
        <v>1.8095573684677208E-3</v>
      </c>
      <c r="J27" s="37">
        <f>(I26+I27)/2*C27</f>
        <v>1.6816552775584463E-2</v>
      </c>
      <c r="K27" s="36">
        <f t="shared" si="4"/>
        <v>2.5</v>
      </c>
      <c r="L27" s="37">
        <f t="shared" si="5"/>
        <v>4.9087385212340522E-4</v>
      </c>
      <c r="M27" s="37">
        <f t="shared" si="13"/>
        <v>1.2774186968394141E-2</v>
      </c>
      <c r="N27" s="46"/>
      <c r="P27" s="36"/>
      <c r="Q27" s="11"/>
      <c r="R27" s="11"/>
      <c r="S27" s="16"/>
      <c r="T27" s="17"/>
      <c r="U27" s="11"/>
    </row>
    <row r="28" spans="2:34" ht="16.2" x14ac:dyDescent="0.3">
      <c r="B28" s="36">
        <f t="shared" si="15"/>
        <v>24.45</v>
      </c>
      <c r="C28" s="11">
        <v>1.05</v>
      </c>
      <c r="D28" s="11" t="s">
        <v>1</v>
      </c>
      <c r="E28" s="16" t="s">
        <v>1</v>
      </c>
      <c r="F28" s="17" t="s">
        <v>1</v>
      </c>
      <c r="G28" s="11" t="s">
        <v>1</v>
      </c>
      <c r="H28" s="38"/>
      <c r="I28" s="38"/>
      <c r="J28" s="37">
        <f>I27*C28/3</f>
        <v>6.3334507896370233E-4</v>
      </c>
      <c r="K28" s="38"/>
      <c r="L28" s="37"/>
      <c r="M28" s="37">
        <f>L27*C28/3</f>
        <v>1.7180584824319183E-4</v>
      </c>
      <c r="N28" s="38" t="s">
        <v>22</v>
      </c>
      <c r="P28" s="36"/>
      <c r="Q28" s="11"/>
      <c r="R28" s="11"/>
      <c r="S28" s="16"/>
      <c r="T28" s="17"/>
      <c r="U28" s="11"/>
    </row>
    <row r="29" spans="2:34" ht="16.2" x14ac:dyDescent="0.3">
      <c r="B29" s="38"/>
      <c r="C29" s="11"/>
      <c r="D29" s="11"/>
      <c r="E29" s="16"/>
      <c r="F29" s="17"/>
      <c r="G29" s="11"/>
      <c r="P29" s="38"/>
      <c r="Q29" s="11"/>
      <c r="R29" s="11"/>
      <c r="S29" s="16"/>
      <c r="T29" s="17"/>
      <c r="U29" s="11"/>
    </row>
    <row r="30" spans="2:34" ht="16.2" x14ac:dyDescent="0.3">
      <c r="B30" s="38"/>
      <c r="C30" s="11"/>
      <c r="D30" s="11"/>
      <c r="E30" s="16"/>
      <c r="F30" s="17"/>
      <c r="G30" s="11"/>
      <c r="H30" t="s">
        <v>20</v>
      </c>
      <c r="J30" s="43">
        <f>SUM(J17:J28)</f>
        <v>2.2455330867018439</v>
      </c>
      <c r="M30" s="44">
        <f>SUM(M17:M28)</f>
        <v>1.7775127896068856</v>
      </c>
      <c r="P30" s="38"/>
      <c r="Q30" s="11"/>
      <c r="R30" s="11"/>
      <c r="S30" s="16"/>
      <c r="T30" s="17"/>
      <c r="U30" s="11"/>
    </row>
    <row r="31" spans="2:34" ht="16.2" x14ac:dyDescent="0.3">
      <c r="B31" s="38"/>
      <c r="C31" s="11"/>
      <c r="D31" s="11"/>
      <c r="E31" s="16"/>
      <c r="F31" s="17"/>
      <c r="G31" s="11"/>
      <c r="P31" s="38"/>
      <c r="Q31" s="11"/>
      <c r="R31" s="11"/>
      <c r="S31" s="16"/>
      <c r="T31" s="17"/>
      <c r="U31" s="11"/>
    </row>
    <row r="32" spans="2:34" ht="16.2" x14ac:dyDescent="0.3">
      <c r="B32" s="38"/>
      <c r="C32" s="11"/>
      <c r="D32" s="11"/>
      <c r="E32" s="16"/>
      <c r="F32" s="17"/>
      <c r="G32" s="11"/>
      <c r="P32" s="38"/>
      <c r="Q32" s="11"/>
      <c r="R32" s="11"/>
      <c r="S32" s="16"/>
      <c r="T32" s="17"/>
      <c r="U32" s="11"/>
    </row>
    <row r="33" spans="2:21" ht="16.2" x14ac:dyDescent="0.3">
      <c r="B33" s="38"/>
      <c r="C33" s="11"/>
      <c r="D33" s="11"/>
      <c r="E33" s="16"/>
      <c r="F33" s="17"/>
      <c r="G33" s="11"/>
      <c r="P33" s="38"/>
      <c r="Q33" s="11"/>
      <c r="R33" s="11"/>
      <c r="S33" s="16"/>
      <c r="T33" s="17"/>
      <c r="U33" s="11"/>
    </row>
    <row r="35" spans="2:21" x14ac:dyDescent="0.3">
      <c r="K35" s="81" t="s">
        <v>30</v>
      </c>
      <c r="L35" s="81"/>
      <c r="M35" s="81"/>
      <c r="N35" s="81"/>
      <c r="P35" s="83" t="s">
        <v>29</v>
      </c>
      <c r="Q35" s="83"/>
      <c r="R35" s="83"/>
      <c r="S35" s="83"/>
    </row>
    <row r="36" spans="2:21" x14ac:dyDescent="0.3">
      <c r="C36" s="79" t="s">
        <v>39</v>
      </c>
      <c r="K36" s="82" t="s">
        <v>42</v>
      </c>
      <c r="L36" s="82"/>
      <c r="M36" s="82"/>
      <c r="N36" s="82"/>
      <c r="P36" s="84" t="s">
        <v>42</v>
      </c>
      <c r="Q36" s="84"/>
      <c r="R36" s="84"/>
      <c r="S36" s="84"/>
    </row>
    <row r="37" spans="2:21" x14ac:dyDescent="0.3">
      <c r="C37" s="80"/>
      <c r="K37" s="69" t="s">
        <v>40</v>
      </c>
      <c r="L37" s="69" t="s">
        <v>43</v>
      </c>
      <c r="M37" s="69" t="s">
        <v>41</v>
      </c>
      <c r="N37" s="69" t="s">
        <v>45</v>
      </c>
      <c r="P37" s="68" t="s">
        <v>40</v>
      </c>
      <c r="Q37" s="68" t="s">
        <v>43</v>
      </c>
      <c r="R37" s="68" t="s">
        <v>41</v>
      </c>
      <c r="S37" s="68" t="s">
        <v>45</v>
      </c>
    </row>
    <row r="38" spans="2:21" x14ac:dyDescent="0.3">
      <c r="B38" s="79" t="s">
        <v>34</v>
      </c>
      <c r="C38" t="s">
        <v>35</v>
      </c>
      <c r="K38" s="36">
        <f>H17</f>
        <v>55.5</v>
      </c>
      <c r="L38" s="37">
        <f>I17</f>
        <v>0.24192226928049901</v>
      </c>
      <c r="M38" s="38">
        <f>L38*$D$11</f>
        <v>5.9391917108362495</v>
      </c>
      <c r="N38" s="38">
        <f>$J$30/M38</f>
        <v>0.37808732164762343</v>
      </c>
      <c r="P38" s="36">
        <f>V17</f>
        <v>19</v>
      </c>
      <c r="Q38" s="37">
        <f>W17</f>
        <v>2.8352873698647883E-2</v>
      </c>
      <c r="R38" s="38">
        <f>Q38*$R$11</f>
        <v>0.24950528854810139</v>
      </c>
      <c r="S38" s="38">
        <f>$X$25/R38</f>
        <v>0.18470221606648199</v>
      </c>
    </row>
    <row r="39" spans="2:21" x14ac:dyDescent="0.3">
      <c r="B39" s="79" t="s">
        <v>36</v>
      </c>
      <c r="C39" t="s">
        <v>37</v>
      </c>
      <c r="K39" s="36">
        <f>H18</f>
        <v>49.25</v>
      </c>
      <c r="L39" s="36">
        <f>I18</f>
        <v>0.19050323327057231</v>
      </c>
      <c r="M39" s="38">
        <f t="shared" ref="M39" si="16">L39*$D$11</f>
        <v>4.6768543767925497</v>
      </c>
      <c r="N39" s="38">
        <f t="shared" ref="N39" si="17">$J$30/M39</f>
        <v>0.48013748254480848</v>
      </c>
      <c r="P39" s="36">
        <f>V18</f>
        <v>10</v>
      </c>
      <c r="Q39" s="36">
        <f>W18</f>
        <v>7.8539816339744835E-3</v>
      </c>
      <c r="R39" s="38">
        <f t="shared" ref="R39" si="18">Q39*$R$11</f>
        <v>6.9115038378975466E-2</v>
      </c>
      <c r="S39" s="38">
        <f>$X$25/R39</f>
        <v>0.6667749999999999</v>
      </c>
    </row>
    <row r="40" spans="2:21" x14ac:dyDescent="0.3">
      <c r="B40" s="79" t="s">
        <v>38</v>
      </c>
      <c r="C40" t="s">
        <v>44</v>
      </c>
      <c r="K40" s="38"/>
      <c r="L40" s="38"/>
      <c r="M40" s="38"/>
      <c r="N40" s="38"/>
      <c r="P40" s="38"/>
      <c r="Q40" s="38"/>
      <c r="R40" s="38"/>
      <c r="S40" s="38"/>
    </row>
  </sheetData>
  <mergeCells count="61">
    <mergeCell ref="K35:N35"/>
    <mergeCell ref="P35:S35"/>
    <mergeCell ref="K36:N36"/>
    <mergeCell ref="P36:S36"/>
    <mergeCell ref="AB18:AB21"/>
    <mergeCell ref="AD5:AE5"/>
    <mergeCell ref="AG5:AH5"/>
    <mergeCell ref="V1:AB2"/>
    <mergeCell ref="H1:N2"/>
    <mergeCell ref="AD4:AH4"/>
    <mergeCell ref="P14:P16"/>
    <mergeCell ref="Q14:Q16"/>
    <mergeCell ref="V14:X14"/>
    <mergeCell ref="Y14:AA14"/>
    <mergeCell ref="V15:V16"/>
    <mergeCell ref="W15:W16"/>
    <mergeCell ref="X15:X16"/>
    <mergeCell ref="Y15:Y16"/>
    <mergeCell ref="Z15:Z16"/>
    <mergeCell ref="AA15:AA16"/>
    <mergeCell ref="R14:S14"/>
    <mergeCell ref="T14:U14"/>
    <mergeCell ref="R15:S15"/>
    <mergeCell ref="T15:U15"/>
    <mergeCell ref="T10:U10"/>
    <mergeCell ref="T11:U11"/>
    <mergeCell ref="R12:S12"/>
    <mergeCell ref="T12:U12"/>
    <mergeCell ref="Q13:U13"/>
    <mergeCell ref="T5:U5"/>
    <mergeCell ref="S6:T6"/>
    <mergeCell ref="T7:U7"/>
    <mergeCell ref="Q8:U8"/>
    <mergeCell ref="Q9:R9"/>
    <mergeCell ref="T9:U9"/>
    <mergeCell ref="H14:J14"/>
    <mergeCell ref="K14:M14"/>
    <mergeCell ref="C14:C16"/>
    <mergeCell ref="B14:B16"/>
    <mergeCell ref="N18:N27"/>
    <mergeCell ref="F10:G10"/>
    <mergeCell ref="F11:G11"/>
    <mergeCell ref="D12:E12"/>
    <mergeCell ref="F12:G12"/>
    <mergeCell ref="C13:G13"/>
    <mergeCell ref="D14:E14"/>
    <mergeCell ref="F14:G14"/>
    <mergeCell ref="D15:E15"/>
    <mergeCell ref="F15:G15"/>
    <mergeCell ref="F5:G5"/>
    <mergeCell ref="E6:F6"/>
    <mergeCell ref="F7:G7"/>
    <mergeCell ref="C8:G8"/>
    <mergeCell ref="C9:D9"/>
    <mergeCell ref="F9:G9"/>
    <mergeCell ref="M15:M16"/>
    <mergeCell ref="H15:H16"/>
    <mergeCell ref="I15:I16"/>
    <mergeCell ref="J15:J16"/>
    <mergeCell ref="K15:K16"/>
    <mergeCell ref="L15:L1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2023-03-22T12:40:46Z</dcterms:created>
  <dcterms:modified xsi:type="dcterms:W3CDTF">2023-03-23T10:27:57Z</dcterms:modified>
</cp:coreProperties>
</file>