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G_Backup\Susana\Aulas\5_OperationsReserch\2024-2025_IOA\"/>
    </mc:Choice>
  </mc:AlternateContent>
  <bookViews>
    <workbookView xWindow="0" yWindow="0" windowWidth="23040" windowHeight="9192" activeTab="1"/>
  </bookViews>
  <sheets>
    <sheet name="MOLP1_MiniMax (3)" sheetId="35" r:id="rId1"/>
    <sheet name="MOLP1_MiniMax (2)" sheetId="34" r:id="rId2"/>
    <sheet name="Summary" sheetId="26" r:id="rId3"/>
    <sheet name="WeightedSumPareto" sheetId="33" r:id="rId4"/>
    <sheet name="MOLP_Graphical" sheetId="24" r:id="rId5"/>
    <sheet name="MOLP1_MiniMax" sheetId="29" r:id="rId6"/>
    <sheet name="MOLP2_Preemptive1" sheetId="30" r:id="rId7"/>
    <sheet name="MOLP2_Preemptive2" sheetId="31" r:id="rId8"/>
    <sheet name="MOLP2_Preemptive3" sheetId="32" r:id="rId9"/>
    <sheet name="MOLP3_WeightSum" sheetId="28" r:id="rId10"/>
    <sheet name="GP1_DewrightCo" sheetId="17" r:id="rId11"/>
    <sheet name="GP2_DewrightCo" sheetId="15" r:id="rId12"/>
    <sheet name="GP3_KeepRiverClean" sheetId="13" r:id="rId13"/>
    <sheet name="GP4_Factory" sheetId="18" r:id="rId14"/>
    <sheet name="GP5_HotelRooms" sheetId="23" r:id="rId15"/>
  </sheets>
  <definedNames>
    <definedName name="solver_adj" localSheetId="10" hidden="1">GP1_DewrightCo!$M$11:$U$11</definedName>
    <definedName name="solver_adj" localSheetId="11" hidden="1">GP2_DewrightCo!$M$11:$U$11</definedName>
    <definedName name="solver_adj" localSheetId="12" hidden="1">GP3_KeepRiverClean!$AM$47:$AT$47</definedName>
    <definedName name="solver_adj" localSheetId="13" hidden="1">GP4_Factory!$G$10:$O$10</definedName>
    <definedName name="solver_adj" localSheetId="14" hidden="1">GP5_HotelRooms!$D$28:$P$28</definedName>
    <definedName name="solver_adj" localSheetId="5" hidden="1">MOLP1_MiniMax!$P$4:$Q$4</definedName>
    <definedName name="solver_adj" localSheetId="1" hidden="1">'MOLP1_MiniMax (2)'!$E$4:$F$4</definedName>
    <definedName name="solver_adj" localSheetId="0" hidden="1">'MOLP1_MiniMax (3)'!$E$4:$F$4</definedName>
    <definedName name="solver_adj" localSheetId="6" hidden="1">MOLP2_Preemptive1!#REF!</definedName>
    <definedName name="solver_adj" localSheetId="7" hidden="1">MOLP2_Preemptive2!$E$31:$F$31</definedName>
    <definedName name="solver_adj" localSheetId="8" hidden="1">MOLP2_Preemptive3!$E$5:$F$5</definedName>
    <definedName name="solver_adj" localSheetId="9" hidden="1">MOLP3_WeightSum!$P$4:$Q$4</definedName>
    <definedName name="solver_adj" localSheetId="3" hidden="1">WeightedSumPareto!$C$79:$D$79</definedName>
    <definedName name="solver_cvg" localSheetId="10" hidden="1">0.0001</definedName>
    <definedName name="solver_cvg" localSheetId="11" hidden="1">0.0001</definedName>
    <definedName name="solver_cvg" localSheetId="12" hidden="1">0.0001</definedName>
    <definedName name="solver_cvg" localSheetId="13" hidden="1">0.0001</definedName>
    <definedName name="solver_cvg" localSheetId="14" hidden="1">0.0001</definedName>
    <definedName name="solver_cvg" localSheetId="5" hidden="1">0.0001</definedName>
    <definedName name="solver_cvg" localSheetId="1" hidden="1">0.0001</definedName>
    <definedName name="solver_cvg" localSheetId="0" hidden="1">0.0001</definedName>
    <definedName name="solver_cvg" localSheetId="6" hidden="1">0.0001</definedName>
    <definedName name="solver_cvg" localSheetId="7" hidden="1">0.0001</definedName>
    <definedName name="solver_cvg" localSheetId="8" hidden="1">0.0001</definedName>
    <definedName name="solver_cvg" localSheetId="9" hidden="1">0.0001</definedName>
    <definedName name="solver_cvg" localSheetId="3" hidden="1">0.0001</definedName>
    <definedName name="solver_drv" localSheetId="10" hidden="1">1</definedName>
    <definedName name="solver_drv" localSheetId="11" hidden="1">1</definedName>
    <definedName name="solver_drv" localSheetId="12" hidden="1">2</definedName>
    <definedName name="solver_drv" localSheetId="13" hidden="1">1</definedName>
    <definedName name="solver_drv" localSheetId="14" hidden="1">1</definedName>
    <definedName name="solver_drv" localSheetId="5" hidden="1">1</definedName>
    <definedName name="solver_drv" localSheetId="1" hidden="1">1</definedName>
    <definedName name="solver_drv" localSheetId="0" hidden="1">1</definedName>
    <definedName name="solver_drv" localSheetId="6" hidden="1">1</definedName>
    <definedName name="solver_drv" localSheetId="7" hidden="1">1</definedName>
    <definedName name="solver_drv" localSheetId="8" hidden="1">1</definedName>
    <definedName name="solver_drv" localSheetId="9" hidden="1">1</definedName>
    <definedName name="solver_drv" localSheetId="3" hidden="1">2</definedName>
    <definedName name="solver_eng" localSheetId="10" hidden="1">2</definedName>
    <definedName name="solver_eng" localSheetId="11" hidden="1">2</definedName>
    <definedName name="solver_eng" localSheetId="12" hidden="1">2</definedName>
    <definedName name="solver_eng" localSheetId="13" hidden="1">2</definedName>
    <definedName name="solver_eng" localSheetId="14" hidden="1">2</definedName>
    <definedName name="solver_eng" localSheetId="5" hidden="1">1</definedName>
    <definedName name="solver_eng" localSheetId="1" hidden="1">2</definedName>
    <definedName name="solver_eng" localSheetId="0" hidden="1">2</definedName>
    <definedName name="solver_eng" localSheetId="6" hidden="1">2</definedName>
    <definedName name="solver_eng" localSheetId="7" hidden="1">2</definedName>
    <definedName name="solver_eng" localSheetId="8" hidden="1">2</definedName>
    <definedName name="solver_eng" localSheetId="9" hidden="1">2</definedName>
    <definedName name="solver_eng" localSheetId="3" hidden="1">2</definedName>
    <definedName name="solver_est" localSheetId="10" hidden="1">1</definedName>
    <definedName name="solver_est" localSheetId="11" hidden="1">1</definedName>
    <definedName name="solver_est" localSheetId="12" hidden="1">1</definedName>
    <definedName name="solver_est" localSheetId="13" hidden="1">1</definedName>
    <definedName name="solver_est" localSheetId="14" hidden="1">1</definedName>
    <definedName name="solver_est" localSheetId="5" hidden="1">1</definedName>
    <definedName name="solver_est" localSheetId="1" hidden="1">1</definedName>
    <definedName name="solver_est" localSheetId="0" hidden="1">1</definedName>
    <definedName name="solver_est" localSheetId="6" hidden="1">1</definedName>
    <definedName name="solver_est" localSheetId="7" hidden="1">1</definedName>
    <definedName name="solver_est" localSheetId="8" hidden="1">1</definedName>
    <definedName name="solver_est" localSheetId="9" hidden="1">1</definedName>
    <definedName name="solver_est" localSheetId="3" hidden="1">1</definedName>
    <definedName name="solver_itr" localSheetId="10" hidden="1">2147483647</definedName>
    <definedName name="solver_itr" localSheetId="11" hidden="1">2147483647</definedName>
    <definedName name="solver_itr" localSheetId="12" hidden="1">2147483647</definedName>
    <definedName name="solver_itr" localSheetId="13" hidden="1">2147483647</definedName>
    <definedName name="solver_itr" localSheetId="14" hidden="1">2147483647</definedName>
    <definedName name="solver_itr" localSheetId="5" hidden="1">2147483647</definedName>
    <definedName name="solver_itr" localSheetId="1" hidden="1">2147483647</definedName>
    <definedName name="solver_itr" localSheetId="0" hidden="1">2147483647</definedName>
    <definedName name="solver_itr" localSheetId="6" hidden="1">2147483647</definedName>
    <definedName name="solver_itr" localSheetId="7" hidden="1">2147483647</definedName>
    <definedName name="solver_itr" localSheetId="8" hidden="1">2147483647</definedName>
    <definedName name="solver_itr" localSheetId="9" hidden="1">2147483647</definedName>
    <definedName name="solver_itr" localSheetId="3" hidden="1">2147483647</definedName>
    <definedName name="solver_lhs1" localSheetId="10" hidden="1">GP1_DewrightCo!$V$7:$V$9</definedName>
    <definedName name="solver_lhs1" localSheetId="11" hidden="1">GP2_DewrightCo!$V$7:$V$9</definedName>
    <definedName name="solver_lhs1" localSheetId="12" hidden="1">GP3_KeepRiverClean!$AU$41:$AU$43</definedName>
    <definedName name="solver_lhs1" localSheetId="13" hidden="1">GP4_Factory!$G$10:$O$10</definedName>
    <definedName name="solver_lhs1" localSheetId="14" hidden="1">GP5_HotelRooms!$D$28:$L$28</definedName>
    <definedName name="solver_lhs1" localSheetId="5" hidden="1">MOLP1_MiniMax!$R$13:$R$15</definedName>
    <definedName name="solver_lhs1" localSheetId="1" hidden="1">'MOLP1_MiniMax (2)'!$G$9:$G$11</definedName>
    <definedName name="solver_lhs1" localSheetId="0" hidden="1">'MOLP1_MiniMax (3)'!$G$9:$G$11</definedName>
    <definedName name="solver_lhs1" localSheetId="6" hidden="1">MOLP2_Preemptive1!#REF!</definedName>
    <definedName name="solver_lhs1" localSheetId="7" hidden="1">MOLP2_Preemptive2!$G$36:$G$38</definedName>
    <definedName name="solver_lhs1" localSheetId="8" hidden="1">MOLP2_Preemptive3!$E$5:$F$5</definedName>
    <definedName name="solver_lhs1" localSheetId="9" hidden="1">MOLP3_WeightSum!$R$13:$R$15</definedName>
    <definedName name="solver_lhs1" localSheetId="3" hidden="1">WeightedSumPareto!$E$70</definedName>
    <definedName name="solver_lhs2" localSheetId="12" hidden="1">GP3_KeepRiverClean!$AU$44:$AU$45</definedName>
    <definedName name="solver_lhs2" localSheetId="13" hidden="1">GP4_Factory!$P$4:$P$6</definedName>
    <definedName name="solver_lhs2" localSheetId="14" hidden="1">GP5_HotelRooms!$D$28:$P$28</definedName>
    <definedName name="solver_lhs2" localSheetId="6" hidden="1">MOLP2_Preemptive1!#REF!</definedName>
    <definedName name="solver_lhs2" localSheetId="7" hidden="1">MOLP2_Preemptive2!$G$39:$G$40</definedName>
    <definedName name="solver_lhs2" localSheetId="8" hidden="1">MOLP2_Preemptive3!$G$10:$G$12</definedName>
    <definedName name="solver_lhs2" localSheetId="3" hidden="1">WeightedSumPareto!$E$71:$E$76</definedName>
    <definedName name="solver_lhs3" localSheetId="14" hidden="1">GP5_HotelRooms!$Q$31:$Q$35</definedName>
    <definedName name="solver_lhs3" localSheetId="8" hidden="1">MOLP2_Preemptive3!$G$40:$G$41</definedName>
    <definedName name="solver_mip" localSheetId="10" hidden="1">2147483647</definedName>
    <definedName name="solver_mip" localSheetId="11" hidden="1">2147483647</definedName>
    <definedName name="solver_mip" localSheetId="12" hidden="1">2147483647</definedName>
    <definedName name="solver_mip" localSheetId="13" hidden="1">2147483647</definedName>
    <definedName name="solver_mip" localSheetId="14" hidden="1">2147483647</definedName>
    <definedName name="solver_mip" localSheetId="5" hidden="1">2147483647</definedName>
    <definedName name="solver_mip" localSheetId="1" hidden="1">2147483647</definedName>
    <definedName name="solver_mip" localSheetId="0" hidden="1">2147483647</definedName>
    <definedName name="solver_mip" localSheetId="6" hidden="1">2147483647</definedName>
    <definedName name="solver_mip" localSheetId="7" hidden="1">2147483647</definedName>
    <definedName name="solver_mip" localSheetId="8" hidden="1">2147483647</definedName>
    <definedName name="solver_mip" localSheetId="9" hidden="1">2147483647</definedName>
    <definedName name="solver_mip" localSheetId="3" hidden="1">2147483647</definedName>
    <definedName name="solver_mni" localSheetId="10" hidden="1">30</definedName>
    <definedName name="solver_mni" localSheetId="11" hidden="1">30</definedName>
    <definedName name="solver_mni" localSheetId="12" hidden="1">30</definedName>
    <definedName name="solver_mni" localSheetId="13" hidden="1">30</definedName>
    <definedName name="solver_mni" localSheetId="14" hidden="1">30</definedName>
    <definedName name="solver_mni" localSheetId="5" hidden="1">30</definedName>
    <definedName name="solver_mni" localSheetId="1" hidden="1">30</definedName>
    <definedName name="solver_mni" localSheetId="0" hidden="1">30</definedName>
    <definedName name="solver_mni" localSheetId="6" hidden="1">30</definedName>
    <definedName name="solver_mni" localSheetId="7" hidden="1">30</definedName>
    <definedName name="solver_mni" localSheetId="8" hidden="1">30</definedName>
    <definedName name="solver_mni" localSheetId="9" hidden="1">30</definedName>
    <definedName name="solver_mni" localSheetId="3" hidden="1">30</definedName>
    <definedName name="solver_mrt" localSheetId="10" hidden="1">0.075</definedName>
    <definedName name="solver_mrt" localSheetId="11" hidden="1">0.075</definedName>
    <definedName name="solver_mrt" localSheetId="12" hidden="1">0.075</definedName>
    <definedName name="solver_mrt" localSheetId="13" hidden="1">0.075</definedName>
    <definedName name="solver_mrt" localSheetId="14" hidden="1">0.075</definedName>
    <definedName name="solver_mrt" localSheetId="5" hidden="1">0.075</definedName>
    <definedName name="solver_mrt" localSheetId="1" hidden="1">0.075</definedName>
    <definedName name="solver_mrt" localSheetId="0" hidden="1">0.075</definedName>
    <definedName name="solver_mrt" localSheetId="6" hidden="1">0.075</definedName>
    <definedName name="solver_mrt" localSheetId="7" hidden="1">0.075</definedName>
    <definedName name="solver_mrt" localSheetId="8" hidden="1">0.075</definedName>
    <definedName name="solver_mrt" localSheetId="9" hidden="1">0.075</definedName>
    <definedName name="solver_mrt" localSheetId="3" hidden="1">0.075</definedName>
    <definedName name="solver_msl" localSheetId="10" hidden="1">2</definedName>
    <definedName name="solver_msl" localSheetId="11" hidden="1">2</definedName>
    <definedName name="solver_msl" localSheetId="12" hidden="1">2</definedName>
    <definedName name="solver_msl" localSheetId="13" hidden="1">2</definedName>
    <definedName name="solver_msl" localSheetId="14" hidden="1">2</definedName>
    <definedName name="solver_msl" localSheetId="5" hidden="1">2</definedName>
    <definedName name="solver_msl" localSheetId="1" hidden="1">2</definedName>
    <definedName name="solver_msl" localSheetId="0" hidden="1">2</definedName>
    <definedName name="solver_msl" localSheetId="6" hidden="1">2</definedName>
    <definedName name="solver_msl" localSheetId="7" hidden="1">2</definedName>
    <definedName name="solver_msl" localSheetId="8" hidden="1">2</definedName>
    <definedName name="solver_msl" localSheetId="9" hidden="1">2</definedName>
    <definedName name="solver_msl" localSheetId="3" hidden="1">2</definedName>
    <definedName name="solver_neg" localSheetId="10" hidden="1">1</definedName>
    <definedName name="solver_neg" localSheetId="11" hidden="1">1</definedName>
    <definedName name="solver_neg" localSheetId="12" hidden="1">1</definedName>
    <definedName name="solver_neg" localSheetId="13" hidden="1">1</definedName>
    <definedName name="solver_neg" localSheetId="14" hidden="1">1</definedName>
    <definedName name="solver_neg" localSheetId="5" hidden="1">1</definedName>
    <definedName name="solver_neg" localSheetId="1" hidden="1">1</definedName>
    <definedName name="solver_neg" localSheetId="0" hidden="1">1</definedName>
    <definedName name="solver_neg" localSheetId="6" hidden="1">1</definedName>
    <definedName name="solver_neg" localSheetId="7" hidden="1">1</definedName>
    <definedName name="solver_neg" localSheetId="8" hidden="1">1</definedName>
    <definedName name="solver_neg" localSheetId="9" hidden="1">1</definedName>
    <definedName name="solver_neg" localSheetId="3" hidden="1">1</definedName>
    <definedName name="solver_nod" localSheetId="10" hidden="1">2147483647</definedName>
    <definedName name="solver_nod" localSheetId="11" hidden="1">2147483647</definedName>
    <definedName name="solver_nod" localSheetId="12" hidden="1">2147483647</definedName>
    <definedName name="solver_nod" localSheetId="13" hidden="1">2147483647</definedName>
    <definedName name="solver_nod" localSheetId="14" hidden="1">2147483647</definedName>
    <definedName name="solver_nod" localSheetId="5" hidden="1">2147483647</definedName>
    <definedName name="solver_nod" localSheetId="1" hidden="1">2147483647</definedName>
    <definedName name="solver_nod" localSheetId="0" hidden="1">2147483647</definedName>
    <definedName name="solver_nod" localSheetId="6" hidden="1">2147483647</definedName>
    <definedName name="solver_nod" localSheetId="7" hidden="1">2147483647</definedName>
    <definedName name="solver_nod" localSheetId="8" hidden="1">2147483647</definedName>
    <definedName name="solver_nod" localSheetId="9" hidden="1">2147483647</definedName>
    <definedName name="solver_nod" localSheetId="3" hidden="1">2147483647</definedName>
    <definedName name="solver_num" localSheetId="10" hidden="1">1</definedName>
    <definedName name="solver_num" localSheetId="11" hidden="1">1</definedName>
    <definedName name="solver_num" localSheetId="12" hidden="1">2</definedName>
    <definedName name="solver_num" localSheetId="13" hidden="1">2</definedName>
    <definedName name="solver_num" localSheetId="14" hidden="1">3</definedName>
    <definedName name="solver_num" localSheetId="5" hidden="1">1</definedName>
    <definedName name="solver_num" localSheetId="1" hidden="1">1</definedName>
    <definedName name="solver_num" localSheetId="0" hidden="1">1</definedName>
    <definedName name="solver_num" localSheetId="6" hidden="1">2</definedName>
    <definedName name="solver_num" localSheetId="7" hidden="1">2</definedName>
    <definedName name="solver_num" localSheetId="8" hidden="1">2</definedName>
    <definedName name="solver_num" localSheetId="9" hidden="1">1</definedName>
    <definedName name="solver_num" localSheetId="3" hidden="1">2</definedName>
    <definedName name="solver_nwt" localSheetId="10" hidden="1">1</definedName>
    <definedName name="solver_nwt" localSheetId="11" hidden="1">1</definedName>
    <definedName name="solver_nwt" localSheetId="12" hidden="1">1</definedName>
    <definedName name="solver_nwt" localSheetId="13" hidden="1">1</definedName>
    <definedName name="solver_nwt" localSheetId="14" hidden="1">1</definedName>
    <definedName name="solver_nwt" localSheetId="5" hidden="1">1</definedName>
    <definedName name="solver_nwt" localSheetId="1" hidden="1">1</definedName>
    <definedName name="solver_nwt" localSheetId="0" hidden="1">1</definedName>
    <definedName name="solver_nwt" localSheetId="6" hidden="1">1</definedName>
    <definedName name="solver_nwt" localSheetId="7" hidden="1">1</definedName>
    <definedName name="solver_nwt" localSheetId="8" hidden="1">1</definedName>
    <definedName name="solver_nwt" localSheetId="9" hidden="1">1</definedName>
    <definedName name="solver_nwt" localSheetId="3" hidden="1">1</definedName>
    <definedName name="solver_opt" localSheetId="10" hidden="1">GP1_DewrightCo!$W$14</definedName>
    <definedName name="solver_opt" localSheetId="11" hidden="1">GP2_DewrightCo!$W$14</definedName>
    <definedName name="solver_opt" localSheetId="12" hidden="1">GP3_KeepRiverClean!$AP$51</definedName>
    <definedName name="solver_opt" localSheetId="13" hidden="1">GP4_Factory!$R$12</definedName>
    <definedName name="solver_opt" localSheetId="14" hidden="1">GP5_HotelRooms!$C$26</definedName>
    <definedName name="solver_opt" localSheetId="5" hidden="1">MOLP1_MiniMax!$V$10</definedName>
    <definedName name="solver_opt" localSheetId="1" hidden="1">'MOLP1_MiniMax (2)'!$G$6</definedName>
    <definedName name="solver_opt" localSheetId="0" hidden="1">'MOLP1_MiniMax (3)'!$G$6</definedName>
    <definedName name="solver_opt" localSheetId="6" hidden="1">MOLP2_Preemptive1!#REF!</definedName>
    <definedName name="solver_opt" localSheetId="7" hidden="1">MOLP2_Preemptive2!$G$34</definedName>
    <definedName name="solver_opt" localSheetId="8" hidden="1">MOLP2_Preemptive3!$G$7</definedName>
    <definedName name="solver_opt" localSheetId="9" hidden="1">MOLP3_WeightSum!$V$12</definedName>
    <definedName name="solver_opt" localSheetId="3" hidden="1">WeightedSumPareto!$I$82</definedName>
    <definedName name="solver_pre" localSheetId="10" hidden="1">0.000001</definedName>
    <definedName name="solver_pre" localSheetId="11" hidden="1">0.000001</definedName>
    <definedName name="solver_pre" localSheetId="12" hidden="1">0.000001</definedName>
    <definedName name="solver_pre" localSheetId="13" hidden="1">0.000001</definedName>
    <definedName name="solver_pre" localSheetId="14" hidden="1">0.000001</definedName>
    <definedName name="solver_pre" localSheetId="5" hidden="1">0.000001</definedName>
    <definedName name="solver_pre" localSheetId="1" hidden="1">0.000001</definedName>
    <definedName name="solver_pre" localSheetId="0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pre" localSheetId="9" hidden="1">0.000001</definedName>
    <definedName name="solver_pre" localSheetId="3" hidden="1">0.000001</definedName>
    <definedName name="solver_rbv" localSheetId="10" hidden="1">1</definedName>
    <definedName name="solver_rbv" localSheetId="11" hidden="1">1</definedName>
    <definedName name="solver_rbv" localSheetId="12" hidden="1">2</definedName>
    <definedName name="solver_rbv" localSheetId="13" hidden="1">1</definedName>
    <definedName name="solver_rbv" localSheetId="14" hidden="1">1</definedName>
    <definedName name="solver_rbv" localSheetId="5" hidden="1">2</definedName>
    <definedName name="solver_rbv" localSheetId="1" hidden="1">2</definedName>
    <definedName name="solver_rbv" localSheetId="0" hidden="1">2</definedName>
    <definedName name="solver_rbv" localSheetId="6" hidden="1">2</definedName>
    <definedName name="solver_rbv" localSheetId="7" hidden="1">2</definedName>
    <definedName name="solver_rbv" localSheetId="8" hidden="1">2</definedName>
    <definedName name="solver_rbv" localSheetId="9" hidden="1">2</definedName>
    <definedName name="solver_rbv" localSheetId="3" hidden="1">2</definedName>
    <definedName name="solver_rel1" localSheetId="10" hidden="1">2</definedName>
    <definedName name="solver_rel1" localSheetId="11" hidden="1">2</definedName>
    <definedName name="solver_rel1" localSheetId="12" hidden="1">2</definedName>
    <definedName name="solver_rel1" localSheetId="13" hidden="1">3</definedName>
    <definedName name="solver_rel1" localSheetId="14" hidden="1">4</definedName>
    <definedName name="solver_rel1" localSheetId="5" hidden="1">3</definedName>
    <definedName name="solver_rel1" localSheetId="1" hidden="1">3</definedName>
    <definedName name="solver_rel1" localSheetId="0" hidden="1">3</definedName>
    <definedName name="solver_rel1" localSheetId="6" hidden="1">3</definedName>
    <definedName name="solver_rel1" localSheetId="7" hidden="1">3</definedName>
    <definedName name="solver_rel1" localSheetId="8" hidden="1">3</definedName>
    <definedName name="solver_rel1" localSheetId="9" hidden="1">3</definedName>
    <definedName name="solver_rel1" localSheetId="3" hidden="1">3</definedName>
    <definedName name="solver_rel2" localSheetId="12" hidden="1">1</definedName>
    <definedName name="solver_rel2" localSheetId="13" hidden="1">2</definedName>
    <definedName name="solver_rel2" localSheetId="14" hidden="1">3</definedName>
    <definedName name="solver_rel2" localSheetId="6" hidden="1">2</definedName>
    <definedName name="solver_rel2" localSheetId="7" hidden="1">2</definedName>
    <definedName name="solver_rel2" localSheetId="8" hidden="1">3</definedName>
    <definedName name="solver_rel2" localSheetId="3" hidden="1">1</definedName>
    <definedName name="solver_rel3" localSheetId="14" hidden="1">2</definedName>
    <definedName name="solver_rel3" localSheetId="8" hidden="1">2</definedName>
    <definedName name="solver_rhs1" localSheetId="10" hidden="1">GP1_DewrightCo!$W$7:$W$9</definedName>
    <definedName name="solver_rhs1" localSheetId="11" hidden="1">GP2_DewrightCo!$W$7:$W$9</definedName>
    <definedName name="solver_rhs1" localSheetId="12" hidden="1">GP3_KeepRiverClean!$AW$41:$AW$43</definedName>
    <definedName name="solver_rhs1" localSheetId="13" hidden="1">GP4_Factory!$G$8:$O$8</definedName>
    <definedName name="solver_rhs1" localSheetId="14" hidden="1">integer</definedName>
    <definedName name="solver_rhs1" localSheetId="5" hidden="1">MOLP1_MiniMax!$T$13:$T$15</definedName>
    <definedName name="solver_rhs1" localSheetId="1" hidden="1">'MOLP1_MiniMax (2)'!$I$9:$I$11</definedName>
    <definedName name="solver_rhs1" localSheetId="0" hidden="1">'MOLP1_MiniMax (3)'!$I$9:$I$11</definedName>
    <definedName name="solver_rhs1" localSheetId="6" hidden="1">MOLP2_Preemptive1!#REF!</definedName>
    <definedName name="solver_rhs1" localSheetId="7" hidden="1">MOLP2_Preemptive2!$I$36:$I$38</definedName>
    <definedName name="solver_rhs1" localSheetId="8" hidden="1">0</definedName>
    <definedName name="solver_rhs1" localSheetId="9" hidden="1">MOLP3_WeightSum!$T$13:$T$15</definedName>
    <definedName name="solver_rhs1" localSheetId="3" hidden="1">WeightedSumPareto!$G$70</definedName>
    <definedName name="solver_rhs2" localSheetId="12" hidden="1">GP3_KeepRiverClean!$AW$44:$AW$45</definedName>
    <definedName name="solver_rhs2" localSheetId="13" hidden="1">GP4_Factory!$Q$4:$Q$6</definedName>
    <definedName name="solver_rhs2" localSheetId="14" hidden="1">0</definedName>
    <definedName name="solver_rhs2" localSheetId="6" hidden="1">MOLP2_Preemptive1!#REF!</definedName>
    <definedName name="solver_rhs2" localSheetId="7" hidden="1">MOLP2_Preemptive2!$I$39:$I$40</definedName>
    <definedName name="solver_rhs2" localSheetId="8" hidden="1">MOLP2_Preemptive3!$I$10:$I$12</definedName>
    <definedName name="solver_rhs2" localSheetId="3" hidden="1">WeightedSumPareto!$G$71:$G$76</definedName>
    <definedName name="solver_rhs3" localSheetId="14" hidden="1">GP5_HotelRooms!$R$31:$R$35</definedName>
    <definedName name="solver_rhs3" localSheetId="8" hidden="1">MOLP2_Preemptive3!$I$40:$I$41</definedName>
    <definedName name="solver_rlx" localSheetId="10" hidden="1">2</definedName>
    <definedName name="solver_rlx" localSheetId="11" hidden="1">2</definedName>
    <definedName name="solver_rlx" localSheetId="12" hidden="1">2</definedName>
    <definedName name="solver_rlx" localSheetId="13" hidden="1">2</definedName>
    <definedName name="solver_rlx" localSheetId="14" hidden="1">2</definedName>
    <definedName name="solver_rlx" localSheetId="5" hidden="1">2</definedName>
    <definedName name="solver_rlx" localSheetId="1" hidden="1">2</definedName>
    <definedName name="solver_rlx" localSheetId="0" hidden="1">2</definedName>
    <definedName name="solver_rlx" localSheetId="6" hidden="1">2</definedName>
    <definedName name="solver_rlx" localSheetId="7" hidden="1">2</definedName>
    <definedName name="solver_rlx" localSheetId="8" hidden="1">2</definedName>
    <definedName name="solver_rlx" localSheetId="9" hidden="1">2</definedName>
    <definedName name="solver_rlx" localSheetId="3" hidden="1">2</definedName>
    <definedName name="solver_rsd" localSheetId="10" hidden="1">0</definedName>
    <definedName name="solver_rsd" localSheetId="11" hidden="1">0</definedName>
    <definedName name="solver_rsd" localSheetId="12" hidden="1">0</definedName>
    <definedName name="solver_rsd" localSheetId="13" hidden="1">0</definedName>
    <definedName name="solver_rsd" localSheetId="14" hidden="1">0</definedName>
    <definedName name="solver_rsd" localSheetId="5" hidden="1">0</definedName>
    <definedName name="solver_rsd" localSheetId="1" hidden="1">0</definedName>
    <definedName name="solver_rsd" localSheetId="0" hidden="1">0</definedName>
    <definedName name="solver_rsd" localSheetId="6" hidden="1">0</definedName>
    <definedName name="solver_rsd" localSheetId="7" hidden="1">0</definedName>
    <definedName name="solver_rsd" localSheetId="8" hidden="1">0</definedName>
    <definedName name="solver_rsd" localSheetId="9" hidden="1">0</definedName>
    <definedName name="solver_rsd" localSheetId="3" hidden="1">0</definedName>
    <definedName name="solver_scl" localSheetId="10" hidden="1">1</definedName>
    <definedName name="solver_scl" localSheetId="11" hidden="1">1</definedName>
    <definedName name="solver_scl" localSheetId="12" hidden="1">2</definedName>
    <definedName name="solver_scl" localSheetId="13" hidden="1">1</definedName>
    <definedName name="solver_scl" localSheetId="14" hidden="1">1</definedName>
    <definedName name="solver_scl" localSheetId="5" hidden="1">1</definedName>
    <definedName name="solver_scl" localSheetId="1" hidden="1">1</definedName>
    <definedName name="solver_scl" localSheetId="0" hidden="1">1</definedName>
    <definedName name="solver_scl" localSheetId="6" hidden="1">1</definedName>
    <definedName name="solver_scl" localSheetId="7" hidden="1">1</definedName>
    <definedName name="solver_scl" localSheetId="8" hidden="1">1</definedName>
    <definedName name="solver_scl" localSheetId="9" hidden="1">1</definedName>
    <definedName name="solver_scl" localSheetId="3" hidden="1">2</definedName>
    <definedName name="solver_sho" localSheetId="10" hidden="1">2</definedName>
    <definedName name="solver_sho" localSheetId="11" hidden="1">2</definedName>
    <definedName name="solver_sho" localSheetId="12" hidden="1">2</definedName>
    <definedName name="solver_sho" localSheetId="13" hidden="1">2</definedName>
    <definedName name="solver_sho" localSheetId="14" hidden="1">2</definedName>
    <definedName name="solver_sho" localSheetId="5" hidden="1">2</definedName>
    <definedName name="solver_sho" localSheetId="1" hidden="1">2</definedName>
    <definedName name="solver_sho" localSheetId="0" hidden="1">2</definedName>
    <definedName name="solver_sho" localSheetId="6" hidden="1">2</definedName>
    <definedName name="solver_sho" localSheetId="7" hidden="1">2</definedName>
    <definedName name="solver_sho" localSheetId="8" hidden="1">2</definedName>
    <definedName name="solver_sho" localSheetId="9" hidden="1">2</definedName>
    <definedName name="solver_sho" localSheetId="3" hidden="1">2</definedName>
    <definedName name="solver_ssz" localSheetId="10" hidden="1">100</definedName>
    <definedName name="solver_ssz" localSheetId="11" hidden="1">100</definedName>
    <definedName name="solver_ssz" localSheetId="12" hidden="1">100</definedName>
    <definedName name="solver_ssz" localSheetId="13" hidden="1">100</definedName>
    <definedName name="solver_ssz" localSheetId="14" hidden="1">100</definedName>
    <definedName name="solver_ssz" localSheetId="5" hidden="1">100</definedName>
    <definedName name="solver_ssz" localSheetId="1" hidden="1">100</definedName>
    <definedName name="solver_ssz" localSheetId="0" hidden="1">100</definedName>
    <definedName name="solver_ssz" localSheetId="6" hidden="1">100</definedName>
    <definedName name="solver_ssz" localSheetId="7" hidden="1">100</definedName>
    <definedName name="solver_ssz" localSheetId="8" hidden="1">100</definedName>
    <definedName name="solver_ssz" localSheetId="9" hidden="1">100</definedName>
    <definedName name="solver_ssz" localSheetId="3" hidden="1">100</definedName>
    <definedName name="solver_tim" localSheetId="10" hidden="1">2147483647</definedName>
    <definedName name="solver_tim" localSheetId="11" hidden="1">2147483647</definedName>
    <definedName name="solver_tim" localSheetId="12" hidden="1">2147483647</definedName>
    <definedName name="solver_tim" localSheetId="13" hidden="1">2147483647</definedName>
    <definedName name="solver_tim" localSheetId="14" hidden="1">2147483647</definedName>
    <definedName name="solver_tim" localSheetId="5" hidden="1">2147483647</definedName>
    <definedName name="solver_tim" localSheetId="1" hidden="1">2147483647</definedName>
    <definedName name="solver_tim" localSheetId="0" hidden="1">2147483647</definedName>
    <definedName name="solver_tim" localSheetId="6" hidden="1">2147483647</definedName>
    <definedName name="solver_tim" localSheetId="7" hidden="1">2147483647</definedName>
    <definedName name="solver_tim" localSheetId="8" hidden="1">2147483647</definedName>
    <definedName name="solver_tim" localSheetId="9" hidden="1">2147483647</definedName>
    <definedName name="solver_tim" localSheetId="3" hidden="1">2147483647</definedName>
    <definedName name="solver_tol" localSheetId="10" hidden="1">0.01</definedName>
    <definedName name="solver_tol" localSheetId="11" hidden="1">0.01</definedName>
    <definedName name="solver_tol" localSheetId="12" hidden="1">0.01</definedName>
    <definedName name="solver_tol" localSheetId="13" hidden="1">0.01</definedName>
    <definedName name="solver_tol" localSheetId="14" hidden="1">0.01</definedName>
    <definedName name="solver_tol" localSheetId="5" hidden="1">0.01</definedName>
    <definedName name="solver_tol" localSheetId="1" hidden="1">0.01</definedName>
    <definedName name="solver_tol" localSheetId="0" hidden="1">0.01</definedName>
    <definedName name="solver_tol" localSheetId="6" hidden="1">0.01</definedName>
    <definedName name="solver_tol" localSheetId="7" hidden="1">0.01</definedName>
    <definedName name="solver_tol" localSheetId="8" hidden="1">0.01</definedName>
    <definedName name="solver_tol" localSheetId="9" hidden="1">0.01</definedName>
    <definedName name="solver_tol" localSheetId="3" hidden="1">0.01</definedName>
    <definedName name="solver_typ" localSheetId="10" hidden="1">2</definedName>
    <definedName name="solver_typ" localSheetId="11" hidden="1">2</definedName>
    <definedName name="solver_typ" localSheetId="12" hidden="1">2</definedName>
    <definedName name="solver_typ" localSheetId="13" hidden="1">2</definedName>
    <definedName name="solver_typ" localSheetId="14" hidden="1">2</definedName>
    <definedName name="solver_typ" localSheetId="5" hidden="1">2</definedName>
    <definedName name="solver_typ" localSheetId="1" hidden="1">2</definedName>
    <definedName name="solver_typ" localSheetId="0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typ" localSheetId="9" hidden="1">2</definedName>
    <definedName name="solver_typ" localSheetId="3" hidden="1">1</definedName>
    <definedName name="solver_val" localSheetId="10" hidden="1">0</definedName>
    <definedName name="solver_val" localSheetId="11" hidden="1">0</definedName>
    <definedName name="solver_val" localSheetId="12" hidden="1">0</definedName>
    <definedName name="solver_val" localSheetId="13" hidden="1">0</definedName>
    <definedName name="solver_val" localSheetId="14" hidden="1">0</definedName>
    <definedName name="solver_val" localSheetId="5" hidden="1">0</definedName>
    <definedName name="solver_val" localSheetId="1" hidden="1">0</definedName>
    <definedName name="solver_val" localSheetId="0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al" localSheetId="9" hidden="1">0</definedName>
    <definedName name="solver_val" localSheetId="3" hidden="1">0</definedName>
    <definedName name="solver_ver" localSheetId="10" hidden="1">3</definedName>
    <definedName name="solver_ver" localSheetId="11" hidden="1">3</definedName>
    <definedName name="solver_ver" localSheetId="12" hidden="1">3</definedName>
    <definedName name="solver_ver" localSheetId="13" hidden="1">3</definedName>
    <definedName name="solver_ver" localSheetId="14" hidden="1">3</definedName>
    <definedName name="solver_ver" localSheetId="5" hidden="1">3</definedName>
    <definedName name="solver_ver" localSheetId="1" hidden="1">3</definedName>
    <definedName name="solver_ver" localSheetId="0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solver_ver" localSheetId="9" hidden="1">3</definedName>
    <definedName name="solver_ver" localSheetId="3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29" l="1"/>
  <c r="G6" i="35"/>
  <c r="G9" i="35"/>
  <c r="R59" i="35"/>
  <c r="J59" i="35"/>
  <c r="R58" i="35"/>
  <c r="J58" i="35"/>
  <c r="R57" i="35"/>
  <c r="R60" i="35" s="1"/>
  <c r="J57" i="35"/>
  <c r="J60" i="35" s="1"/>
  <c r="G37" i="35"/>
  <c r="G36" i="35"/>
  <c r="G35" i="35"/>
  <c r="G33" i="35"/>
  <c r="G24" i="35"/>
  <c r="G23" i="35"/>
  <c r="G22" i="35"/>
  <c r="G19" i="35"/>
  <c r="Y15" i="35"/>
  <c r="Y14" i="35"/>
  <c r="Y13" i="35"/>
  <c r="G11" i="35"/>
  <c r="G10" i="35"/>
  <c r="Y8" i="35"/>
  <c r="Y7" i="35"/>
  <c r="AC10" i="35" s="1"/>
  <c r="Y6" i="35"/>
  <c r="G9" i="34"/>
  <c r="G6" i="34"/>
  <c r="R59" i="34"/>
  <c r="J59" i="34"/>
  <c r="R58" i="34"/>
  <c r="J58" i="34"/>
  <c r="R57" i="34"/>
  <c r="R60" i="34" s="1"/>
  <c r="J57" i="34"/>
  <c r="J60" i="34" s="1"/>
  <c r="G37" i="34"/>
  <c r="G36" i="34"/>
  <c r="G35" i="34"/>
  <c r="G33" i="34"/>
  <c r="G24" i="34"/>
  <c r="G23" i="34"/>
  <c r="G22" i="34"/>
  <c r="G19" i="34"/>
  <c r="Y15" i="34"/>
  <c r="Y14" i="34"/>
  <c r="Y13" i="34"/>
  <c r="G11" i="34"/>
  <c r="G10" i="34"/>
  <c r="Y8" i="34"/>
  <c r="Y7" i="34"/>
  <c r="Y6" i="34"/>
  <c r="AC10" i="34" s="1"/>
  <c r="S6" i="28" l="1"/>
  <c r="S7" i="28"/>
  <c r="S8" i="28"/>
  <c r="U6" i="28"/>
  <c r="T6" i="28"/>
  <c r="V6" i="28"/>
  <c r="G7" i="32" l="1"/>
  <c r="AP16" i="13" l="1"/>
  <c r="AP14" i="13"/>
  <c r="AU6" i="13"/>
  <c r="T37" i="13"/>
  <c r="Z37" i="13"/>
  <c r="AQ30" i="13"/>
  <c r="AP30" i="13"/>
  <c r="AS30" i="13" l="1"/>
  <c r="I25" i="23" l="1"/>
  <c r="G25" i="23"/>
  <c r="I82" i="33" l="1"/>
  <c r="D43" i="33"/>
  <c r="D44" i="33"/>
  <c r="D45" i="33"/>
  <c r="D46" i="33"/>
  <c r="D47" i="33"/>
  <c r="D48" i="33"/>
  <c r="D49" i="33"/>
  <c r="D50" i="33"/>
  <c r="D51" i="33"/>
  <c r="D52" i="33"/>
  <c r="D42" i="33"/>
  <c r="G43" i="33"/>
  <c r="I43" i="33" l="1"/>
  <c r="O43" i="33"/>
  <c r="I42" i="33"/>
  <c r="K11" i="33"/>
  <c r="J11" i="33"/>
  <c r="G25" i="31"/>
  <c r="G22" i="31"/>
  <c r="M43" i="33"/>
  <c r="H43" i="33"/>
  <c r="W108" i="33" l="1"/>
  <c r="W107" i="33"/>
  <c r="W106" i="33"/>
  <c r="W105" i="33"/>
  <c r="W104" i="33"/>
  <c r="W103" i="33"/>
  <c r="W102" i="33"/>
  <c r="W101" i="33"/>
  <c r="F92" i="33"/>
  <c r="I84" i="33"/>
  <c r="I83" i="33"/>
  <c r="E76" i="33"/>
  <c r="E75" i="33"/>
  <c r="E74" i="33"/>
  <c r="E73" i="33"/>
  <c r="E72" i="33"/>
  <c r="E71" i="33"/>
  <c r="E70" i="33"/>
  <c r="G58" i="33"/>
  <c r="G59" i="33" s="1"/>
  <c r="I57" i="33"/>
  <c r="G44" i="33"/>
  <c r="F82" i="33"/>
  <c r="W41" i="33"/>
  <c r="W40" i="33"/>
  <c r="V40" i="33"/>
  <c r="W39" i="33"/>
  <c r="V39" i="33"/>
  <c r="W38" i="33"/>
  <c r="V38" i="33"/>
  <c r="W37" i="33"/>
  <c r="V37" i="33"/>
  <c r="W36" i="33"/>
  <c r="V36" i="33"/>
  <c r="W35" i="33"/>
  <c r="V35" i="33"/>
  <c r="W34" i="33"/>
  <c r="V34" i="33"/>
  <c r="W33" i="33"/>
  <c r="V33" i="33"/>
  <c r="K22" i="33"/>
  <c r="I22" i="33"/>
  <c r="K21" i="33"/>
  <c r="K20" i="33"/>
  <c r="I20" i="33"/>
  <c r="K19" i="33"/>
  <c r="K18" i="33"/>
  <c r="I18" i="33"/>
  <c r="I16" i="33"/>
  <c r="J15" i="33"/>
  <c r="K14" i="33"/>
  <c r="I14" i="33"/>
  <c r="J13" i="33"/>
  <c r="I12" i="33"/>
  <c r="K10" i="33"/>
  <c r="I10" i="33"/>
  <c r="J64" i="32"/>
  <c r="J63" i="32"/>
  <c r="J62" i="32"/>
  <c r="J61" i="32"/>
  <c r="G41" i="32"/>
  <c r="G40" i="32"/>
  <c r="G39" i="32"/>
  <c r="G38" i="32"/>
  <c r="G37" i="32"/>
  <c r="G35" i="32"/>
  <c r="G26" i="32"/>
  <c r="G25" i="32"/>
  <c r="G24" i="32"/>
  <c r="G23" i="32"/>
  <c r="G20" i="32"/>
  <c r="G12" i="32"/>
  <c r="G11" i="32"/>
  <c r="G10" i="32"/>
  <c r="J62" i="31"/>
  <c r="J61" i="31"/>
  <c r="J63" i="31" s="1"/>
  <c r="J60" i="31"/>
  <c r="G40" i="31"/>
  <c r="G39" i="31"/>
  <c r="G38" i="31"/>
  <c r="G37" i="31"/>
  <c r="G36" i="31"/>
  <c r="G34" i="31"/>
  <c r="G24" i="31"/>
  <c r="G23" i="31"/>
  <c r="G19" i="31"/>
  <c r="G12" i="31"/>
  <c r="G11" i="31"/>
  <c r="G10" i="31"/>
  <c r="G7" i="31"/>
  <c r="J62" i="30"/>
  <c r="J61" i="30"/>
  <c r="J60" i="30"/>
  <c r="G40" i="30"/>
  <c r="G39" i="30"/>
  <c r="G38" i="30"/>
  <c r="G37" i="30"/>
  <c r="G36" i="30"/>
  <c r="G34" i="30"/>
  <c r="G25" i="30"/>
  <c r="G24" i="30"/>
  <c r="G23" i="30"/>
  <c r="G22" i="30"/>
  <c r="G19" i="30"/>
  <c r="G11" i="30"/>
  <c r="G10" i="30"/>
  <c r="G9" i="30"/>
  <c r="G6" i="30"/>
  <c r="K59" i="29"/>
  <c r="J59" i="29"/>
  <c r="K58" i="29"/>
  <c r="J58" i="29"/>
  <c r="K57" i="29"/>
  <c r="K60" i="29" s="1"/>
  <c r="J57" i="29"/>
  <c r="J60" i="29" s="1"/>
  <c r="G37" i="29"/>
  <c r="G36" i="29"/>
  <c r="G35" i="29"/>
  <c r="G33" i="29"/>
  <c r="G24" i="29"/>
  <c r="G23" i="29"/>
  <c r="G22" i="29"/>
  <c r="G19" i="29"/>
  <c r="R15" i="29"/>
  <c r="R14" i="29"/>
  <c r="R13" i="29"/>
  <c r="G11" i="29"/>
  <c r="G10" i="29"/>
  <c r="G9" i="29"/>
  <c r="R8" i="29"/>
  <c r="R7" i="29"/>
  <c r="G6" i="29"/>
  <c r="T8" i="28"/>
  <c r="U8" i="28" s="1"/>
  <c r="T7" i="28"/>
  <c r="K59" i="28"/>
  <c r="J59" i="28"/>
  <c r="K58" i="28"/>
  <c r="J58" i="28"/>
  <c r="K57" i="28"/>
  <c r="J57" i="28"/>
  <c r="G37" i="28"/>
  <c r="G36" i="28"/>
  <c r="G35" i="28"/>
  <c r="G33" i="28"/>
  <c r="G24" i="28"/>
  <c r="G23" i="28"/>
  <c r="G22" i="28"/>
  <c r="G19" i="28"/>
  <c r="R15" i="28"/>
  <c r="R14" i="28"/>
  <c r="R13" i="28"/>
  <c r="G11" i="28"/>
  <c r="G10" i="28"/>
  <c r="G9" i="28"/>
  <c r="G6" i="28"/>
  <c r="J63" i="30" l="1"/>
  <c r="V10" i="29"/>
  <c r="G45" i="33"/>
  <c r="O44" i="33"/>
  <c r="H44" i="33"/>
  <c r="M44" i="33" s="1"/>
  <c r="I44" i="33" s="1"/>
  <c r="F84" i="33" s="1"/>
  <c r="H59" i="33"/>
  <c r="G60" i="33"/>
  <c r="O59" i="33"/>
  <c r="M59" i="33"/>
  <c r="I59" i="33" s="1"/>
  <c r="F83" i="33"/>
  <c r="H58" i="33"/>
  <c r="O58" i="33" s="1"/>
  <c r="U7" i="28"/>
  <c r="U10" i="28" s="1"/>
  <c r="V7" i="28"/>
  <c r="V8" i="28"/>
  <c r="S9" i="28"/>
  <c r="K60" i="28"/>
  <c r="J60" i="28"/>
  <c r="V10" i="28" l="1"/>
  <c r="V12" i="28" s="1"/>
  <c r="M60" i="33"/>
  <c r="I60" i="33" s="1"/>
  <c r="H60" i="33"/>
  <c r="G61" i="33"/>
  <c r="O60" i="33"/>
  <c r="M58" i="33"/>
  <c r="I58" i="33" s="1"/>
  <c r="G46" i="33"/>
  <c r="H45" i="33"/>
  <c r="M45" i="33" s="1"/>
  <c r="I45" i="33" l="1"/>
  <c r="F85" i="33" s="1"/>
  <c r="C85" i="33"/>
  <c r="O45" i="33"/>
  <c r="D85" i="33" s="1"/>
  <c r="G47" i="33"/>
  <c r="H46" i="33"/>
  <c r="O46" i="33" s="1"/>
  <c r="D86" i="33" s="1"/>
  <c r="G62" i="33"/>
  <c r="O61" i="33"/>
  <c r="H61" i="33"/>
  <c r="M61" i="33" s="1"/>
  <c r="I61" i="33" s="1"/>
  <c r="M46" i="33" l="1"/>
  <c r="H62" i="33"/>
  <c r="O62" i="33"/>
  <c r="M62" i="33"/>
  <c r="H47" i="33"/>
  <c r="M47" i="33" s="1"/>
  <c r="O47" i="33"/>
  <c r="D87" i="33" s="1"/>
  <c r="G48" i="33"/>
  <c r="I85" i="33"/>
  <c r="U15" i="24"/>
  <c r="U16" i="24"/>
  <c r="U17" i="24"/>
  <c r="U14" i="24"/>
  <c r="C87" i="33" l="1"/>
  <c r="I87" i="33" s="1"/>
  <c r="I47" i="33"/>
  <c r="F87" i="33" s="1"/>
  <c r="G49" i="33"/>
  <c r="H48" i="33"/>
  <c r="O48" i="33" s="1"/>
  <c r="D88" i="33" s="1"/>
  <c r="I62" i="33"/>
  <c r="C86" i="33"/>
  <c r="I86" i="33" s="1"/>
  <c r="I46" i="33"/>
  <c r="F86" i="33" s="1"/>
  <c r="O14" i="24"/>
  <c r="Q17" i="24"/>
  <c r="P17" i="24"/>
  <c r="O17" i="24"/>
  <c r="Q16" i="24"/>
  <c r="P16" i="24"/>
  <c r="O16" i="24"/>
  <c r="Q15" i="24"/>
  <c r="P15" i="24"/>
  <c r="O15" i="24"/>
  <c r="Q14" i="24"/>
  <c r="P14" i="24"/>
  <c r="J7" i="24"/>
  <c r="K6" i="24"/>
  <c r="J5" i="24"/>
  <c r="K4" i="24"/>
  <c r="J3" i="24"/>
  <c r="K2" i="24"/>
  <c r="H49" i="33" l="1"/>
  <c r="G50" i="33"/>
  <c r="O49" i="33"/>
  <c r="D89" i="33" s="1"/>
  <c r="M49" i="33"/>
  <c r="M48" i="33"/>
  <c r="R35" i="23"/>
  <c r="O25" i="23" s="1"/>
  <c r="Q35" i="23"/>
  <c r="R34" i="23"/>
  <c r="Q34" i="23"/>
  <c r="R33" i="23"/>
  <c r="Q33" i="23"/>
  <c r="R32" i="23"/>
  <c r="J25" i="23" s="1"/>
  <c r="Q32" i="23"/>
  <c r="R31" i="23"/>
  <c r="H25" i="23" s="1"/>
  <c r="Q31" i="23"/>
  <c r="N25" i="23"/>
  <c r="M25" i="23"/>
  <c r="L25" i="23"/>
  <c r="K25" i="23"/>
  <c r="O21" i="23"/>
  <c r="M21" i="23"/>
  <c r="C89" i="33" l="1"/>
  <c r="I89" i="33" s="1"/>
  <c r="I49" i="33"/>
  <c r="F89" i="33" s="1"/>
  <c r="G51" i="33"/>
  <c r="H50" i="33"/>
  <c r="O50" i="33" s="1"/>
  <c r="D90" i="33" s="1"/>
  <c r="C88" i="33"/>
  <c r="I88" i="33" s="1"/>
  <c r="I48" i="33"/>
  <c r="F88" i="33" s="1"/>
  <c r="P25" i="23"/>
  <c r="C26" i="23"/>
  <c r="M50" i="33" l="1"/>
  <c r="G52" i="33"/>
  <c r="H51" i="33"/>
  <c r="O51" i="33" s="1"/>
  <c r="D91" i="33" s="1"/>
  <c r="R12" i="18"/>
  <c r="P6" i="18"/>
  <c r="P5" i="18"/>
  <c r="P4" i="18"/>
  <c r="AU41" i="13"/>
  <c r="AS49" i="13"/>
  <c r="AQ49" i="13"/>
  <c r="AP49" i="13"/>
  <c r="AP51" i="13"/>
  <c r="AU45" i="13"/>
  <c r="AU42" i="13"/>
  <c r="AU43" i="13"/>
  <c r="AU44" i="13"/>
  <c r="AX23" i="13"/>
  <c r="I50" i="33" l="1"/>
  <c r="F90" i="33" s="1"/>
  <c r="C90" i="33"/>
  <c r="I90" i="33" s="1"/>
  <c r="M51" i="33"/>
  <c r="H52" i="33"/>
  <c r="M52" i="33" s="1"/>
  <c r="C92" i="33" s="1"/>
  <c r="I92" i="33" s="1"/>
  <c r="O52" i="33"/>
  <c r="D92" i="33" s="1"/>
  <c r="AP32" i="13"/>
  <c r="I51" i="33" l="1"/>
  <c r="F91" i="33" s="1"/>
  <c r="C91" i="33"/>
  <c r="I91" i="33" s="1"/>
  <c r="X20" i="15"/>
  <c r="W14" i="17"/>
  <c r="V9" i="17"/>
  <c r="V8" i="17"/>
  <c r="V7" i="17"/>
  <c r="AU23" i="13" l="1"/>
  <c r="AU24" i="13"/>
  <c r="AU25" i="13"/>
  <c r="AU26" i="13"/>
  <c r="AU22" i="13"/>
  <c r="V7" i="15"/>
  <c r="W14" i="15"/>
  <c r="AU10" i="13" l="1"/>
  <c r="AU8" i="13" l="1"/>
  <c r="AU9" i="13"/>
  <c r="AS14" i="13"/>
  <c r="AQ14" i="13"/>
  <c r="X37" i="15"/>
  <c r="X27" i="15"/>
  <c r="V9" i="15"/>
  <c r="V8" i="15"/>
  <c r="AU7" i="13" l="1"/>
  <c r="W37" i="13"/>
  <c r="Z35" i="13"/>
  <c r="W35" i="13"/>
  <c r="T35" i="13"/>
  <c r="AE19" i="13"/>
  <c r="P22" i="13"/>
  <c r="P23" i="13"/>
  <c r="P24" i="13"/>
  <c r="P21" i="13"/>
  <c r="D15" i="13"/>
  <c r="G14" i="13"/>
  <c r="D11" i="13"/>
  <c r="G10" i="13"/>
</calcChain>
</file>

<file path=xl/sharedStrings.xml><?xml version="1.0" encoding="utf-8"?>
<sst xmlns="http://schemas.openxmlformats.org/spreadsheetml/2006/main" count="1339" uniqueCount="310">
  <si>
    <t xml:space="preserve">Z = </t>
  </si>
  <si>
    <t>x1</t>
  </si>
  <si>
    <t>+</t>
  </si>
  <si>
    <t>x2</t>
  </si>
  <si>
    <t>subject to:</t>
  </si>
  <si>
    <t>&lt;=</t>
  </si>
  <si>
    <t>&gt;=</t>
  </si>
  <si>
    <t>Points</t>
  </si>
  <si>
    <t>z</t>
  </si>
  <si>
    <t>A</t>
  </si>
  <si>
    <t>B</t>
  </si>
  <si>
    <t>C</t>
  </si>
  <si>
    <t>D</t>
  </si>
  <si>
    <t>E</t>
  </si>
  <si>
    <t>RHS</t>
  </si>
  <si>
    <t>-</t>
  </si>
  <si>
    <t>Z=</t>
  </si>
  <si>
    <t>=</t>
  </si>
  <si>
    <t>Min</t>
  </si>
  <si>
    <t>x3</t>
  </si>
  <si>
    <t>Z1</t>
  </si>
  <si>
    <t>Z2</t>
  </si>
  <si>
    <t>Z3</t>
  </si>
  <si>
    <t>Keep the River Clean</t>
  </si>
  <si>
    <t>Min/Max</t>
  </si>
  <si>
    <t>c1</t>
  </si>
  <si>
    <t>c2</t>
  </si>
  <si>
    <t>(workers)</t>
  </si>
  <si>
    <t>(revenue)</t>
  </si>
  <si>
    <t>(mech pulping capacity)</t>
  </si>
  <si>
    <t>(chem pulping capacity)</t>
  </si>
  <si>
    <t>d1-</t>
  </si>
  <si>
    <t>d1+</t>
  </si>
  <si>
    <t>d2+</t>
  </si>
  <si>
    <t>d2-</t>
  </si>
  <si>
    <t>d3+</t>
  </si>
  <si>
    <t>d3-</t>
  </si>
  <si>
    <t>x1, x2, d1+, d1-, d2+, d2-, d3+,d3-</t>
  </si>
  <si>
    <t>di+ &gt;0    =&gt;   di- =1</t>
  </si>
  <si>
    <t>di- &gt;0    =&gt;   di+ =0</t>
  </si>
  <si>
    <t>To handle the pollution goal in the same way, a level must be set for the pollution
goal, say 400 units of BOD per day.</t>
  </si>
  <si>
    <t>Because the goal variables are in completely different units, it is generally unsatisfactory</t>
  </si>
  <si>
    <t>to minimize the ordinary sum of all deviations, which in our example</t>
  </si>
  <si>
    <t>is to write the objective function as:</t>
  </si>
  <si>
    <t>pollution</t>
  </si>
  <si>
    <t xml:space="preserve">decision variables </t>
  </si>
  <si>
    <t>objective function</t>
  </si>
  <si>
    <t xml:space="preserve">because the workers and revenue were </t>
  </si>
  <si>
    <t xml:space="preserve"> we don't mind having positive deviations </t>
  </si>
  <si>
    <t>but we want to guarantir we penalize negative deviations</t>
  </si>
  <si>
    <t xml:space="preserve">min Z = </t>
  </si>
  <si>
    <t>Min Z =</t>
  </si>
  <si>
    <r>
      <t>d1</t>
    </r>
    <r>
      <rPr>
        <vertAlign val="superscript"/>
        <sz val="9"/>
        <color theme="1"/>
        <rFont val="Arial"/>
        <family val="2"/>
      </rPr>
      <t>-</t>
    </r>
  </si>
  <si>
    <r>
      <t>d1</t>
    </r>
    <r>
      <rPr>
        <b/>
        <vertAlign val="superscript"/>
        <sz val="9"/>
        <color theme="1"/>
        <rFont val="Arial"/>
        <family val="2"/>
      </rPr>
      <t>+</t>
    </r>
  </si>
  <si>
    <r>
      <t>d2</t>
    </r>
    <r>
      <rPr>
        <vertAlign val="superscript"/>
        <sz val="9"/>
        <color theme="1"/>
        <rFont val="Arial"/>
        <family val="2"/>
      </rPr>
      <t>-</t>
    </r>
  </si>
  <si>
    <r>
      <t>d2</t>
    </r>
    <r>
      <rPr>
        <b/>
        <vertAlign val="superscript"/>
        <sz val="9"/>
        <color theme="1"/>
        <rFont val="Arial"/>
        <family val="2"/>
      </rPr>
      <t>+</t>
    </r>
  </si>
  <si>
    <r>
      <t>d3</t>
    </r>
    <r>
      <rPr>
        <b/>
        <vertAlign val="superscript"/>
        <sz val="9"/>
        <color theme="1"/>
        <rFont val="Arial"/>
        <family val="2"/>
      </rPr>
      <t>-</t>
    </r>
  </si>
  <si>
    <r>
      <t>d3</t>
    </r>
    <r>
      <rPr>
        <b/>
        <vertAlign val="superscript"/>
        <sz val="9"/>
        <color theme="1"/>
        <rFont val="Arial"/>
        <family val="2"/>
      </rPr>
      <t>+</t>
    </r>
  </si>
  <si>
    <t>LHS</t>
  </si>
  <si>
    <t xml:space="preserve">decision var: </t>
  </si>
  <si>
    <t>production of products X1, x2 and x3</t>
  </si>
  <si>
    <t>positive and negative deviations from the goals</t>
  </si>
  <si>
    <t>target value for the goal</t>
  </si>
  <si>
    <t>profit</t>
  </si>
  <si>
    <t>employment</t>
  </si>
  <si>
    <t>investment</t>
  </si>
  <si>
    <r>
      <rPr>
        <b/>
        <sz val="11"/>
        <color theme="9"/>
        <rFont val="Calibri"/>
        <family val="2"/>
        <scheme val="minor"/>
      </rPr>
      <t>12</t>
    </r>
    <r>
      <rPr>
        <b/>
        <i/>
        <sz val="11"/>
        <color rgb="FF000000"/>
        <rFont val="Calibri"/>
        <family val="2"/>
        <scheme val="minor"/>
      </rPr>
      <t>x</t>
    </r>
    <r>
      <rPr>
        <b/>
        <vertAlign val="subscript"/>
        <sz val="11"/>
        <color rgb="FF000000"/>
        <rFont val="Calibri"/>
        <family val="2"/>
        <scheme val="minor"/>
      </rPr>
      <t>1</t>
    </r>
    <r>
      <rPr>
        <b/>
        <sz val="11"/>
        <color rgb="FF000000"/>
        <rFont val="Calibri"/>
        <family val="2"/>
        <scheme val="minor"/>
      </rPr>
      <t xml:space="preserve"> + </t>
    </r>
    <r>
      <rPr>
        <b/>
        <sz val="11"/>
        <color theme="9"/>
        <rFont val="Calibri"/>
        <family val="2"/>
        <scheme val="minor"/>
      </rPr>
      <t>9</t>
    </r>
    <r>
      <rPr>
        <b/>
        <i/>
        <sz val="11"/>
        <color rgb="FF000000"/>
        <rFont val="Calibri"/>
        <family val="2"/>
        <scheme val="minor"/>
      </rPr>
      <t>x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 xml:space="preserve">  + </t>
    </r>
    <r>
      <rPr>
        <b/>
        <sz val="11"/>
        <color theme="9"/>
        <rFont val="Calibri"/>
        <family val="2"/>
        <scheme val="minor"/>
      </rPr>
      <t>15</t>
    </r>
    <r>
      <rPr>
        <b/>
        <i/>
        <sz val="11"/>
        <color rgb="FF000000"/>
        <rFont val="Calibri"/>
        <family val="2"/>
        <scheme val="minor"/>
      </rPr>
      <t>x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-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d</t>
    </r>
    <r>
      <rPr>
        <b/>
        <vertAlign val="subscript"/>
        <sz val="11"/>
        <color rgb="FF0070C0"/>
        <rFont val="Calibri"/>
        <family val="2"/>
        <scheme val="minor"/>
      </rPr>
      <t>1</t>
    </r>
    <r>
      <rPr>
        <b/>
        <vertAlign val="superscript"/>
        <sz val="11"/>
        <color rgb="FF0070C0"/>
        <rFont val="Calibri"/>
        <family val="2"/>
        <scheme val="minor"/>
      </rPr>
      <t>+</t>
    </r>
    <r>
      <rPr>
        <b/>
        <sz val="11"/>
        <color rgb="FF0070C0"/>
        <rFont val="Calibri"/>
        <family val="2"/>
        <scheme val="minor"/>
      </rPr>
      <t xml:space="preserve"> + </t>
    </r>
    <r>
      <rPr>
        <b/>
        <i/>
        <sz val="11"/>
        <color rgb="FF0070C0"/>
        <rFont val="Calibri"/>
        <family val="2"/>
        <scheme val="minor"/>
      </rPr>
      <t>d</t>
    </r>
    <r>
      <rPr>
        <b/>
        <vertAlign val="subscript"/>
        <sz val="11"/>
        <color rgb="FF0070C0"/>
        <rFont val="Calibri"/>
        <family val="2"/>
        <scheme val="minor"/>
      </rPr>
      <t>1</t>
    </r>
    <r>
      <rPr>
        <b/>
        <vertAlign val="superscript"/>
        <sz val="11"/>
        <color rgb="FF0070C0"/>
        <rFont val="Calibri"/>
        <family val="2"/>
        <scheme val="minor"/>
      </rPr>
      <t>-</t>
    </r>
    <r>
      <rPr>
        <b/>
        <sz val="11"/>
        <color rgb="FF0070C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= 125</t>
    </r>
  </si>
  <si>
    <r>
      <t xml:space="preserve">  </t>
    </r>
    <r>
      <rPr>
        <b/>
        <sz val="11"/>
        <color theme="9"/>
        <rFont val="Calibri"/>
        <family val="2"/>
        <scheme val="minor"/>
      </rPr>
      <t>5</t>
    </r>
    <r>
      <rPr>
        <b/>
        <i/>
        <sz val="11"/>
        <color rgb="FF000000"/>
        <rFont val="Calibri"/>
        <family val="2"/>
        <scheme val="minor"/>
      </rPr>
      <t>x</t>
    </r>
    <r>
      <rPr>
        <b/>
        <vertAlign val="subscript"/>
        <sz val="11"/>
        <color rgb="FF000000"/>
        <rFont val="Calibri"/>
        <family val="2"/>
        <scheme val="minor"/>
      </rPr>
      <t>1</t>
    </r>
    <r>
      <rPr>
        <b/>
        <sz val="11"/>
        <color rgb="FF000000"/>
        <rFont val="Calibri"/>
        <family val="2"/>
        <scheme val="minor"/>
      </rPr>
      <t xml:space="preserve"> + </t>
    </r>
    <r>
      <rPr>
        <b/>
        <sz val="11"/>
        <color theme="9"/>
        <rFont val="Calibri"/>
        <family val="2"/>
        <scheme val="minor"/>
      </rPr>
      <t>3</t>
    </r>
    <r>
      <rPr>
        <b/>
        <i/>
        <sz val="11"/>
        <color rgb="FF000000"/>
        <rFont val="Calibri"/>
        <family val="2"/>
        <scheme val="minor"/>
      </rPr>
      <t>x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 xml:space="preserve">  +   </t>
    </r>
    <r>
      <rPr>
        <b/>
        <sz val="11"/>
        <color theme="9"/>
        <rFont val="Calibri"/>
        <family val="2"/>
        <scheme val="minor"/>
      </rPr>
      <t>4</t>
    </r>
    <r>
      <rPr>
        <b/>
        <i/>
        <sz val="11"/>
        <color rgb="FF000000"/>
        <rFont val="Calibri"/>
        <family val="2"/>
        <scheme val="minor"/>
      </rPr>
      <t>x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-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d</t>
    </r>
    <r>
      <rPr>
        <b/>
        <vertAlign val="subscript"/>
        <sz val="11"/>
        <color rgb="FF0070C0"/>
        <rFont val="Calibri"/>
        <family val="2"/>
        <scheme val="minor"/>
      </rPr>
      <t>2</t>
    </r>
    <r>
      <rPr>
        <b/>
        <vertAlign val="superscript"/>
        <sz val="11"/>
        <color rgb="FF0070C0"/>
        <rFont val="Calibri"/>
        <family val="2"/>
        <scheme val="minor"/>
      </rPr>
      <t>+</t>
    </r>
    <r>
      <rPr>
        <b/>
        <sz val="11"/>
        <color rgb="FF0070C0"/>
        <rFont val="Calibri"/>
        <family val="2"/>
        <scheme val="minor"/>
      </rPr>
      <t xml:space="preserve"> + d</t>
    </r>
    <r>
      <rPr>
        <b/>
        <vertAlign val="subscript"/>
        <sz val="11"/>
        <color rgb="FF0070C0"/>
        <rFont val="Calibri"/>
        <family val="2"/>
        <scheme val="minor"/>
      </rPr>
      <t>2</t>
    </r>
    <r>
      <rPr>
        <b/>
        <vertAlign val="superscript"/>
        <sz val="11"/>
        <color rgb="FF0070C0"/>
        <rFont val="Calibri"/>
        <family val="2"/>
        <scheme val="minor"/>
      </rPr>
      <t>-</t>
    </r>
    <r>
      <rPr>
        <b/>
        <sz val="11"/>
        <color rgb="FF0070C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=   40</t>
    </r>
  </si>
  <si>
    <r>
      <t xml:space="preserve"> </t>
    </r>
    <r>
      <rPr>
        <b/>
        <sz val="11"/>
        <color theme="9"/>
        <rFont val="Calibri"/>
        <family val="2"/>
        <scheme val="minor"/>
      </rPr>
      <t xml:space="preserve"> 5</t>
    </r>
    <r>
      <rPr>
        <b/>
        <i/>
        <sz val="11"/>
        <color rgb="FF000000"/>
        <rFont val="Calibri"/>
        <family val="2"/>
        <scheme val="minor"/>
      </rPr>
      <t>x</t>
    </r>
    <r>
      <rPr>
        <b/>
        <vertAlign val="subscript"/>
        <sz val="11"/>
        <color rgb="FF000000"/>
        <rFont val="Calibri"/>
        <family val="2"/>
        <scheme val="minor"/>
      </rPr>
      <t>1</t>
    </r>
    <r>
      <rPr>
        <b/>
        <sz val="11"/>
        <color rgb="FF000000"/>
        <rFont val="Calibri"/>
        <family val="2"/>
        <scheme val="minor"/>
      </rPr>
      <t xml:space="preserve"> + </t>
    </r>
    <r>
      <rPr>
        <b/>
        <sz val="11"/>
        <color theme="9"/>
        <rFont val="Calibri"/>
        <family val="2"/>
        <scheme val="minor"/>
      </rPr>
      <t>7</t>
    </r>
    <r>
      <rPr>
        <b/>
        <i/>
        <sz val="11"/>
        <color rgb="FF000000"/>
        <rFont val="Calibri"/>
        <family val="2"/>
        <scheme val="minor"/>
      </rPr>
      <t>x</t>
    </r>
    <r>
      <rPr>
        <b/>
        <vertAlign val="subscript"/>
        <sz val="11"/>
        <color rgb="FF000000"/>
        <rFont val="Calibri"/>
        <family val="2"/>
        <scheme val="minor"/>
      </rPr>
      <t xml:space="preserve">2 </t>
    </r>
    <r>
      <rPr>
        <b/>
        <sz val="11"/>
        <color rgb="FF000000"/>
        <rFont val="Calibri"/>
        <family val="2"/>
        <scheme val="minor"/>
      </rPr>
      <t xml:space="preserve"> +   </t>
    </r>
    <r>
      <rPr>
        <b/>
        <sz val="11"/>
        <color theme="9"/>
        <rFont val="Calibri"/>
        <family val="2"/>
        <scheme val="minor"/>
      </rPr>
      <t>8</t>
    </r>
    <r>
      <rPr>
        <b/>
        <i/>
        <sz val="11"/>
        <color rgb="FF000000"/>
        <rFont val="Calibri"/>
        <family val="2"/>
        <scheme val="minor"/>
      </rPr>
      <t>x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-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d</t>
    </r>
    <r>
      <rPr>
        <b/>
        <vertAlign val="subscript"/>
        <sz val="11"/>
        <color rgb="FF0070C0"/>
        <rFont val="Calibri"/>
        <family val="2"/>
        <scheme val="minor"/>
      </rPr>
      <t>3</t>
    </r>
    <r>
      <rPr>
        <b/>
        <vertAlign val="superscript"/>
        <sz val="11"/>
        <color rgb="FF0070C0"/>
        <rFont val="Calibri"/>
        <family val="2"/>
        <scheme val="minor"/>
      </rPr>
      <t xml:space="preserve">+ </t>
    </r>
    <r>
      <rPr>
        <b/>
        <sz val="11"/>
        <color rgb="FF0070C0"/>
        <rFont val="Calibri"/>
        <family val="2"/>
        <scheme val="minor"/>
      </rPr>
      <t>+ d</t>
    </r>
    <r>
      <rPr>
        <b/>
        <vertAlign val="subscript"/>
        <sz val="11"/>
        <color rgb="FF0070C0"/>
        <rFont val="Calibri"/>
        <family val="2"/>
        <scheme val="minor"/>
      </rPr>
      <t>3</t>
    </r>
    <r>
      <rPr>
        <b/>
        <vertAlign val="superscript"/>
        <sz val="11"/>
        <color rgb="FF0070C0"/>
        <rFont val="Calibri"/>
        <family val="2"/>
        <scheme val="minor"/>
      </rPr>
      <t xml:space="preserve">-  </t>
    </r>
    <r>
      <rPr>
        <b/>
        <sz val="11"/>
        <color rgb="FF000000"/>
        <rFont val="Calibri"/>
        <family val="2"/>
        <scheme val="minor"/>
      </rPr>
      <t>=   55</t>
    </r>
  </si>
  <si>
    <r>
      <t xml:space="preserve">Min  Z = </t>
    </r>
    <r>
      <rPr>
        <b/>
        <sz val="11"/>
        <color rgb="FFC00000"/>
        <rFont val="Calibri"/>
        <family val="2"/>
        <scheme val="minor"/>
      </rPr>
      <t xml:space="preserve">5 </t>
    </r>
    <r>
      <rPr>
        <sz val="11"/>
        <color theme="1"/>
        <rFont val="Calibri"/>
        <family val="2"/>
        <scheme val="minor"/>
      </rPr>
      <t xml:space="preserve">d1- + </t>
    </r>
    <r>
      <rPr>
        <b/>
        <sz val="11"/>
        <color rgb="FFC0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d2+ + </t>
    </r>
    <r>
      <rPr>
        <b/>
        <sz val="11"/>
        <color rgb="FFC00000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d2- + </t>
    </r>
    <r>
      <rPr>
        <b/>
        <sz val="11"/>
        <color rgb="FFC0000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d3+ </t>
    </r>
  </si>
  <si>
    <t xml:space="preserve">weights: </t>
  </si>
  <si>
    <t>penalty points incurred by missing the goals</t>
  </si>
  <si>
    <t>2.a)</t>
  </si>
  <si>
    <t>Penalty Weight</t>
  </si>
  <si>
    <t>4(+), 1(-)</t>
  </si>
  <si>
    <t>y1+</t>
  </si>
  <si>
    <t>y1-</t>
  </si>
  <si>
    <t>y2+</t>
  </si>
  <si>
    <t>y2-</t>
  </si>
  <si>
    <t>y3+</t>
  </si>
  <si>
    <t>y3-</t>
  </si>
  <si>
    <t>2.b)</t>
  </si>
  <si>
    <t>2(+), 4(-)</t>
  </si>
  <si>
    <t>total profit</t>
  </si>
  <si>
    <r>
      <t xml:space="preserve">Min  Z = </t>
    </r>
    <r>
      <rPr>
        <b/>
        <sz val="11"/>
        <color rgb="FFC00000"/>
        <rFont val="Calibri"/>
        <family val="2"/>
        <scheme val="minor"/>
      </rPr>
      <t xml:space="preserve">7 </t>
    </r>
    <r>
      <rPr>
        <sz val="11"/>
        <color theme="1"/>
        <rFont val="Calibri"/>
        <family val="2"/>
        <scheme val="minor"/>
      </rPr>
      <t xml:space="preserve">d1- + </t>
    </r>
    <r>
      <rPr>
        <b/>
        <sz val="11"/>
        <color rgb="FFC00000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d2+ + </t>
    </r>
    <r>
      <rPr>
        <b/>
        <sz val="11"/>
        <color rgb="FFC0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d2- + </t>
    </r>
    <r>
      <rPr>
        <b/>
        <sz val="11"/>
        <color rgb="FFC0000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d3+ </t>
    </r>
  </si>
  <si>
    <t>7(-)</t>
  </si>
  <si>
    <t>3(+)</t>
  </si>
  <si>
    <t>3.1 Write the goals in the form of constraints</t>
  </si>
  <si>
    <t>(x10000)</t>
  </si>
  <si>
    <t xml:space="preserve">3.2 objective function so that the weighted sum of the deviations from all
the goals are minimized
</t>
  </si>
  <si>
    <r>
      <rPr>
        <sz val="11"/>
        <color theme="7" tint="-0.249977111117893"/>
        <rFont val="Calibri"/>
        <family val="2"/>
        <scheme val="minor"/>
      </rPr>
      <t>d1+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theme="7" tint="-0.249977111117893"/>
        <rFont val="Calibri"/>
        <family val="2"/>
        <scheme val="minor"/>
      </rPr>
      <t>d1-</t>
    </r>
    <r>
      <rPr>
        <sz val="11"/>
        <color theme="1"/>
        <rFont val="Calibri"/>
        <family val="2"/>
        <scheme val="minor"/>
      </rPr>
      <t xml:space="preserve"> +</t>
    </r>
    <r>
      <rPr>
        <sz val="11"/>
        <color theme="4"/>
        <rFont val="Calibri"/>
        <family val="2"/>
        <scheme val="minor"/>
      </rPr>
      <t xml:space="preserve"> d2+</t>
    </r>
    <r>
      <rPr>
        <sz val="11"/>
        <color theme="1"/>
        <rFont val="Calibri"/>
        <family val="2"/>
        <scheme val="minor"/>
      </rPr>
      <t xml:space="preserve"> +  </t>
    </r>
    <r>
      <rPr>
        <sz val="11"/>
        <color theme="4"/>
        <rFont val="Calibri"/>
        <family val="2"/>
        <scheme val="minor"/>
      </rPr>
      <t>d2-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theme="5"/>
        <rFont val="Calibri"/>
        <family val="2"/>
        <scheme val="minor"/>
      </rPr>
      <t>d3+</t>
    </r>
    <r>
      <rPr>
        <sz val="11"/>
        <color theme="1"/>
        <rFont val="Calibri"/>
        <family val="2"/>
        <scheme val="minor"/>
      </rPr>
      <t xml:space="preserve"> + </t>
    </r>
    <r>
      <rPr>
        <sz val="11"/>
        <color theme="5"/>
        <rFont val="Calibri"/>
        <family val="2"/>
        <scheme val="minor"/>
      </rPr>
      <t>d3-</t>
    </r>
  </si>
  <si>
    <t>3.2.1 Reduce the objective function to the simplest expression, ie, variables are needed</t>
  </si>
  <si>
    <t xml:space="preserve">3.2.2 Solve the problem using EXCEL solver considering that all deviations are equally important. </t>
  </si>
  <si>
    <t>(Note that it is advisable to consider relative deviations since each goal has its own unit)</t>
  </si>
  <si>
    <t xml:space="preserve">3.2.3 Solve the problem using EXCEL solver considering that all deviations are equally important but this time, </t>
  </si>
  <si>
    <t>instead of being conservative, be bolder and rise the revenue and labour goals to 60000 and 600, respectively</t>
  </si>
  <si>
    <t xml:space="preserve">with these goals we increase the production of both types of pulp, but we exceed polllution in 125 BOD </t>
  </si>
  <si>
    <t xml:space="preserve">(total level of 525 BOD), being able to attainthe expected revenue without any deviation and we didn't </t>
  </si>
  <si>
    <t>even need to increase the number of workers to 600 (450 would be enough)</t>
  </si>
  <si>
    <t xml:space="preserve">3.2.4 solve the problem using EXCEL solver considering that all deviations are equally important varying the targets to </t>
  </si>
  <si>
    <t xml:space="preserve">see if you manage to find null deviations to all goals </t>
  </si>
  <si>
    <t>Non-preemptive Goal Programming</t>
  </si>
  <si>
    <t>x1, x2, x3 are the production rates of products 1, 2, and 3, respectively</t>
  </si>
  <si>
    <t>Goals</t>
  </si>
  <si>
    <t>total</t>
  </si>
  <si>
    <r>
      <rPr>
        <b/>
        <sz val="11"/>
        <color theme="9"/>
        <rFont val="Calibri"/>
        <family val="2"/>
        <scheme val="minor"/>
      </rPr>
      <t>40</t>
    </r>
    <r>
      <rPr>
        <b/>
        <i/>
        <sz val="11"/>
        <color rgb="FF000000"/>
        <rFont val="Calibri"/>
        <family val="2"/>
        <scheme val="minor"/>
      </rPr>
      <t>x</t>
    </r>
    <r>
      <rPr>
        <b/>
        <vertAlign val="subscript"/>
        <sz val="11"/>
        <color rgb="FF000000"/>
        <rFont val="Calibri"/>
        <family val="2"/>
        <scheme val="minor"/>
      </rPr>
      <t>1</t>
    </r>
    <r>
      <rPr>
        <b/>
        <sz val="11"/>
        <color rgb="FF000000"/>
        <rFont val="Calibri"/>
        <family val="2"/>
        <scheme val="minor"/>
      </rPr>
      <t xml:space="preserve"> + </t>
    </r>
    <r>
      <rPr>
        <b/>
        <sz val="11"/>
        <color theme="9"/>
        <rFont val="Calibri"/>
        <family val="2"/>
        <scheme val="minor"/>
      </rPr>
      <t>30</t>
    </r>
    <r>
      <rPr>
        <b/>
        <i/>
        <sz val="11"/>
        <color rgb="FF000000"/>
        <rFont val="Calibri"/>
        <family val="2"/>
        <scheme val="minor"/>
      </rPr>
      <t>x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 xml:space="preserve">  + </t>
    </r>
    <r>
      <rPr>
        <b/>
        <sz val="11"/>
        <color theme="9"/>
        <rFont val="Calibri"/>
        <family val="2"/>
        <scheme val="minor"/>
      </rPr>
      <t>20</t>
    </r>
    <r>
      <rPr>
        <b/>
        <i/>
        <sz val="11"/>
        <color rgb="FF000000"/>
        <rFont val="Calibri"/>
        <family val="2"/>
        <scheme val="minor"/>
      </rPr>
      <t>x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 xml:space="preserve"> - (</t>
    </r>
    <r>
      <rPr>
        <b/>
        <i/>
        <sz val="11"/>
        <color rgb="FF000000"/>
        <rFont val="Calibri"/>
        <family val="2"/>
        <scheme val="minor"/>
      </rPr>
      <t>y</t>
    </r>
    <r>
      <rPr>
        <b/>
        <vertAlign val="subscript"/>
        <sz val="11"/>
        <color rgb="FF000000"/>
        <rFont val="Calibri"/>
        <family val="2"/>
        <scheme val="minor"/>
      </rPr>
      <t>1</t>
    </r>
    <r>
      <rPr>
        <b/>
        <vertAlign val="superscript"/>
        <sz val="11"/>
        <color rgb="FF000000"/>
        <rFont val="Calibri"/>
        <family val="2"/>
        <scheme val="minor"/>
      </rPr>
      <t>+</t>
    </r>
    <r>
      <rPr>
        <b/>
        <sz val="11"/>
        <color rgb="FF000000"/>
        <rFont val="Calibri"/>
        <family val="2"/>
        <scheme val="minor"/>
      </rPr>
      <t xml:space="preserve"> - </t>
    </r>
    <r>
      <rPr>
        <b/>
        <i/>
        <sz val="11"/>
        <color rgb="FF000000"/>
        <rFont val="Calibri"/>
        <family val="2"/>
        <scheme val="minor"/>
      </rPr>
      <t>y</t>
    </r>
    <r>
      <rPr>
        <b/>
        <vertAlign val="subscript"/>
        <sz val="11"/>
        <color rgb="FF000000"/>
        <rFont val="Calibri"/>
        <family val="2"/>
        <scheme val="minor"/>
      </rPr>
      <t>1</t>
    </r>
    <r>
      <rPr>
        <b/>
        <vertAlign val="superscript"/>
        <sz val="11"/>
        <color rgb="FF000000"/>
        <rFont val="Calibri"/>
        <family val="2"/>
        <scheme val="minor"/>
      </rPr>
      <t>-</t>
    </r>
    <r>
      <rPr>
        <b/>
        <sz val="11"/>
        <color rgb="FF000000"/>
        <rFont val="Calibri"/>
        <family val="2"/>
        <scheme val="minor"/>
      </rPr>
      <t xml:space="preserve">) = </t>
    </r>
    <r>
      <rPr>
        <b/>
        <sz val="11"/>
        <color theme="4"/>
        <rFont val="Calibri"/>
        <family val="2"/>
        <scheme val="minor"/>
      </rPr>
      <t>100</t>
    </r>
  </si>
  <si>
    <t>employees</t>
  </si>
  <si>
    <r>
      <t xml:space="preserve">  </t>
    </r>
    <r>
      <rPr>
        <b/>
        <sz val="11"/>
        <color theme="9"/>
        <rFont val="Calibri"/>
        <family val="2"/>
        <scheme val="minor"/>
      </rPr>
      <t>2</t>
    </r>
    <r>
      <rPr>
        <b/>
        <i/>
        <sz val="11"/>
        <color rgb="FF000000"/>
        <rFont val="Calibri"/>
        <family val="2"/>
        <scheme val="minor"/>
      </rPr>
      <t>x</t>
    </r>
    <r>
      <rPr>
        <b/>
        <vertAlign val="subscript"/>
        <sz val="11"/>
        <color rgb="FF000000"/>
        <rFont val="Calibri"/>
        <family val="2"/>
        <scheme val="minor"/>
      </rPr>
      <t>1</t>
    </r>
    <r>
      <rPr>
        <b/>
        <sz val="11"/>
        <color rgb="FF000000"/>
        <rFont val="Calibri"/>
        <family val="2"/>
        <scheme val="minor"/>
      </rPr>
      <t xml:space="preserve"> + </t>
    </r>
    <r>
      <rPr>
        <b/>
        <sz val="11"/>
        <color theme="9"/>
        <rFont val="Calibri"/>
        <family val="2"/>
        <scheme val="minor"/>
      </rPr>
      <t>4</t>
    </r>
    <r>
      <rPr>
        <b/>
        <i/>
        <sz val="11"/>
        <color rgb="FF000000"/>
        <rFont val="Calibri"/>
        <family val="2"/>
        <scheme val="minor"/>
      </rPr>
      <t>x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 xml:space="preserve">  +  </t>
    </r>
    <r>
      <rPr>
        <b/>
        <sz val="11"/>
        <color theme="9"/>
        <rFont val="Calibri"/>
        <family val="2"/>
        <scheme val="minor"/>
      </rPr>
      <t xml:space="preserve"> 3</t>
    </r>
    <r>
      <rPr>
        <b/>
        <i/>
        <sz val="11"/>
        <color rgb="FF000000"/>
        <rFont val="Calibri"/>
        <family val="2"/>
        <scheme val="minor"/>
      </rPr>
      <t>x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 xml:space="preserve"> – (</t>
    </r>
    <r>
      <rPr>
        <b/>
        <i/>
        <sz val="11"/>
        <color rgb="FF000000"/>
        <rFont val="Calibri"/>
        <family val="2"/>
        <scheme val="minor"/>
      </rPr>
      <t>y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vertAlign val="superscript"/>
        <sz val="11"/>
        <color rgb="FF000000"/>
        <rFont val="Calibri"/>
        <family val="2"/>
        <scheme val="minor"/>
      </rPr>
      <t>+</t>
    </r>
    <r>
      <rPr>
        <b/>
        <sz val="11"/>
        <color rgb="FF000000"/>
        <rFont val="Calibri"/>
        <family val="2"/>
        <scheme val="minor"/>
      </rPr>
      <t xml:space="preserve"> - </t>
    </r>
    <r>
      <rPr>
        <b/>
        <i/>
        <sz val="11"/>
        <color rgb="FF000000"/>
        <rFont val="Calibri"/>
        <family val="2"/>
        <scheme val="minor"/>
      </rPr>
      <t>y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vertAlign val="superscript"/>
        <sz val="11"/>
        <color rgb="FF000000"/>
        <rFont val="Calibri"/>
        <family val="2"/>
        <scheme val="minor"/>
      </rPr>
      <t>-</t>
    </r>
    <r>
      <rPr>
        <b/>
        <sz val="11"/>
        <color rgb="FF000000"/>
        <rFont val="Calibri"/>
        <family val="2"/>
        <scheme val="minor"/>
      </rPr>
      <t xml:space="preserve">) =   </t>
    </r>
    <r>
      <rPr>
        <b/>
        <sz val="11"/>
        <color rgb="FF0070C0"/>
        <rFont val="Calibri"/>
        <family val="2"/>
        <scheme val="minor"/>
      </rPr>
      <t>1</t>
    </r>
    <r>
      <rPr>
        <b/>
        <sz val="11"/>
        <color theme="4"/>
        <rFont val="Calibri"/>
        <family val="2"/>
        <scheme val="minor"/>
      </rPr>
      <t>0</t>
    </r>
  </si>
  <si>
    <t>raw material</t>
  </si>
  <si>
    <r>
      <t xml:space="preserve"> </t>
    </r>
    <r>
      <rPr>
        <b/>
        <sz val="11"/>
        <color theme="9"/>
        <rFont val="Calibri"/>
        <family val="2"/>
        <scheme val="minor"/>
      </rPr>
      <t xml:space="preserve"> 5</t>
    </r>
    <r>
      <rPr>
        <b/>
        <i/>
        <sz val="11"/>
        <color rgb="FF000000"/>
        <rFont val="Calibri"/>
        <family val="2"/>
        <scheme val="minor"/>
      </rPr>
      <t>x</t>
    </r>
    <r>
      <rPr>
        <b/>
        <vertAlign val="subscript"/>
        <sz val="11"/>
        <color rgb="FF000000"/>
        <rFont val="Calibri"/>
        <family val="2"/>
        <scheme val="minor"/>
      </rPr>
      <t>1</t>
    </r>
    <r>
      <rPr>
        <b/>
        <sz val="11"/>
        <color rgb="FF000000"/>
        <rFont val="Calibri"/>
        <family val="2"/>
        <scheme val="minor"/>
      </rPr>
      <t xml:space="preserve"> + </t>
    </r>
    <r>
      <rPr>
        <b/>
        <sz val="11"/>
        <color theme="9"/>
        <rFont val="Calibri"/>
        <family val="2"/>
        <scheme val="minor"/>
      </rPr>
      <t>8</t>
    </r>
    <r>
      <rPr>
        <b/>
        <i/>
        <sz val="11"/>
        <color rgb="FF000000"/>
        <rFont val="Calibri"/>
        <family val="2"/>
        <scheme val="minor"/>
      </rPr>
      <t>x</t>
    </r>
    <r>
      <rPr>
        <b/>
        <vertAlign val="subscript"/>
        <sz val="11"/>
        <color rgb="FF000000"/>
        <rFont val="Calibri"/>
        <family val="2"/>
        <scheme val="minor"/>
      </rPr>
      <t xml:space="preserve">2 </t>
    </r>
    <r>
      <rPr>
        <b/>
        <sz val="11"/>
        <color rgb="FF000000"/>
        <rFont val="Calibri"/>
        <family val="2"/>
        <scheme val="minor"/>
      </rPr>
      <t xml:space="preserve"> +   </t>
    </r>
    <r>
      <rPr>
        <b/>
        <sz val="11"/>
        <color theme="9"/>
        <rFont val="Calibri"/>
        <family val="2"/>
        <scheme val="minor"/>
      </rPr>
      <t>4</t>
    </r>
    <r>
      <rPr>
        <b/>
        <i/>
        <sz val="11"/>
        <color rgb="FF000000"/>
        <rFont val="Calibri"/>
        <family val="2"/>
        <scheme val="minor"/>
      </rPr>
      <t>x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 xml:space="preserve"> – (</t>
    </r>
    <r>
      <rPr>
        <b/>
        <i/>
        <sz val="11"/>
        <color rgb="FF000000"/>
        <rFont val="Calibri"/>
        <family val="2"/>
        <scheme val="minor"/>
      </rPr>
      <t>y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vertAlign val="superscript"/>
        <sz val="11"/>
        <color rgb="FF000000"/>
        <rFont val="Calibri"/>
        <family val="2"/>
        <scheme val="minor"/>
      </rPr>
      <t xml:space="preserve">+ </t>
    </r>
    <r>
      <rPr>
        <b/>
        <sz val="11"/>
        <color rgb="FF000000"/>
        <rFont val="Calibri"/>
        <family val="2"/>
        <scheme val="minor"/>
      </rPr>
      <t xml:space="preserve">- </t>
    </r>
    <r>
      <rPr>
        <b/>
        <i/>
        <sz val="11"/>
        <color rgb="FF000000"/>
        <rFont val="Calibri"/>
        <family val="2"/>
        <scheme val="minor"/>
      </rPr>
      <t>y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vertAlign val="superscript"/>
        <sz val="11"/>
        <color rgb="FF000000"/>
        <rFont val="Calibri"/>
        <family val="2"/>
        <scheme val="minor"/>
      </rPr>
      <t>-</t>
    </r>
    <r>
      <rPr>
        <b/>
        <sz val="11"/>
        <color rgb="FF000000"/>
        <rFont val="Calibri"/>
        <family val="2"/>
        <scheme val="minor"/>
      </rPr>
      <t>)</t>
    </r>
    <r>
      <rPr>
        <b/>
        <vertAlign val="superscript"/>
        <sz val="11"/>
        <color rgb="FF000000"/>
        <rFont val="Calibri"/>
        <family val="2"/>
        <scheme val="minor"/>
      </rPr>
      <t xml:space="preserve">  </t>
    </r>
    <r>
      <rPr>
        <b/>
        <sz val="11"/>
        <color rgb="FF000000"/>
        <rFont val="Calibri"/>
        <family val="2"/>
        <scheme val="minor"/>
      </rPr>
      <t xml:space="preserve">=  </t>
    </r>
    <r>
      <rPr>
        <b/>
        <sz val="11"/>
        <color theme="4"/>
        <rFont val="Calibri"/>
        <family val="2"/>
        <scheme val="minor"/>
      </rPr>
      <t xml:space="preserve"> 30</t>
    </r>
  </si>
  <si>
    <r>
      <t xml:space="preserve">      x</t>
    </r>
    <r>
      <rPr>
        <vertAlign val="sub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 xml:space="preserve"> , </t>
    </r>
    <r>
      <rPr>
        <i/>
        <sz val="11"/>
        <color rgb="FF000000"/>
        <rFont val="Calibri"/>
        <family val="2"/>
        <scheme val="minor"/>
      </rPr>
      <t>x</t>
    </r>
    <r>
      <rPr>
        <vertAlign val="subscript"/>
        <sz val="11"/>
        <color rgb="FF000000"/>
        <rFont val="Calibri"/>
        <family val="2"/>
        <scheme val="minor"/>
      </rPr>
      <t xml:space="preserve">2 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scheme val="minor"/>
      </rPr>
      <t>x</t>
    </r>
    <r>
      <rPr>
        <vertAlign val="subscript"/>
        <sz val="11"/>
        <color rgb="FF000000"/>
        <rFont val="Calibri"/>
        <family val="2"/>
        <scheme val="minor"/>
      </rPr>
      <t xml:space="preserve">3 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scheme val="minor"/>
      </rPr>
      <t>y</t>
    </r>
    <r>
      <rPr>
        <vertAlign val="subscript"/>
        <sz val="11"/>
        <color rgb="FF000000"/>
        <rFont val="Calibri"/>
        <family val="2"/>
        <scheme val="minor"/>
      </rPr>
      <t>1</t>
    </r>
    <r>
      <rPr>
        <vertAlign val="superscript"/>
        <sz val="11"/>
        <color rgb="FF000000"/>
        <rFont val="Calibri"/>
        <family val="2"/>
        <scheme val="minor"/>
      </rPr>
      <t>+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scheme val="minor"/>
      </rPr>
      <t>y</t>
    </r>
    <r>
      <rPr>
        <vertAlign val="subscript"/>
        <sz val="11"/>
        <color rgb="FF000000"/>
        <rFont val="Calibri"/>
        <family val="2"/>
        <scheme val="minor"/>
      </rPr>
      <t>1</t>
    </r>
    <r>
      <rPr>
        <vertAlign val="superscript"/>
        <sz val="11"/>
        <color rgb="FF000000"/>
        <rFont val="Calibri"/>
        <family val="2"/>
        <scheme val="minor"/>
      </rPr>
      <t>-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scheme val="minor"/>
      </rPr>
      <t>y</t>
    </r>
    <r>
      <rPr>
        <vertAlign val="subscript"/>
        <sz val="11"/>
        <color rgb="FF000000"/>
        <rFont val="Calibri"/>
        <family val="2"/>
        <scheme val="minor"/>
      </rPr>
      <t>2</t>
    </r>
    <r>
      <rPr>
        <vertAlign val="superscript"/>
        <sz val="11"/>
        <color rgb="FF000000"/>
        <rFont val="Calibri"/>
        <family val="2"/>
        <scheme val="minor"/>
      </rPr>
      <t>+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scheme val="minor"/>
      </rPr>
      <t>y</t>
    </r>
    <r>
      <rPr>
        <vertAlign val="subscript"/>
        <sz val="11"/>
        <color rgb="FF000000"/>
        <rFont val="Calibri"/>
        <family val="2"/>
        <scheme val="minor"/>
      </rPr>
      <t>2</t>
    </r>
    <r>
      <rPr>
        <vertAlign val="superscript"/>
        <sz val="11"/>
        <color rgb="FF000000"/>
        <rFont val="Calibri"/>
        <family val="2"/>
        <scheme val="minor"/>
      </rPr>
      <t xml:space="preserve">- </t>
    </r>
    <r>
      <rPr>
        <sz val="11"/>
        <color rgb="FF000000"/>
        <rFont val="Calibri"/>
        <family val="2"/>
        <scheme val="minor"/>
      </rPr>
      <t>,</t>
    </r>
    <r>
      <rPr>
        <vertAlign val="superscript"/>
        <sz val="11"/>
        <color rgb="FF000000"/>
        <rFont val="Calibri"/>
        <family val="2"/>
        <scheme val="minor"/>
      </rPr>
      <t xml:space="preserve"> </t>
    </r>
    <r>
      <rPr>
        <i/>
        <sz val="11"/>
        <color rgb="FF000000"/>
        <rFont val="Calibri"/>
        <family val="2"/>
        <scheme val="minor"/>
      </rPr>
      <t>y</t>
    </r>
    <r>
      <rPr>
        <vertAlign val="subscript"/>
        <sz val="11"/>
        <color rgb="FF000000"/>
        <rFont val="Calibri"/>
        <family val="2"/>
        <scheme val="minor"/>
      </rPr>
      <t>3</t>
    </r>
    <r>
      <rPr>
        <vertAlign val="superscript"/>
        <sz val="11"/>
        <color rgb="FF000000"/>
        <rFont val="Calibri"/>
        <family val="2"/>
        <scheme val="minor"/>
      </rPr>
      <t xml:space="preserve">+ 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scheme val="minor"/>
      </rPr>
      <t>y</t>
    </r>
    <r>
      <rPr>
        <vertAlign val="subscript"/>
        <sz val="11"/>
        <color rgb="FF000000"/>
        <rFont val="Calibri"/>
        <family val="2"/>
        <scheme val="minor"/>
      </rPr>
      <t>3</t>
    </r>
    <r>
      <rPr>
        <vertAlign val="superscript"/>
        <sz val="11"/>
        <color rgb="FF000000"/>
        <rFont val="Calibri"/>
        <family val="2"/>
        <scheme val="minor"/>
      </rPr>
      <t xml:space="preserve">- </t>
    </r>
    <r>
      <rPr>
        <sz val="11"/>
        <color rgb="FF000000"/>
        <rFont val="Calibri"/>
        <family val="2"/>
        <scheme val="minor"/>
      </rPr>
      <t>≥ 0</t>
    </r>
  </si>
  <si>
    <t>lower bounds:</t>
  </si>
  <si>
    <t>decision variables:</t>
  </si>
  <si>
    <r>
      <t xml:space="preserve">Min </t>
    </r>
    <r>
      <rPr>
        <b/>
        <i/>
        <sz val="11"/>
        <color rgb="FF000000"/>
        <rFont val="Calibri"/>
        <family val="2"/>
        <scheme val="minor"/>
      </rPr>
      <t xml:space="preserve"> Z = </t>
    </r>
    <r>
      <rPr>
        <b/>
        <sz val="11"/>
        <color rgb="FFFF0000"/>
        <rFont val="Calibri"/>
        <family val="2"/>
        <scheme val="minor"/>
      </rPr>
      <t>5</t>
    </r>
    <r>
      <rPr>
        <b/>
        <sz val="11"/>
        <color rgb="FF000000"/>
        <rFont val="Calibri"/>
        <family val="2"/>
        <scheme val="minor"/>
      </rPr>
      <t>y</t>
    </r>
    <r>
      <rPr>
        <b/>
        <vertAlign val="subscript"/>
        <sz val="11"/>
        <color rgb="FF000000"/>
        <rFont val="Calibri"/>
        <family val="2"/>
        <scheme val="minor"/>
      </rPr>
      <t>1</t>
    </r>
    <r>
      <rPr>
        <b/>
        <vertAlign val="superscript"/>
        <sz val="11"/>
        <color rgb="FF000000"/>
        <rFont val="Calibri"/>
        <family val="2"/>
        <scheme val="minor"/>
      </rPr>
      <t>+</t>
    </r>
    <r>
      <rPr>
        <b/>
        <sz val="11"/>
        <color rgb="FF000000"/>
        <rFont val="Calibri"/>
        <family val="2"/>
        <scheme val="minor"/>
      </rPr>
      <t xml:space="preserve"> + </t>
    </r>
    <r>
      <rPr>
        <b/>
        <sz val="11"/>
        <color rgb="FFFF0000"/>
        <rFont val="Calibri"/>
        <family val="2"/>
        <scheme val="minor"/>
      </rPr>
      <t>12</t>
    </r>
    <r>
      <rPr>
        <b/>
        <sz val="11"/>
        <color rgb="FF000000"/>
        <rFont val="Calibri"/>
        <family val="2"/>
        <scheme val="minor"/>
      </rPr>
      <t xml:space="preserve"> y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vertAlign val="superscript"/>
        <sz val="11"/>
        <color rgb="FF000000"/>
        <rFont val="Calibri"/>
        <family val="2"/>
        <scheme val="minor"/>
      </rPr>
      <t>+</t>
    </r>
    <r>
      <rPr>
        <b/>
        <sz val="11"/>
        <color rgb="FF000000"/>
        <rFont val="Calibri"/>
        <family val="2"/>
        <scheme val="minor"/>
      </rPr>
      <t xml:space="preserve"> +</t>
    </r>
    <r>
      <rPr>
        <b/>
        <sz val="11"/>
        <color rgb="FFFF0000"/>
        <rFont val="Calibri"/>
        <family val="2"/>
        <scheme val="minor"/>
      </rPr>
      <t>8</t>
    </r>
    <r>
      <rPr>
        <b/>
        <sz val="11"/>
        <color rgb="FF000000"/>
        <rFont val="Calibri"/>
        <family val="2"/>
        <scheme val="minor"/>
      </rPr>
      <t xml:space="preserve"> y</t>
    </r>
    <r>
      <rPr>
        <b/>
        <vertAlign val="subscript"/>
        <sz val="11"/>
        <color rgb="FF000000"/>
        <rFont val="Calibri"/>
        <family val="2"/>
        <scheme val="minor"/>
      </rPr>
      <t>2</t>
    </r>
    <r>
      <rPr>
        <b/>
        <vertAlign val="superscript"/>
        <sz val="11"/>
        <color rgb="FF000000"/>
        <rFont val="Calibri"/>
        <family val="2"/>
        <scheme val="minor"/>
      </rPr>
      <t xml:space="preserve">- </t>
    </r>
    <r>
      <rPr>
        <b/>
        <sz val="11"/>
        <color rgb="FF000000"/>
        <rFont val="Calibri"/>
        <family val="2"/>
        <scheme val="minor"/>
      </rPr>
      <t xml:space="preserve">+ </t>
    </r>
    <r>
      <rPr>
        <b/>
        <sz val="11"/>
        <color rgb="FFFF0000"/>
        <rFont val="Calibri"/>
        <family val="2"/>
        <scheme val="minor"/>
      </rPr>
      <t>15</t>
    </r>
    <r>
      <rPr>
        <b/>
        <sz val="11"/>
        <color rgb="FF000000"/>
        <rFont val="Calibri"/>
        <family val="2"/>
        <scheme val="minor"/>
      </rPr>
      <t xml:space="preserve"> y</t>
    </r>
    <r>
      <rPr>
        <b/>
        <vertAlign val="subscript"/>
        <sz val="11"/>
        <color rgb="FF000000"/>
        <rFont val="Calibri"/>
        <family val="2"/>
        <scheme val="minor"/>
      </rPr>
      <t>3</t>
    </r>
    <r>
      <rPr>
        <b/>
        <vertAlign val="superscript"/>
        <sz val="11"/>
        <color rgb="FF000000"/>
        <rFont val="Calibri"/>
        <family val="2"/>
        <scheme val="minor"/>
      </rPr>
      <t>-</t>
    </r>
    <r>
      <rPr>
        <b/>
        <sz val="11"/>
        <color rgb="FF000000"/>
        <rFont val="Calibri"/>
        <family val="2"/>
        <scheme val="minor"/>
      </rPr>
      <t xml:space="preserve"> </t>
    </r>
  </si>
  <si>
    <t>Penalty weights:</t>
  </si>
  <si>
    <t>Min z=</t>
  </si>
  <si>
    <t>number of penalty points incurred by missing the goals</t>
  </si>
  <si>
    <t xml:space="preserve">This exercise: </t>
  </si>
  <si>
    <t>Previous exercise:</t>
  </si>
  <si>
    <t>(y1)</t>
  </si>
  <si>
    <r>
      <t>12</t>
    </r>
    <r>
      <rPr>
        <b/>
        <i/>
        <sz val="14"/>
        <color rgb="FF000000"/>
        <rFont val="Calibri"/>
        <family val="2"/>
        <scheme val="minor"/>
      </rPr>
      <t>x</t>
    </r>
    <r>
      <rPr>
        <b/>
        <vertAlign val="subscript"/>
        <sz val="14"/>
        <color rgb="FF000000"/>
        <rFont val="Calibri"/>
        <family val="2"/>
        <scheme val="minor"/>
      </rPr>
      <t>1</t>
    </r>
    <r>
      <rPr>
        <b/>
        <sz val="14"/>
        <color rgb="FF000000"/>
        <rFont val="Calibri"/>
        <family val="2"/>
        <scheme val="minor"/>
      </rPr>
      <t xml:space="preserve"> + 9</t>
    </r>
    <r>
      <rPr>
        <b/>
        <i/>
        <sz val="14"/>
        <color rgb="FF000000"/>
        <rFont val="Calibri"/>
        <family val="2"/>
        <scheme val="minor"/>
      </rPr>
      <t>x</t>
    </r>
    <r>
      <rPr>
        <b/>
        <vertAlign val="subscript"/>
        <sz val="14"/>
        <color rgb="FF000000"/>
        <rFont val="Calibri"/>
        <family val="2"/>
        <scheme val="minor"/>
      </rPr>
      <t>2</t>
    </r>
    <r>
      <rPr>
        <b/>
        <sz val="14"/>
        <color rgb="FF000000"/>
        <rFont val="Calibri"/>
        <family val="2"/>
        <scheme val="minor"/>
      </rPr>
      <t xml:space="preserve">  + 15</t>
    </r>
    <r>
      <rPr>
        <b/>
        <i/>
        <sz val="14"/>
        <color rgb="FF000000"/>
        <rFont val="Calibri"/>
        <family val="2"/>
        <scheme val="minor"/>
      </rPr>
      <t>x</t>
    </r>
    <r>
      <rPr>
        <b/>
        <vertAlign val="subscript"/>
        <sz val="14"/>
        <color rgb="FF000000"/>
        <rFont val="Calibri"/>
        <family val="2"/>
        <scheme val="minor"/>
      </rPr>
      <t>3</t>
    </r>
    <r>
      <rPr>
        <b/>
        <sz val="14"/>
        <color rgb="FF000000"/>
        <rFont val="Calibri"/>
        <family val="2"/>
        <scheme val="minor"/>
      </rPr>
      <t xml:space="preserve">   ≥  125</t>
    </r>
  </si>
  <si>
    <t>(y2)</t>
  </si>
  <si>
    <r>
      <t xml:space="preserve">  5</t>
    </r>
    <r>
      <rPr>
        <b/>
        <i/>
        <sz val="14"/>
        <color rgb="FF000000"/>
        <rFont val="Calibri"/>
        <family val="2"/>
        <scheme val="minor"/>
      </rPr>
      <t>x</t>
    </r>
    <r>
      <rPr>
        <b/>
        <vertAlign val="subscript"/>
        <sz val="14"/>
        <color rgb="FF000000"/>
        <rFont val="Calibri"/>
        <family val="2"/>
        <scheme val="minor"/>
      </rPr>
      <t>1</t>
    </r>
    <r>
      <rPr>
        <b/>
        <sz val="14"/>
        <color rgb="FF000000"/>
        <rFont val="Calibri"/>
        <family val="2"/>
        <scheme val="minor"/>
      </rPr>
      <t xml:space="preserve"> + 3</t>
    </r>
    <r>
      <rPr>
        <b/>
        <i/>
        <sz val="14"/>
        <color rgb="FF000000"/>
        <rFont val="Calibri"/>
        <family val="2"/>
        <scheme val="minor"/>
      </rPr>
      <t>x</t>
    </r>
    <r>
      <rPr>
        <b/>
        <vertAlign val="subscript"/>
        <sz val="14"/>
        <color rgb="FF000000"/>
        <rFont val="Calibri"/>
        <family val="2"/>
        <scheme val="minor"/>
      </rPr>
      <t>2</t>
    </r>
    <r>
      <rPr>
        <b/>
        <sz val="14"/>
        <color rgb="FF000000"/>
        <rFont val="Calibri"/>
        <family val="2"/>
        <scheme val="minor"/>
      </rPr>
      <t xml:space="preserve">  +   4</t>
    </r>
    <r>
      <rPr>
        <b/>
        <i/>
        <sz val="14"/>
        <color rgb="FF000000"/>
        <rFont val="Calibri"/>
        <family val="2"/>
        <scheme val="minor"/>
      </rPr>
      <t>x</t>
    </r>
    <r>
      <rPr>
        <b/>
        <vertAlign val="subscript"/>
        <sz val="14"/>
        <color rgb="FF000000"/>
        <rFont val="Calibri"/>
        <family val="2"/>
        <scheme val="minor"/>
      </rPr>
      <t>3</t>
    </r>
    <r>
      <rPr>
        <b/>
        <sz val="14"/>
        <color rgb="FF000000"/>
        <rFont val="Calibri"/>
        <family val="2"/>
        <scheme val="minor"/>
      </rPr>
      <t xml:space="preserve">   =    40</t>
    </r>
  </si>
  <si>
    <t>(y3)</t>
  </si>
  <si>
    <r>
      <t xml:space="preserve">  5</t>
    </r>
    <r>
      <rPr>
        <b/>
        <i/>
        <sz val="14"/>
        <color rgb="FF000000"/>
        <rFont val="Calibri"/>
        <family val="2"/>
        <scheme val="minor"/>
      </rPr>
      <t>x</t>
    </r>
    <r>
      <rPr>
        <b/>
        <vertAlign val="subscript"/>
        <sz val="14"/>
        <color rgb="FF000000"/>
        <rFont val="Calibri"/>
        <family val="2"/>
        <scheme val="minor"/>
      </rPr>
      <t>1</t>
    </r>
    <r>
      <rPr>
        <b/>
        <sz val="14"/>
        <color rgb="FF000000"/>
        <rFont val="Calibri"/>
        <family val="2"/>
        <scheme val="minor"/>
      </rPr>
      <t xml:space="preserve"> + 7</t>
    </r>
    <r>
      <rPr>
        <b/>
        <i/>
        <sz val="14"/>
        <color rgb="FF000000"/>
        <rFont val="Calibri"/>
        <family val="2"/>
        <scheme val="minor"/>
      </rPr>
      <t>x</t>
    </r>
    <r>
      <rPr>
        <b/>
        <vertAlign val="subscript"/>
        <sz val="14"/>
        <color rgb="FF000000"/>
        <rFont val="Calibri"/>
        <family val="2"/>
        <scheme val="minor"/>
      </rPr>
      <t xml:space="preserve">2 </t>
    </r>
    <r>
      <rPr>
        <b/>
        <sz val="14"/>
        <color rgb="FF000000"/>
        <rFont val="Calibri"/>
        <family val="2"/>
        <scheme val="minor"/>
      </rPr>
      <t xml:space="preserve"> +   8</t>
    </r>
    <r>
      <rPr>
        <b/>
        <i/>
        <sz val="14"/>
        <color rgb="FF000000"/>
        <rFont val="Calibri"/>
        <family val="2"/>
        <scheme val="minor"/>
      </rPr>
      <t>x</t>
    </r>
    <r>
      <rPr>
        <b/>
        <vertAlign val="subscript"/>
        <sz val="14"/>
        <color rgb="FF000000"/>
        <rFont val="Calibri"/>
        <family val="2"/>
        <scheme val="minor"/>
      </rPr>
      <t>3</t>
    </r>
    <r>
      <rPr>
        <b/>
        <sz val="14"/>
        <color rgb="FF000000"/>
        <rFont val="Calibri"/>
        <family val="2"/>
        <scheme val="minor"/>
      </rPr>
      <t xml:space="preserve">   </t>
    </r>
    <r>
      <rPr>
        <b/>
        <sz val="14"/>
        <color rgb="FF7F7F7F"/>
        <rFont val="Calibri"/>
        <family val="2"/>
        <scheme val="minor"/>
      </rPr>
      <t xml:space="preserve">≤ </t>
    </r>
    <r>
      <rPr>
        <b/>
        <sz val="14"/>
        <color rgb="FF000000"/>
        <rFont val="Calibri"/>
        <family val="2"/>
        <scheme val="minor"/>
      </rPr>
      <t xml:space="preserve">   55</t>
    </r>
  </si>
  <si>
    <t>40x1 + 30x2  + 20x3    ≤   100</t>
  </si>
  <si>
    <t xml:space="preserve">  2x1 + 4x2  +   3x3   =    10</t>
  </si>
  <si>
    <t xml:space="preserve">  5x1 + 8x2  +   4x3   ≥     30</t>
  </si>
  <si>
    <t>Room</t>
  </si>
  <si>
    <t>size (sq ft)</t>
  </si>
  <si>
    <t>cost ($)</t>
  </si>
  <si>
    <t xml:space="preserve">The results of this study indicated that Davis’s facilities should include at least 5 small (400 square foot) conference rooms, 10 medium (750 square foot) conference rooms, and 15 large (1,050 square foot) conference rooms. </t>
  </si>
  <si>
    <t>small</t>
  </si>
  <si>
    <t>medium</t>
  </si>
  <si>
    <t>Discussing with an architect, Davis learned that he can expect to pay $18,000 for each small conference room in the expansion, $33,000 for each medium conference room, and $45,150 for each large conference room.</t>
  </si>
  <si>
    <t>large</t>
  </si>
  <si>
    <t xml:space="preserve">If the expansion consisted of a total of 25,000 square feet, Davis would have the largest convention center among his competitors—which would be desirable for advertising purposes. </t>
  </si>
  <si>
    <t>Limit his total costs to approximately $1,000,000.</t>
  </si>
  <si>
    <t>Goal 1: The expansion should include approximately 5 small conference rooms.</t>
  </si>
  <si>
    <t>Goal 2: The expansion should include approximately 10 medium conference rooms.</t>
  </si>
  <si>
    <t>Goal 3: The expansion should include approximately 15 large conference rooms.</t>
  </si>
  <si>
    <t>Goal 4: The expansion should consist of approximately 25,000 square feet.</t>
  </si>
  <si>
    <t>Goal 5: The expansion should cost approximately $1,000,000.</t>
  </si>
  <si>
    <t>He wants to know the number of different size rooms he can build</t>
  </si>
  <si>
    <r>
      <t>x1 + d1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- d1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= 5</t>
    </r>
  </si>
  <si>
    <r>
      <t>x2 + d2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- d2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=10</t>
    </r>
  </si>
  <si>
    <r>
      <t>x3 + d3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- d3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= 15</t>
    </r>
  </si>
  <si>
    <r>
      <t>400 x1 + 750 x2 + 1050 x3 + d4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- d4</t>
    </r>
    <r>
      <rPr>
        <vertAlign val="superscript"/>
        <sz val="11"/>
        <color theme="1"/>
        <rFont val="Calibri"/>
        <family val="2"/>
        <scheme val="minor"/>
      </rPr>
      <t xml:space="preserve">+ </t>
    </r>
    <r>
      <rPr>
        <sz val="11"/>
        <color theme="1"/>
        <rFont val="Calibri"/>
        <family val="2"/>
        <scheme val="minor"/>
      </rPr>
      <t>= 25000</t>
    </r>
  </si>
  <si>
    <r>
      <t>18 x1 + 33 x2 + 45.15 x3 + d5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- d5</t>
    </r>
    <r>
      <rPr>
        <vertAlign val="superscript"/>
        <sz val="11"/>
        <color theme="1"/>
        <rFont val="Calibri"/>
        <family val="2"/>
        <scheme val="minor"/>
      </rPr>
      <t xml:space="preserve">+ </t>
    </r>
    <r>
      <rPr>
        <sz val="11"/>
        <color theme="1"/>
        <rFont val="Calibri"/>
        <family val="2"/>
        <scheme val="minor"/>
      </rPr>
      <t>= 1000</t>
    </r>
  </si>
  <si>
    <t>d4+</t>
  </si>
  <si>
    <t>d4-</t>
  </si>
  <si>
    <t>d5+</t>
  </si>
  <si>
    <t>d5-</t>
  </si>
  <si>
    <t>a) considering all goals are equally important (non-preemptive goal programming)</t>
  </si>
  <si>
    <t>goal1</t>
  </si>
  <si>
    <t>goal2</t>
  </si>
  <si>
    <t>b)</t>
  </si>
  <si>
    <t>considering the primary-goal is not exceeding the expansion size limit of 25000 sq ft (streamlined approach preemptive goal programming)</t>
  </si>
  <si>
    <t>goal3</t>
  </si>
  <si>
    <t>goal4</t>
  </si>
  <si>
    <t>expansion size</t>
  </si>
  <si>
    <t>goal5</t>
  </si>
  <si>
    <t>expansion cost</t>
  </si>
  <si>
    <t>c)</t>
  </si>
  <si>
    <t>considering the primary-goal is building at least 15 large conference rooms (streamlined approach preemptive goal programming)</t>
  </si>
  <si>
    <t>12 x1 + 4 x2 =48</t>
  </si>
  <si>
    <t>4 x1 + 4 x2 =28</t>
  </si>
  <si>
    <t>10 x1 + 20 x2 =100</t>
  </si>
  <si>
    <t>problem constraints:</t>
  </si>
  <si>
    <t>obj functions</t>
  </si>
  <si>
    <t>Zi (x)</t>
  </si>
  <si>
    <t>ranks</t>
  </si>
  <si>
    <t>Goal Programmning</t>
  </si>
  <si>
    <t>GP1_DewrightCo</t>
  </si>
  <si>
    <t>GP2_DewrightCo</t>
  </si>
  <si>
    <t>GP3_KeepRiverClean</t>
  </si>
  <si>
    <t>GP4_Factory</t>
  </si>
  <si>
    <t>GP5_HotelRooms</t>
  </si>
  <si>
    <r>
      <t xml:space="preserve">Weighting method </t>
    </r>
    <r>
      <rPr>
        <i/>
        <sz val="11"/>
        <color rgb="FF7F7F7F"/>
        <rFont val="Calibri"/>
        <family val="2"/>
        <scheme val="minor"/>
      </rPr>
      <t>(Weighting sum method)</t>
    </r>
  </si>
  <si>
    <r>
      <t xml:space="preserve">Global criterion method </t>
    </r>
    <r>
      <rPr>
        <i/>
        <sz val="11"/>
        <color rgb="FF7F7F7F"/>
        <rFont val="Calibri"/>
        <family val="2"/>
        <scheme val="minor"/>
      </rPr>
      <t>(MiniMax method, Min % deviations weighted sum)</t>
    </r>
  </si>
  <si>
    <r>
      <t xml:space="preserve">The Absolute Priority Method </t>
    </r>
    <r>
      <rPr>
        <i/>
        <sz val="11"/>
        <color rgb="FF7F7F7F"/>
        <rFont val="Calibri"/>
        <family val="2"/>
        <scheme val="minor"/>
      </rPr>
      <t>(Lexicographic method, Preemptive method)</t>
    </r>
  </si>
  <si>
    <t>Multi-objective Linear programming  - Classical approaches "a priori" methods</t>
  </si>
  <si>
    <t>MOLP1_MiniMax</t>
  </si>
  <si>
    <t>MOLP2_Preemptive1</t>
  </si>
  <si>
    <t>MOLP2_Preemptive2</t>
  </si>
  <si>
    <t>MOLP2_Preemptive3</t>
  </si>
  <si>
    <t>Minimizing Z1</t>
  </si>
  <si>
    <t>Minimizing composite function to the multi-objetive problem</t>
  </si>
  <si>
    <t>decision variables</t>
  </si>
  <si>
    <t>Zi*</t>
  </si>
  <si>
    <t>weights</t>
  </si>
  <si>
    <t>(minimizing production costs)</t>
  </si>
  <si>
    <t>Min Z1</t>
  </si>
  <si>
    <t>(minimizing toxic water)</t>
  </si>
  <si>
    <t>low-level coal</t>
  </si>
  <si>
    <t>constraint 1</t>
  </si>
  <si>
    <t>medium-level coal</t>
  </si>
  <si>
    <t>constraint 2</t>
  </si>
  <si>
    <t>= Min % deviation</t>
  </si>
  <si>
    <t>high-level coal</t>
  </si>
  <si>
    <t>constraint 3</t>
  </si>
  <si>
    <t>Using solver and chosing GRG Nonlinear</t>
  </si>
  <si>
    <t>constr. 1</t>
  </si>
  <si>
    <t>Minimizing Z2</t>
  </si>
  <si>
    <t>constr. 2</t>
  </si>
  <si>
    <t>constr. 3</t>
  </si>
  <si>
    <t>Min Z2</t>
  </si>
  <si>
    <t>Minimizing Z3</t>
  </si>
  <si>
    <t>Min Z3</t>
  </si>
  <si>
    <t>W'</t>
  </si>
  <si>
    <t>X1'</t>
  </si>
  <si>
    <t>X2'</t>
  </si>
  <si>
    <t>W</t>
  </si>
  <si>
    <t>= Min composite</t>
  </si>
  <si>
    <t>Minimizing composite function weighting sum</t>
  </si>
  <si>
    <t>production costs</t>
  </si>
  <si>
    <t>constraint 4</t>
  </si>
  <si>
    <t>toxic water</t>
  </si>
  <si>
    <t>constraint 5</t>
  </si>
  <si>
    <t>(toxic water)</t>
  </si>
  <si>
    <t>MOLP3_WeightSum</t>
  </si>
  <si>
    <t>Multi-objective Linear programming  - "a posteriori" methods</t>
  </si>
  <si>
    <t xml:space="preserve">Objective Functions: </t>
  </si>
  <si>
    <t>max</t>
  </si>
  <si>
    <t>Z1 = 3 x1 - 2 x2</t>
  </si>
  <si>
    <r>
      <t xml:space="preserve">Building the graph for the </t>
    </r>
    <r>
      <rPr>
        <b/>
        <sz val="11"/>
        <color theme="1"/>
        <rFont val="Calibri"/>
        <family val="2"/>
        <scheme val="minor"/>
      </rPr>
      <t>decision space</t>
    </r>
    <r>
      <rPr>
        <sz val="11"/>
        <color theme="1"/>
        <rFont val="Calibri"/>
        <family val="2"/>
        <scheme val="minor"/>
      </rPr>
      <t xml:space="preserve"> indicating the feasible region</t>
    </r>
  </si>
  <si>
    <r>
      <t xml:space="preserve">Building the graph for the </t>
    </r>
    <r>
      <rPr>
        <b/>
        <sz val="11"/>
        <color theme="1"/>
        <rFont val="Calibri"/>
        <family val="2"/>
        <scheme val="minor"/>
      </rPr>
      <t>decision space</t>
    </r>
    <r>
      <rPr>
        <sz val="11"/>
        <color theme="1"/>
        <rFont val="Calibri"/>
        <family val="2"/>
        <scheme val="minor"/>
      </rPr>
      <t xml:space="preserve"> making the correspondence </t>
    </r>
  </si>
  <si>
    <t>Z2 = - x1 + 2 x2</t>
  </si>
  <si>
    <t>and the corner points</t>
  </si>
  <si>
    <t>with the corner points in the feasible region of the decision space</t>
  </si>
  <si>
    <t>o.f.:</t>
  </si>
  <si>
    <t>decision space</t>
  </si>
  <si>
    <t>solution space</t>
  </si>
  <si>
    <t>s.t.:</t>
  </si>
  <si>
    <t>Characterizing the type of solution found in each corner point based on graphical analysis</t>
  </si>
  <si>
    <t>Decision variables and their values for all feasible corner points for the obj functions Z1 and Z2 :</t>
  </si>
  <si>
    <t>A is dominated by  B, C</t>
  </si>
  <si>
    <t>The pareto front is represented by the green line</t>
  </si>
  <si>
    <t>G is dominated by E, D</t>
  </si>
  <si>
    <t>corner p</t>
  </si>
  <si>
    <t>z1</t>
  </si>
  <si>
    <t>z2</t>
  </si>
  <si>
    <t>H is dominated by D C</t>
  </si>
  <si>
    <t>F is dominated by E</t>
  </si>
  <si>
    <t>Building the grand objective function (Zg) by combining objective functions Z1 and Z2 multiplyied by systematially varying weights (wi):</t>
  </si>
  <si>
    <t>The non-dominated solutions are: E, D, C, B</t>
  </si>
  <si>
    <t>step:</t>
  </si>
  <si>
    <t>F</t>
  </si>
  <si>
    <t>G</t>
  </si>
  <si>
    <t>H</t>
  </si>
  <si>
    <t>w1</t>
  </si>
  <si>
    <t>w2</t>
  </si>
  <si>
    <t>Zg</t>
  </si>
  <si>
    <t>auxiliary point to help closing the feasible reagion in the decision space graph</t>
  </si>
  <si>
    <t>Zg_1</t>
  </si>
  <si>
    <t>weight combination corresponding to Z1</t>
  </si>
  <si>
    <t>Zg_2</t>
  </si>
  <si>
    <t>Zg_3</t>
  </si>
  <si>
    <t>Zg_4</t>
  </si>
  <si>
    <t>Zg_5</t>
  </si>
  <si>
    <t>Careful when selecting a strategy for varying these weights</t>
  </si>
  <si>
    <t>Zg_6</t>
  </si>
  <si>
    <t>develop a procedure having fine enough resolution so</t>
  </si>
  <si>
    <t>Zg_7</t>
  </si>
  <si>
    <t>that all solutions can be found.</t>
  </si>
  <si>
    <t>Zg_8</t>
  </si>
  <si>
    <t>Zg_9</t>
  </si>
  <si>
    <t>choosing a step of 0.2 instead of 0.1 and still have found all noninferior solutions</t>
  </si>
  <si>
    <t>Zg_10</t>
  </si>
  <si>
    <t>with half the computational effort. Thus, for relatively flat portions of</t>
  </si>
  <si>
    <t>Zg_11</t>
  </si>
  <si>
    <t xml:space="preserve"> - x1 + 2 x2</t>
  </si>
  <si>
    <t>weight combination corresponding to Z2</t>
  </si>
  <si>
    <t>Pareto front, a smaller increment for relative weights may be considered</t>
  </si>
  <si>
    <t xml:space="preserve">When the number of objective functions increases, the number of combinations </t>
  </si>
  <si>
    <t>of weights on those objectives in the grand objective function increases as well.</t>
  </si>
  <si>
    <t>For complex problems, one must always be concerned about balancing the computation</t>
  </si>
  <si>
    <t>effort required to find all noninferior solutions and the need of finding all noninferior solutions.</t>
  </si>
  <si>
    <t xml:space="preserve">Setting up the solver to maximize the grand objective functions (Zg_1 up to Zg_11) </t>
  </si>
  <si>
    <t>s.t.</t>
  </si>
  <si>
    <t>decision var:</t>
  </si>
  <si>
    <t>Applying solver to each individual grand objective function and recording the optimal solution and corresponding corner point</t>
  </si>
  <si>
    <t>corner points</t>
  </si>
  <si>
    <t>The corner point that max z1 = B</t>
  </si>
  <si>
    <t>The corner points that max z2 = E, F</t>
  </si>
  <si>
    <t>The pareto front (B, C, D, E)</t>
  </si>
  <si>
    <t>What about F?</t>
  </si>
  <si>
    <t>While using the weighting method for generating the noninferior set for</t>
  </si>
  <si>
    <t>multiobjective optimization having p individual objectives, alternate optima may</t>
  </si>
  <si>
    <t xml:space="preserve">be found </t>
  </si>
  <si>
    <t xml:space="preserve">When we solved the linear program using only objective function Z2 </t>
  </si>
  <si>
    <t xml:space="preserve">points E and F both showed as solutions </t>
  </si>
  <si>
    <t>To avoid this  instead, if we had chosen to solve the problem</t>
  </si>
  <si>
    <t>with weight of 0 on objective Z1, what if we had used a weight e?</t>
  </si>
  <si>
    <t>Maximize Zg = e Z1 + 1.98 Z2</t>
  </si>
  <si>
    <t>with  e=0.0085 the solution would reverse from F to E. TRY it!</t>
  </si>
  <si>
    <t>weight</t>
  </si>
  <si>
    <t>rank</t>
  </si>
  <si>
    <t>WeightedSumPareto</t>
  </si>
  <si>
    <t>global objective function:</t>
  </si>
  <si>
    <t>2.c)</t>
  </si>
  <si>
    <t>(accidents)</t>
  </si>
  <si>
    <t>accidents</t>
  </si>
  <si>
    <r>
      <t>SUMPRODUCT(</t>
    </r>
    <r>
      <rPr>
        <sz val="11"/>
        <color theme="9"/>
        <rFont val="Calibri"/>
        <family val="2"/>
        <scheme val="minor"/>
      </rPr>
      <t>E4:F4</t>
    </r>
    <r>
      <rPr>
        <sz val="11"/>
        <color theme="1"/>
        <rFont val="Calibri"/>
        <family val="2"/>
        <scheme val="minor"/>
      </rPr>
      <t>,</t>
    </r>
    <r>
      <rPr>
        <sz val="11"/>
        <color rgb="FF0070C0"/>
        <rFont val="Calibri"/>
        <family val="2"/>
        <scheme val="minor"/>
      </rPr>
      <t>E6:F6</t>
    </r>
    <r>
      <rPr>
        <sz val="11"/>
        <color theme="1"/>
        <rFont val="Calibri"/>
        <family val="2"/>
        <scheme val="minor"/>
      </rPr>
      <t>)</t>
    </r>
  </si>
  <si>
    <r>
      <t>=SUMPRODUCT(</t>
    </r>
    <r>
      <rPr>
        <sz val="11"/>
        <color theme="9"/>
        <rFont val="Calibri"/>
        <family val="2"/>
        <scheme val="minor"/>
      </rPr>
      <t>$E$4:$F$4</t>
    </r>
    <r>
      <rPr>
        <sz val="11"/>
        <color theme="1"/>
        <rFont val="Calibri"/>
        <family val="2"/>
        <scheme val="minor"/>
      </rPr>
      <t>,</t>
    </r>
    <r>
      <rPr>
        <sz val="11"/>
        <color theme="5" tint="-0.249977111117893"/>
        <rFont val="Calibri"/>
        <family val="2"/>
        <scheme val="minor"/>
      </rPr>
      <t>E9:F9</t>
    </r>
    <r>
      <rPr>
        <sz val="11"/>
        <color theme="1"/>
        <rFont val="Calibri"/>
        <family val="2"/>
        <scheme val="minor"/>
      </rPr>
      <t>)</t>
    </r>
  </si>
  <si>
    <r>
      <t xml:space="preserve">=  </t>
    </r>
    <r>
      <rPr>
        <b/>
        <sz val="11"/>
        <color theme="7" tint="-0.249977111117893"/>
        <rFont val="Calibri"/>
        <family val="2"/>
        <scheme val="minor"/>
      </rPr>
      <t>U6</t>
    </r>
    <r>
      <rPr>
        <b/>
        <sz val="11"/>
        <color theme="1"/>
        <rFont val="Calibri"/>
        <family val="2"/>
        <scheme val="minor"/>
      </rPr>
      <t>*ABS(</t>
    </r>
    <r>
      <rPr>
        <b/>
        <sz val="11"/>
        <color theme="9" tint="-0.249977111117893"/>
        <rFont val="Calibri"/>
        <family val="2"/>
        <scheme val="minor"/>
      </rPr>
      <t>R6</t>
    </r>
    <r>
      <rPr>
        <b/>
        <sz val="11"/>
        <color theme="1"/>
        <rFont val="Calibri"/>
        <family val="2"/>
        <scheme val="minor"/>
      </rPr>
      <t>-</t>
    </r>
    <r>
      <rPr>
        <b/>
        <sz val="11"/>
        <color rgb="FF0070C0"/>
        <rFont val="Calibri"/>
        <family val="2"/>
        <scheme val="minor"/>
      </rPr>
      <t>T6</t>
    </r>
    <r>
      <rPr>
        <b/>
        <sz val="11"/>
        <color theme="1"/>
        <rFont val="Calibri"/>
        <family val="2"/>
        <scheme val="minor"/>
      </rPr>
      <t>)/</t>
    </r>
    <r>
      <rPr>
        <b/>
        <sz val="11"/>
        <color rgb="FF0070C0"/>
        <rFont val="Calibri"/>
        <family val="2"/>
        <scheme val="minor"/>
      </rPr>
      <t xml:space="preserve">T6    </t>
    </r>
    <r>
      <rPr>
        <b/>
        <sz val="11"/>
        <color theme="1"/>
        <rFont val="Calibri"/>
        <family val="2"/>
        <scheme val="minor"/>
      </rPr>
      <t xml:space="preserve">+    </t>
    </r>
    <r>
      <rPr>
        <b/>
        <sz val="11"/>
        <color theme="7" tint="-0.249977111117893"/>
        <rFont val="Calibri"/>
        <family val="2"/>
        <scheme val="minor"/>
      </rPr>
      <t>U7</t>
    </r>
    <r>
      <rPr>
        <b/>
        <sz val="11"/>
        <color theme="1"/>
        <rFont val="Calibri"/>
        <family val="2"/>
        <scheme val="minor"/>
      </rPr>
      <t>*ABS(</t>
    </r>
    <r>
      <rPr>
        <b/>
        <sz val="11"/>
        <color theme="9" tint="-0.249977111117893"/>
        <rFont val="Calibri"/>
        <family val="2"/>
        <scheme val="minor"/>
      </rPr>
      <t>R7</t>
    </r>
    <r>
      <rPr>
        <b/>
        <sz val="11"/>
        <color theme="1"/>
        <rFont val="Calibri"/>
        <family val="2"/>
        <scheme val="minor"/>
      </rPr>
      <t>-</t>
    </r>
    <r>
      <rPr>
        <b/>
        <sz val="11"/>
        <color rgb="FF0070C0"/>
        <rFont val="Calibri"/>
        <family val="2"/>
        <scheme val="minor"/>
      </rPr>
      <t>T7</t>
    </r>
    <r>
      <rPr>
        <b/>
        <sz val="11"/>
        <color theme="1"/>
        <rFont val="Calibri"/>
        <family val="2"/>
        <scheme val="minor"/>
      </rPr>
      <t>)/</t>
    </r>
    <r>
      <rPr>
        <b/>
        <sz val="11"/>
        <color rgb="FF0070C0"/>
        <rFont val="Calibri"/>
        <family val="2"/>
        <scheme val="minor"/>
      </rPr>
      <t xml:space="preserve">T7    </t>
    </r>
    <r>
      <rPr>
        <b/>
        <sz val="11"/>
        <color theme="1"/>
        <rFont val="Calibri"/>
        <family val="2"/>
        <scheme val="minor"/>
      </rPr>
      <t xml:space="preserve">+    </t>
    </r>
    <r>
      <rPr>
        <b/>
        <sz val="11"/>
        <color theme="7" tint="-0.249977111117893"/>
        <rFont val="Calibri"/>
        <family val="2"/>
        <scheme val="minor"/>
      </rPr>
      <t>U8</t>
    </r>
    <r>
      <rPr>
        <b/>
        <sz val="11"/>
        <color theme="1"/>
        <rFont val="Calibri"/>
        <family val="2"/>
        <scheme val="minor"/>
      </rPr>
      <t>*ABS(</t>
    </r>
    <r>
      <rPr>
        <b/>
        <sz val="11"/>
        <color theme="9" tint="-0.249977111117893"/>
        <rFont val="Calibri"/>
        <family val="2"/>
        <scheme val="minor"/>
      </rPr>
      <t>R8</t>
    </r>
    <r>
      <rPr>
        <b/>
        <sz val="11"/>
        <color theme="1"/>
        <rFont val="Calibri"/>
        <family val="2"/>
        <scheme val="minor"/>
      </rPr>
      <t>-</t>
    </r>
    <r>
      <rPr>
        <b/>
        <sz val="11"/>
        <color rgb="FF0070C0"/>
        <rFont val="Calibri"/>
        <family val="2"/>
        <scheme val="minor"/>
      </rPr>
      <t>T8</t>
    </r>
    <r>
      <rPr>
        <b/>
        <sz val="11"/>
        <color theme="1"/>
        <rFont val="Calibri"/>
        <family val="2"/>
        <scheme val="minor"/>
      </rPr>
      <t>)/</t>
    </r>
    <r>
      <rPr>
        <b/>
        <sz val="11"/>
        <color rgb="FF0070C0"/>
        <rFont val="Calibri"/>
        <family val="2"/>
        <scheme val="minor"/>
      </rPr>
      <t>T8</t>
    </r>
  </si>
  <si>
    <t>w3</t>
  </si>
  <si>
    <t>(4,3)</t>
  </si>
  <si>
    <t>(10,0)</t>
  </si>
  <si>
    <t>(2.5,4.5)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</si>
</sst>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Geneva"/>
    </font>
    <font>
      <sz val="10"/>
      <name val="Times New Roman"/>
      <family val="1"/>
    </font>
    <font>
      <sz val="1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4472C4"/>
      <name val="Calibri"/>
      <family val="2"/>
      <scheme val="minor"/>
    </font>
    <font>
      <sz val="11"/>
      <color rgb="FF70AD47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i/>
      <sz val="9"/>
      <color theme="2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vertAlign val="subscript"/>
      <sz val="11"/>
      <color rgb="FF000000"/>
      <name val="Calibri"/>
      <family val="2"/>
      <scheme val="minor"/>
    </font>
    <font>
      <b/>
      <vertAlign val="subscript"/>
      <sz val="11"/>
      <color rgb="FF0070C0"/>
      <name val="Calibri"/>
      <family val="2"/>
      <scheme val="minor"/>
    </font>
    <font>
      <b/>
      <vertAlign val="superscript"/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9"/>
      <color theme="9"/>
      <name val="Arial"/>
      <family val="2"/>
    </font>
    <font>
      <b/>
      <sz val="9"/>
      <color rgb="FF0070C0"/>
      <name val="Arial"/>
      <family val="2"/>
    </font>
    <font>
      <i/>
      <sz val="11"/>
      <color rgb="FF7F7F7F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/>
      <name val="Arial"/>
      <family val="2"/>
    </font>
    <font>
      <b/>
      <vertAlign val="superscript"/>
      <sz val="11"/>
      <color rgb="FF0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i/>
      <sz val="11"/>
      <color rgb="FF000000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vertAlign val="subscript"/>
      <sz val="14"/>
      <color rgb="FF000000"/>
      <name val="Calibri"/>
      <family val="2"/>
      <scheme val="minor"/>
    </font>
    <font>
      <b/>
      <sz val="14"/>
      <color rgb="FF7F7F7F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1"/>
      <color theme="9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51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0" fillId="5" borderId="0" xfId="0" applyFill="1"/>
    <xf numFmtId="0" fontId="1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5" borderId="0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0" xfId="0" applyFont="1"/>
    <xf numFmtId="0" fontId="0" fillId="0" borderId="0" xfId="0" applyFill="1" applyBorder="1"/>
    <xf numFmtId="0" fontId="0" fillId="8" borderId="0" xfId="0" applyFill="1"/>
    <xf numFmtId="0" fontId="0" fillId="4" borderId="0" xfId="0" applyFill="1"/>
    <xf numFmtId="0" fontId="0" fillId="0" borderId="0" xfId="0" applyFill="1" applyAlignment="1">
      <alignment horizontal="center"/>
    </xf>
    <xf numFmtId="0" fontId="0" fillId="0" borderId="0" xfId="0" applyBorder="1"/>
    <xf numFmtId="0" fontId="11" fillId="0" borderId="0" xfId="0" applyFont="1"/>
    <xf numFmtId="0" fontId="0" fillId="0" borderId="15" xfId="0" applyBorder="1"/>
    <xf numFmtId="0" fontId="0" fillId="0" borderId="15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0" fillId="0" borderId="0" xfId="0" quotePrefix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right"/>
    </xf>
    <xf numFmtId="0" fontId="0" fillId="8" borderId="15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quotePrefix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6" fillId="0" borderId="0" xfId="0" quotePrefix="1" applyFont="1" applyAlignment="1">
      <alignment horizontal="center" vertical="center"/>
    </xf>
    <xf numFmtId="0" fontId="16" fillId="0" borderId="0" xfId="0" applyFont="1" applyAlignment="1">
      <alignment horizontal="left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0" fillId="0" borderId="0" xfId="0" quotePrefix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0" xfId="0" applyFont="1"/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23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  <xf numFmtId="0" fontId="0" fillId="12" borderId="0" xfId="0" applyFill="1"/>
    <xf numFmtId="0" fontId="0" fillId="6" borderId="0" xfId="0" applyFill="1" applyAlignment="1">
      <alignment horizontal="left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0" borderId="0" xfId="0" applyNumberFormat="1"/>
    <xf numFmtId="0" fontId="0" fillId="0" borderId="15" xfId="0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8" borderId="15" xfId="0" applyFill="1" applyBorder="1"/>
    <xf numFmtId="0" fontId="0" fillId="5" borderId="15" xfId="0" applyFill="1" applyBorder="1"/>
    <xf numFmtId="0" fontId="0" fillId="4" borderId="15" xfId="0" applyFill="1" applyBorder="1"/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wrapText="1"/>
    </xf>
    <xf numFmtId="0" fontId="25" fillId="8" borderId="15" xfId="0" applyFont="1" applyFill="1" applyBorder="1" applyAlignment="1">
      <alignment horizontal="center" wrapText="1"/>
    </xf>
    <xf numFmtId="0" fontId="24" fillId="8" borderId="15" xfId="0" applyFont="1" applyFill="1" applyBorder="1" applyAlignment="1">
      <alignment horizontal="center" wrapText="1"/>
    </xf>
    <xf numFmtId="0" fontId="25" fillId="5" borderId="15" xfId="0" applyFont="1" applyFill="1" applyBorder="1" applyAlignment="1">
      <alignment horizontal="center" wrapText="1"/>
    </xf>
    <xf numFmtId="0" fontId="24" fillId="5" borderId="15" xfId="0" applyFont="1" applyFill="1" applyBorder="1" applyAlignment="1">
      <alignment horizontal="center" wrapText="1"/>
    </xf>
    <xf numFmtId="0" fontId="24" fillId="4" borderId="15" xfId="0" applyFont="1" applyFill="1" applyBorder="1" applyAlignment="1">
      <alignment horizontal="center" wrapText="1"/>
    </xf>
    <xf numFmtId="0" fontId="25" fillId="8" borderId="0" xfId="0" applyFont="1" applyFill="1" applyBorder="1" applyAlignment="1">
      <alignment horizontal="center" vertical="center" wrapText="1"/>
    </xf>
    <xf numFmtId="0" fontId="30" fillId="8" borderId="0" xfId="0" applyFont="1" applyFill="1" applyAlignment="1">
      <alignment horizontal="right" vertical="center" indent="5" readingOrder="1"/>
    </xf>
    <xf numFmtId="0" fontId="36" fillId="0" borderId="15" xfId="0" applyFont="1" applyBorder="1" applyAlignment="1">
      <alignment horizontal="center" vertical="center" wrapText="1"/>
    </xf>
    <xf numFmtId="0" fontId="37" fillId="8" borderId="15" xfId="0" applyFont="1" applyFill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0" fontId="25" fillId="5" borderId="0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right" vertical="center" indent="5" readingOrder="1"/>
    </xf>
    <xf numFmtId="0" fontId="21" fillId="8" borderId="15" xfId="0" applyFont="1" applyFill="1" applyBorder="1" applyAlignment="1">
      <alignment horizontal="center"/>
    </xf>
    <xf numFmtId="0" fontId="37" fillId="5" borderId="15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wrapText="1"/>
    </xf>
    <xf numFmtId="0" fontId="30" fillId="4" borderId="0" xfId="0" applyFont="1" applyFill="1" applyAlignment="1">
      <alignment horizontal="right" vertical="center" indent="5" readingOrder="1"/>
    </xf>
    <xf numFmtId="0" fontId="25" fillId="6" borderId="15" xfId="0" applyFont="1" applyFill="1" applyBorder="1" applyAlignment="1">
      <alignment horizontal="center" vertical="center" wrapText="1"/>
    </xf>
    <xf numFmtId="0" fontId="25" fillId="8" borderId="15" xfId="0" applyFont="1" applyFill="1" applyBorder="1" applyAlignment="1">
      <alignment horizontal="center" vertical="center" wrapText="1"/>
    </xf>
    <xf numFmtId="0" fontId="25" fillId="5" borderId="15" xfId="0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/>
    </xf>
    <xf numFmtId="0" fontId="25" fillId="0" borderId="15" xfId="0" applyFont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11" fillId="5" borderId="0" xfId="0" applyFont="1" applyFill="1"/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quotePrefix="1" applyBorder="1"/>
    <xf numFmtId="0" fontId="5" fillId="2" borderId="15" xfId="1" applyFont="1" applyFill="1" applyBorder="1" applyAlignment="1">
      <alignment horizontal="center"/>
    </xf>
    <xf numFmtId="2" fontId="0" fillId="4" borderId="15" xfId="0" applyNumberFormat="1" applyFill="1" applyBorder="1" applyAlignment="1">
      <alignment horizontal="center"/>
    </xf>
    <xf numFmtId="2" fontId="0" fillId="0" borderId="0" xfId="0" applyNumberFormat="1"/>
    <xf numFmtId="0" fontId="1" fillId="12" borderId="15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 wrapText="1"/>
    </xf>
    <xf numFmtId="0" fontId="25" fillId="0" borderId="15" xfId="0" applyFont="1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12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/>
    <xf numFmtId="0" fontId="39" fillId="0" borderId="0" xfId="0" applyFont="1"/>
    <xf numFmtId="0" fontId="41" fillId="0" borderId="0" xfId="0" applyFont="1"/>
    <xf numFmtId="0" fontId="40" fillId="0" borderId="0" xfId="0" applyFont="1"/>
    <xf numFmtId="0" fontId="15" fillId="0" borderId="0" xfId="0" applyFont="1"/>
    <xf numFmtId="0" fontId="42" fillId="0" borderId="0" xfId="0" applyFont="1"/>
    <xf numFmtId="1" fontId="0" fillId="0" borderId="0" xfId="0" applyNumberFormat="1"/>
    <xf numFmtId="0" fontId="0" fillId="8" borderId="15" xfId="0" applyFill="1" applyBorder="1" applyAlignment="1">
      <alignment horizontal="right"/>
    </xf>
    <xf numFmtId="0" fontId="0" fillId="5" borderId="15" xfId="0" applyFill="1" applyBorder="1" applyAlignment="1">
      <alignment horizontal="right"/>
    </xf>
    <xf numFmtId="0" fontId="0" fillId="4" borderId="15" xfId="0" applyFill="1" applyBorder="1" applyAlignment="1">
      <alignment horizontal="right"/>
    </xf>
    <xf numFmtId="0" fontId="7" fillId="0" borderId="0" xfId="0" applyFont="1"/>
    <xf numFmtId="0" fontId="1" fillId="10" borderId="15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8" borderId="15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30" fillId="0" borderId="0" xfId="0" applyFont="1" applyAlignment="1">
      <alignment horizontal="left" vertical="center" indent="5" readingOrder="1"/>
    </xf>
    <xf numFmtId="0" fontId="45" fillId="6" borderId="15" xfId="0" applyFont="1" applyFill="1" applyBorder="1" applyAlignment="1">
      <alignment horizontal="center"/>
    </xf>
    <xf numFmtId="0" fontId="44" fillId="0" borderId="15" xfId="0" applyFont="1" applyBorder="1" applyAlignment="1">
      <alignment horizontal="center"/>
    </xf>
    <xf numFmtId="0" fontId="10" fillId="8" borderId="15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6" fillId="0" borderId="0" xfId="0" applyFont="1" applyAlignment="1">
      <alignment vertical="center" readingOrder="1"/>
    </xf>
    <xf numFmtId="0" fontId="46" fillId="0" borderId="0" xfId="0" applyFont="1" applyAlignment="1">
      <alignment horizontal="left" vertical="center" indent="5" readingOrder="1"/>
    </xf>
    <xf numFmtId="0" fontId="0" fillId="9" borderId="15" xfId="0" applyFill="1" applyBorder="1" applyAlignment="1">
      <alignment horizontal="center"/>
    </xf>
    <xf numFmtId="0" fontId="30" fillId="0" borderId="0" xfId="0" applyFont="1"/>
    <xf numFmtId="0" fontId="11" fillId="0" borderId="15" xfId="0" applyFont="1" applyBorder="1" applyAlignment="1">
      <alignment horizontal="center"/>
    </xf>
    <xf numFmtId="0" fontId="50" fillId="0" borderId="0" xfId="0" applyFont="1" applyAlignment="1">
      <alignment vertical="center" readingOrder="1"/>
    </xf>
    <xf numFmtId="0" fontId="0" fillId="0" borderId="17" xfId="0" applyBorder="1"/>
    <xf numFmtId="0" fontId="0" fillId="0" borderId="26" xfId="0" applyBorder="1"/>
    <xf numFmtId="0" fontId="0" fillId="0" borderId="18" xfId="0" applyBorder="1"/>
    <xf numFmtId="0" fontId="0" fillId="0" borderId="19" xfId="0" applyBorder="1"/>
    <xf numFmtId="0" fontId="21" fillId="0" borderId="0" xfId="0" applyFont="1"/>
    <xf numFmtId="0" fontId="51" fillId="0" borderId="0" xfId="0" applyFont="1"/>
    <xf numFmtId="0" fontId="52" fillId="0" borderId="0" xfId="0" applyFont="1" applyAlignment="1">
      <alignment vertical="center" readingOrder="1"/>
    </xf>
    <xf numFmtId="0" fontId="2" fillId="0" borderId="0" xfId="0" applyFont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5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2" borderId="0" xfId="0" applyFill="1" applyBorder="1"/>
    <xf numFmtId="0" fontId="0" fillId="0" borderId="15" xfId="0" applyBorder="1" applyAlignment="1">
      <alignment horizontal="right"/>
    </xf>
    <xf numFmtId="0" fontId="10" fillId="0" borderId="15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25" fillId="0" borderId="0" xfId="0" applyFont="1" applyFill="1" applyAlignment="1">
      <alignment horizontal="left"/>
    </xf>
    <xf numFmtId="0" fontId="0" fillId="13" borderId="0" xfId="0" applyFill="1"/>
    <xf numFmtId="0" fontId="0" fillId="14" borderId="0" xfId="0" applyFill="1"/>
    <xf numFmtId="0" fontId="0" fillId="6" borderId="0" xfId="0" applyFill="1"/>
    <xf numFmtId="0" fontId="0" fillId="0" borderId="1" xfId="0" applyBorder="1"/>
    <xf numFmtId="0" fontId="0" fillId="0" borderId="8" xfId="0" applyBorder="1"/>
    <xf numFmtId="0" fontId="6" fillId="13" borderId="15" xfId="0" applyFont="1" applyFill="1" applyBorder="1" applyAlignment="1">
      <alignment horizontal="center"/>
    </xf>
    <xf numFmtId="0" fontId="0" fillId="14" borderId="15" xfId="0" applyFill="1" applyBorder="1" applyAlignment="1">
      <alignment horizontal="center"/>
    </xf>
    <xf numFmtId="0" fontId="0" fillId="15" borderId="1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0" borderId="4" xfId="0" applyBorder="1"/>
    <xf numFmtId="0" fontId="0" fillId="0" borderId="11" xfId="0" applyBorder="1"/>
    <xf numFmtId="0" fontId="0" fillId="0" borderId="9" xfId="0" applyBorder="1"/>
    <xf numFmtId="0" fontId="0" fillId="5" borderId="10" xfId="0" applyFill="1" applyBorder="1"/>
    <xf numFmtId="0" fontId="0" fillId="5" borderId="4" xfId="0" applyFill="1" applyBorder="1"/>
    <xf numFmtId="0" fontId="6" fillId="4" borderId="10" xfId="0" applyFont="1" applyFill="1" applyBorder="1"/>
    <xf numFmtId="0" fontId="39" fillId="4" borderId="4" xfId="0" applyFont="1" applyFill="1" applyBorder="1"/>
    <xf numFmtId="0" fontId="0" fillId="11" borderId="10" xfId="0" applyFill="1" applyBorder="1"/>
    <xf numFmtId="0" fontId="0" fillId="11" borderId="4" xfId="0" applyFill="1" applyBorder="1"/>
    <xf numFmtId="0" fontId="6" fillId="0" borderId="15" xfId="0" applyFont="1" applyFill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0" fillId="2" borderId="15" xfId="0" applyFill="1" applyBorder="1"/>
    <xf numFmtId="0" fontId="0" fillId="0" borderId="0" xfId="0" applyFill="1" applyAlignment="1">
      <alignment horizontal="right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0" fillId="0" borderId="2" xfId="0" applyFont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8" fillId="3" borderId="12" xfId="0" applyFont="1" applyFill="1" applyBorder="1" applyAlignment="1">
      <alignment horizontal="center"/>
    </xf>
    <xf numFmtId="0" fontId="1" fillId="0" borderId="16" xfId="0" applyFont="1" applyBorder="1"/>
    <xf numFmtId="0" fontId="0" fillId="0" borderId="16" xfId="0" applyBorder="1"/>
    <xf numFmtId="0" fontId="1" fillId="0" borderId="17" xfId="0" applyFont="1" applyBorder="1"/>
    <xf numFmtId="0" fontId="57" fillId="0" borderId="0" xfId="0" quotePrefix="1" applyFont="1" applyBorder="1"/>
    <xf numFmtId="0" fontId="21" fillId="0" borderId="0" xfId="0" applyFont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0" fillId="5" borderId="0" xfId="0" applyFill="1" applyBorder="1"/>
    <xf numFmtId="0" fontId="1" fillId="0" borderId="0" xfId="0" quotePrefix="1" applyFont="1" applyBorder="1"/>
    <xf numFmtId="0" fontId="1" fillId="0" borderId="2" xfId="0" applyFont="1" applyBorder="1" applyAlignment="1">
      <alignment horizontal="center"/>
    </xf>
    <xf numFmtId="0" fontId="1" fillId="0" borderId="18" xfId="0" applyFont="1" applyBorder="1"/>
    <xf numFmtId="0" fontId="0" fillId="0" borderId="6" xfId="0" applyBorder="1" applyAlignment="1">
      <alignment horizontal="center"/>
    </xf>
    <xf numFmtId="0" fontId="40" fillId="0" borderId="15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2" fontId="1" fillId="0" borderId="15" xfId="0" applyNumberFormat="1" applyFont="1" applyBorder="1" applyAlignment="1">
      <alignment horizontal="center"/>
    </xf>
    <xf numFmtId="0" fontId="14" fillId="7" borderId="15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2" borderId="17" xfId="0" applyFill="1" applyBorder="1"/>
    <xf numFmtId="0" fontId="0" fillId="2" borderId="26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16" xfId="0" applyFill="1" applyBorder="1"/>
    <xf numFmtId="0" fontId="1" fillId="2" borderId="18" xfId="0" applyFont="1" applyFill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right"/>
    </xf>
    <xf numFmtId="0" fontId="8" fillId="16" borderId="15" xfId="0" applyFont="1" applyFill="1" applyBorder="1" applyAlignment="1">
      <alignment horizontal="center"/>
    </xf>
    <xf numFmtId="0" fontId="44" fillId="2" borderId="0" xfId="0" applyFont="1" applyFill="1" applyBorder="1"/>
    <xf numFmtId="0" fontId="44" fillId="2" borderId="0" xfId="0" applyFon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1" fontId="0" fillId="6" borderId="15" xfId="0" applyNumberForma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0" fillId="10" borderId="0" xfId="0" applyFill="1" applyAlignment="1">
      <alignment horizontal="center"/>
    </xf>
    <xf numFmtId="0" fontId="8" fillId="7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8" fillId="17" borderId="0" xfId="0" applyFont="1" applyFill="1" applyAlignment="1">
      <alignment horizontal="center"/>
    </xf>
    <xf numFmtId="0" fontId="0" fillId="0" borderId="15" xfId="0" quotePrefix="1" applyBorder="1" applyAlignment="1">
      <alignment horizontal="center"/>
    </xf>
    <xf numFmtId="164" fontId="0" fillId="0" borderId="0" xfId="0" applyNumberFormat="1"/>
    <xf numFmtId="0" fontId="8" fillId="18" borderId="0" xfId="0" applyFont="1" applyFill="1" applyAlignment="1">
      <alignment horizontal="center"/>
    </xf>
    <xf numFmtId="0" fontId="59" fillId="0" borderId="15" xfId="0" applyFont="1" applyBorder="1" applyAlignment="1">
      <alignment horizontal="center"/>
    </xf>
    <xf numFmtId="0" fontId="0" fillId="5" borderId="0" xfId="0" applyFill="1" applyBorder="1" applyAlignment="1">
      <alignment horizontal="right"/>
    </xf>
    <xf numFmtId="164" fontId="0" fillId="0" borderId="0" xfId="0" applyNumberFormat="1" applyFill="1" applyBorder="1" applyAlignment="1">
      <alignment horizontal="center"/>
    </xf>
    <xf numFmtId="0" fontId="0" fillId="8" borderId="0" xfId="0" applyFill="1" applyBorder="1" applyAlignment="1">
      <alignment horizontal="right"/>
    </xf>
    <xf numFmtId="164" fontId="0" fillId="8" borderId="0" xfId="0" applyNumberForma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/>
    <xf numFmtId="0" fontId="0" fillId="2" borderId="11" xfId="0" applyFill="1" applyBorder="1"/>
    <xf numFmtId="0" fontId="0" fillId="2" borderId="13" xfId="0" applyFill="1" applyBorder="1" applyAlignment="1">
      <alignment horizontal="left"/>
    </xf>
    <xf numFmtId="0" fontId="0" fillId="2" borderId="14" xfId="0" applyFill="1" applyBorder="1"/>
    <xf numFmtId="0" fontId="0" fillId="2" borderId="13" xfId="0" applyFill="1" applyBorder="1"/>
    <xf numFmtId="0" fontId="0" fillId="5" borderId="0" xfId="0" applyFill="1" applyAlignment="1">
      <alignment horizontal="right"/>
    </xf>
    <xf numFmtId="1" fontId="0" fillId="5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4" fontId="0" fillId="8" borderId="0" xfId="0" applyNumberFormat="1" applyFill="1"/>
    <xf numFmtId="0" fontId="0" fillId="2" borderId="8" xfId="0" applyFill="1" applyBorder="1"/>
    <xf numFmtId="0" fontId="0" fillId="2" borderId="1" xfId="0" applyFill="1" applyBorder="1"/>
    <xf numFmtId="0" fontId="0" fillId="2" borderId="9" xfId="0" applyFill="1" applyBorder="1"/>
    <xf numFmtId="164" fontId="0" fillId="5" borderId="0" xfId="0" applyNumberFormat="1" applyFill="1"/>
    <xf numFmtId="0" fontId="8" fillId="18" borderId="0" xfId="0" applyFont="1" applyFill="1" applyAlignment="1">
      <alignment horizontal="center" vertical="center"/>
    </xf>
    <xf numFmtId="0" fontId="0" fillId="2" borderId="10" xfId="0" applyFill="1" applyBorder="1"/>
    <xf numFmtId="0" fontId="0" fillId="5" borderId="2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6" fillId="2" borderId="0" xfId="0" applyFont="1" applyFill="1" applyAlignment="1">
      <alignment horizontal="right"/>
    </xf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10" fillId="2" borderId="0" xfId="0" applyFont="1" applyFill="1" applyBorder="1"/>
    <xf numFmtId="0" fontId="6" fillId="5" borderId="7" xfId="0" applyFont="1" applyFill="1" applyBorder="1" applyAlignment="1">
      <alignment horizontal="center"/>
    </xf>
    <xf numFmtId="0" fontId="6" fillId="0" borderId="0" xfId="0" applyFont="1"/>
    <xf numFmtId="0" fontId="10" fillId="6" borderId="15" xfId="0" applyFont="1" applyFill="1" applyBorder="1" applyAlignment="1">
      <alignment horizontal="center"/>
    </xf>
    <xf numFmtId="0" fontId="2" fillId="2" borderId="0" xfId="0" applyFont="1" applyFill="1" applyBorder="1"/>
    <xf numFmtId="0" fontId="46" fillId="2" borderId="0" xfId="0" applyFont="1" applyFill="1" applyBorder="1" applyAlignment="1">
      <alignment horizontal="left" vertical="center" readingOrder="1"/>
    </xf>
    <xf numFmtId="0" fontId="46" fillId="2" borderId="0" xfId="0" applyFont="1" applyFill="1" applyBorder="1"/>
    <xf numFmtId="0" fontId="48" fillId="2" borderId="0" xfId="0" applyFont="1" applyFill="1" applyBorder="1" applyAlignment="1">
      <alignment horizontal="left" vertical="center" readingOrder="1"/>
    </xf>
    <xf numFmtId="0" fontId="0" fillId="19" borderId="15" xfId="0" applyFill="1" applyBorder="1" applyAlignment="1">
      <alignment horizontal="center"/>
    </xf>
    <xf numFmtId="164" fontId="25" fillId="6" borderId="15" xfId="0" applyNumberFormat="1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2" borderId="3" xfId="0" quotePrefix="1" applyFill="1" applyBorder="1"/>
    <xf numFmtId="0" fontId="0" fillId="2" borderId="27" xfId="0" applyFill="1" applyBorder="1"/>
    <xf numFmtId="0" fontId="0" fillId="2" borderId="6" xfId="0" applyFill="1" applyBorder="1"/>
    <xf numFmtId="0" fontId="0" fillId="2" borderId="3" xfId="0" applyFill="1" applyBorder="1"/>
    <xf numFmtId="0" fontId="0" fillId="0" borderId="21" xfId="0" quotePrefix="1" applyBorder="1"/>
    <xf numFmtId="0" fontId="60" fillId="0" borderId="15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21" xfId="0" applyFill="1" applyBorder="1"/>
    <xf numFmtId="0" fontId="42" fillId="0" borderId="28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 wrapText="1"/>
    </xf>
    <xf numFmtId="0" fontId="62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0" fillId="8" borderId="0" xfId="0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4" xfId="0" applyFill="1" applyBorder="1" applyAlignment="1">
      <alignment horizontal="center"/>
    </xf>
    <xf numFmtId="0" fontId="8" fillId="7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8" fillId="17" borderId="0" xfId="0" applyFont="1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58" fillId="0" borderId="0" xfId="0" applyFont="1" applyAlignment="1">
      <alignment horizontal="center" wrapText="1"/>
    </xf>
    <xf numFmtId="0" fontId="8" fillId="18" borderId="15" xfId="0" applyFont="1" applyFill="1" applyBorder="1" applyAlignment="1">
      <alignment horizontal="center"/>
    </xf>
    <xf numFmtId="0" fontId="59" fillId="0" borderId="0" xfId="0" applyFont="1" applyAlignment="1">
      <alignment horizontal="center" vertical="center" wrapText="1"/>
    </xf>
    <xf numFmtId="0" fontId="0" fillId="2" borderId="0" xfId="0" applyFill="1" applyAlignment="1">
      <alignment horizontal="left" wrapText="1"/>
    </xf>
    <xf numFmtId="0" fontId="0" fillId="0" borderId="15" xfId="0" applyBorder="1" applyAlignment="1">
      <alignment horizontal="center" vertical="center" wrapText="1"/>
    </xf>
    <xf numFmtId="0" fontId="0" fillId="6" borderId="15" xfId="0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0" fillId="4" borderId="15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8" fillId="0" borderId="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8" borderId="15" xfId="0" applyFont="1" applyFill="1" applyBorder="1" applyAlignment="1">
      <alignment horizontal="center"/>
    </xf>
    <xf numFmtId="0" fontId="29" fillId="5" borderId="15" xfId="0" applyFont="1" applyFill="1" applyBorder="1" applyAlignment="1">
      <alignment horizontal="center"/>
    </xf>
    <xf numFmtId="0" fontId="29" fillId="4" borderId="15" xfId="0" applyFont="1" applyFill="1" applyBorder="1" applyAlignment="1">
      <alignment horizontal="center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25" fillId="4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25" fillId="6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5" fillId="8" borderId="0" xfId="0" applyFont="1" applyFill="1" applyAlignment="1">
      <alignment horizontal="left" vertical="center" wrapText="1"/>
    </xf>
    <xf numFmtId="0" fontId="25" fillId="5" borderId="0" xfId="0" applyFont="1" applyFill="1" applyAlignment="1">
      <alignment horizontal="left" vertical="center" wrapText="1"/>
    </xf>
  </cellXfs>
  <cellStyles count="2">
    <cellStyle name="Normal" xfId="0" builtinId="0"/>
    <cellStyle name="Normal_Lab1.MaasaiSetup" xfId="1"/>
  </cellStyles>
  <dxfs count="0"/>
  <tableStyles count="0" defaultTableStyle="TableStyleMedium2" defaultPivotStyle="PivotStyleLight16"/>
  <colors>
    <mruColors>
      <color rgb="FFA50021"/>
      <color rgb="FF5B9BD5"/>
      <color rgb="FF96B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22596140922815E-2"/>
          <c:y val="4.166651243242557E-2"/>
          <c:w val="0.87047233528944412"/>
          <c:h val="0.686600340654965"/>
        </c:manualLayout>
      </c:layout>
      <c:scatterChart>
        <c:scatterStyle val="lineMarker"/>
        <c:varyColors val="0"/>
        <c:ser>
          <c:idx val="0"/>
          <c:order val="0"/>
          <c:tx>
            <c:strRef>
              <c:f>WeightedSumPareto!$I$10</c:f>
              <c:strCache>
                <c:ptCount val="1"/>
                <c:pt idx="0">
                  <c:v>4x1 + 8x2 &gt;= 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WeightedSumPareto!$J$10:$J$11</c:f>
              <c:numCache>
                <c:formatCode>General</c:formatCode>
                <c:ptCount val="2"/>
                <c:pt idx="0">
                  <c:v>0</c:v>
                </c:pt>
                <c:pt idx="1">
                  <c:v>15</c:v>
                </c:pt>
              </c:numCache>
            </c:numRef>
          </c:xVal>
          <c:yVal>
            <c:numRef>
              <c:f>WeightedSumPareto!$K$10:$K$11</c:f>
              <c:numCache>
                <c:formatCode>General</c:formatCode>
                <c:ptCount val="2"/>
                <c:pt idx="0">
                  <c:v>1</c:v>
                </c:pt>
                <c:pt idx="1">
                  <c:v>-6.5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64-4381-8CBB-AB2E84ED8235}"/>
            </c:ext>
          </c:extLst>
        </c:ser>
        <c:ser>
          <c:idx val="1"/>
          <c:order val="1"/>
          <c:tx>
            <c:strRef>
              <c:f>WeightedSumPareto!$I$12</c:f>
              <c:strCache>
                <c:ptCount val="1"/>
                <c:pt idx="0">
                  <c:v>3x1 + -6x2 &lt;= 6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WeightedSumPareto!$J$12:$J$13</c:f>
              <c:numCache>
                <c:formatCode>General</c:formatCode>
                <c:ptCount val="2"/>
                <c:pt idx="0">
                  <c:v>0</c:v>
                </c:pt>
                <c:pt idx="1">
                  <c:v>22</c:v>
                </c:pt>
              </c:numCache>
            </c:numRef>
          </c:xVal>
          <c:yVal>
            <c:numRef>
              <c:f>WeightedSumPareto!$K$12:$K$13</c:f>
              <c:numCache>
                <c:formatCode>General</c:formatCode>
                <c:ptCount val="2"/>
                <c:pt idx="0">
                  <c:v>-1</c:v>
                </c:pt>
                <c:pt idx="1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64-4381-8CBB-AB2E84ED8235}"/>
            </c:ext>
          </c:extLst>
        </c:ser>
        <c:ser>
          <c:idx val="2"/>
          <c:order val="2"/>
          <c:tx>
            <c:strRef>
              <c:f>WeightedSumPareto!$I$14</c:f>
              <c:strCache>
                <c:ptCount val="1"/>
                <c:pt idx="0">
                  <c:v>4x1 + -2x2 &lt;= 14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WeightedSumPareto!$J$14:$J$15</c:f>
              <c:numCache>
                <c:formatCode>General</c:formatCode>
                <c:ptCount val="2"/>
                <c:pt idx="0">
                  <c:v>10</c:v>
                </c:pt>
                <c:pt idx="1">
                  <c:v>3.5</c:v>
                </c:pt>
              </c:numCache>
            </c:numRef>
          </c:xVal>
          <c:yVal>
            <c:numRef>
              <c:f>WeightedSumPareto!$K$14:$K$15</c:f>
              <c:numCache>
                <c:formatCode>General</c:formatCode>
                <c:ptCount val="2"/>
                <c:pt idx="0">
                  <c:v>13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64-4381-8CBB-AB2E84ED8235}"/>
            </c:ext>
          </c:extLst>
        </c:ser>
        <c:ser>
          <c:idx val="3"/>
          <c:order val="3"/>
          <c:tx>
            <c:strRef>
              <c:f>WeightedSumPareto!$I$16</c:f>
              <c:strCache>
                <c:ptCount val="1"/>
                <c:pt idx="0">
                  <c:v>x1 &lt;= 6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WeightedSumPareto!$J$16:$J$17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WeightedSumPareto!$K$16:$K$17</c:f>
              <c:numCache>
                <c:formatCode>General</c:formatCode>
                <c:ptCount val="2"/>
                <c:pt idx="0">
                  <c:v>15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64-4381-8CBB-AB2E84ED8235}"/>
            </c:ext>
          </c:extLst>
        </c:ser>
        <c:ser>
          <c:idx val="4"/>
          <c:order val="4"/>
          <c:tx>
            <c:strRef>
              <c:f>WeightedSumPareto!$I$18</c:f>
              <c:strCache>
                <c:ptCount val="1"/>
                <c:pt idx="0">
                  <c:v>-1x1 + 3x2 &lt;= 15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WeightedSumPareto!$J$18:$J$19</c:f>
              <c:numCache>
                <c:formatCode>General</c:formatCode>
                <c:ptCount val="2"/>
                <c:pt idx="0">
                  <c:v>0</c:v>
                </c:pt>
                <c:pt idx="1">
                  <c:v>15</c:v>
                </c:pt>
              </c:numCache>
            </c:numRef>
          </c:xVal>
          <c:yVal>
            <c:numRef>
              <c:f>WeightedSumPareto!$K$18:$K$19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64-4381-8CBB-AB2E84ED8235}"/>
            </c:ext>
          </c:extLst>
        </c:ser>
        <c:ser>
          <c:idx val="5"/>
          <c:order val="5"/>
          <c:tx>
            <c:strRef>
              <c:f>WeightedSumPareto!$I$20</c:f>
              <c:strCache>
                <c:ptCount val="1"/>
                <c:pt idx="0">
                  <c:v>-2x1 + 4x2 &lt;= 18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WeightedSumPareto!$J$20:$J$21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xVal>
          <c:yVal>
            <c:numRef>
              <c:f>WeightedSumPareto!$K$20:$K$21</c:f>
              <c:numCache>
                <c:formatCode>General</c:formatCode>
                <c:ptCount val="2"/>
                <c:pt idx="0">
                  <c:v>4.5</c:v>
                </c:pt>
                <c:pt idx="1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64-4381-8CBB-AB2E84ED8235}"/>
            </c:ext>
          </c:extLst>
        </c:ser>
        <c:ser>
          <c:idx val="6"/>
          <c:order val="6"/>
          <c:tx>
            <c:strRef>
              <c:f>WeightedSumPareto!$I$22</c:f>
              <c:strCache>
                <c:ptCount val="1"/>
                <c:pt idx="0">
                  <c:v>-6x1 + 3x2 &lt;= 9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WeightedSumPareto!$J$22:$J$23</c:f>
              <c:numCache>
                <c:formatCode>General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xVal>
          <c:yVal>
            <c:numRef>
              <c:f>WeightedSumPareto!$K$22:$K$23</c:f>
              <c:numCache>
                <c:formatCode>General</c:formatCode>
                <c:ptCount val="2"/>
                <c:pt idx="0">
                  <c:v>23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64-4381-8CBB-AB2E84ED8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4142703"/>
        <c:axId val="1974144783"/>
      </c:scatterChart>
      <c:valAx>
        <c:axId val="1974142703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x1</a:t>
                </a:r>
              </a:p>
            </c:rich>
          </c:tx>
          <c:layout>
            <c:manualLayout>
              <c:xMode val="edge"/>
              <c:yMode val="edge"/>
              <c:x val="0.48592847394724098"/>
              <c:y val="0.775099538990974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4144783"/>
        <c:crosses val="autoZero"/>
        <c:crossBetween val="midCat"/>
        <c:majorUnit val="1"/>
      </c:valAx>
      <c:valAx>
        <c:axId val="1974144783"/>
        <c:scaling>
          <c:orientation val="minMax"/>
          <c:max val="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4142703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4034514623238284E-2"/>
          <c:y val="0.83709759106551518"/>
          <c:w val="0.95193075042116526"/>
          <c:h val="0.14311148626712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1951829137598E-2"/>
          <c:y val="4.5839706015079779E-2"/>
          <c:w val="0.88801377952755911"/>
          <c:h val="0.8580554146969832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WeightedSumPareto!$V$33:$V$41</c:f>
              <c:numCache>
                <c:formatCode>General</c:formatCode>
                <c:ptCount val="9"/>
                <c:pt idx="0">
                  <c:v>6</c:v>
                </c:pt>
                <c:pt idx="1">
                  <c:v>10</c:v>
                </c:pt>
                <c:pt idx="2">
                  <c:v>8</c:v>
                </c:pt>
                <c:pt idx="3">
                  <c:v>4</c:v>
                </c:pt>
                <c:pt idx="4">
                  <c:v>-3</c:v>
                </c:pt>
                <c:pt idx="5">
                  <c:v>-7</c:v>
                </c:pt>
                <c:pt idx="6">
                  <c:v>-6</c:v>
                </c:pt>
                <c:pt idx="7">
                  <c:v>-2</c:v>
                </c:pt>
                <c:pt idx="8">
                  <c:v>6</c:v>
                </c:pt>
              </c:numCache>
            </c:numRef>
          </c:xVal>
          <c:yVal>
            <c:numRef>
              <c:f>WeightedSumPareto!$W$33:$W$41</c:f>
              <c:numCache>
                <c:formatCode>General</c:formatCode>
                <c:ptCount val="9"/>
                <c:pt idx="0">
                  <c:v>-2</c:v>
                </c:pt>
                <c:pt idx="1">
                  <c:v>-2</c:v>
                </c:pt>
                <c:pt idx="2">
                  <c:v>4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6</c:v>
                </c:pt>
                <c:pt idx="7">
                  <c:v>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FB-4D98-8A0A-D745ED030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9744687"/>
        <c:axId val="1979750095"/>
      </c:scatterChart>
      <c:valAx>
        <c:axId val="19797446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750095"/>
        <c:crosses val="autoZero"/>
        <c:crossBetween val="midCat"/>
      </c:valAx>
      <c:valAx>
        <c:axId val="197975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7446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MOLP_Graphical!$J$2:$J$3</c:f>
              <c:numCache>
                <c:formatCode>General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xVal>
          <c:yVal>
            <c:numRef>
              <c:f>MOLP_Graphical!$K$2:$K$3</c:f>
              <c:numCache>
                <c:formatCode>General</c:formatCode>
                <c:ptCount val="2"/>
                <c:pt idx="0">
                  <c:v>12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43-41CC-A7E8-AB7AA7F24BD6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MOLP_Graphical!$J$4:$J$5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xVal>
          <c:yVal>
            <c:numRef>
              <c:f>MOLP_Graphical!$K$4:$K$5</c:f>
              <c:numCache>
                <c:formatCode>General</c:formatCode>
                <c:ptCount val="2"/>
                <c:pt idx="0">
                  <c:v>7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743-41CC-A7E8-AB7AA7F24BD6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MOLP_Graphical!$J$6:$J$7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xVal>
          <c:yVal>
            <c:numRef>
              <c:f>MOLP_Graphical!$K$6:$K$7</c:f>
              <c:numCache>
                <c:formatCode>General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743-41CC-A7E8-AB7AA7F2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618015"/>
        <c:axId val="280610111"/>
      </c:scatterChart>
      <c:valAx>
        <c:axId val="280618015"/>
        <c:scaling>
          <c:orientation val="minMax"/>
          <c:max val="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0610111"/>
        <c:crosses val="autoZero"/>
        <c:crossBetween val="midCat"/>
        <c:majorUnit val="2"/>
      </c:valAx>
      <c:valAx>
        <c:axId val="280610111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0618015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8894967490621E-2"/>
          <c:y val="5.5632173502293547E-2"/>
          <c:w val="0.84939911862548134"/>
          <c:h val="0.66412768824956503"/>
        </c:manualLayout>
      </c:layout>
      <c:scatterChart>
        <c:scatterStyle val="lineMarker"/>
        <c:varyColors val="0"/>
        <c:ser>
          <c:idx val="0"/>
          <c:order val="0"/>
          <c:tx>
            <c:strRef>
              <c:f>GP3_KeepRiverClean!$J$9</c:f>
              <c:strCache>
                <c:ptCount val="1"/>
                <c:pt idx="0">
                  <c:v>(workers)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GP3_KeepRiverClean!$D$10:$D$11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GP3_KeepRiverClean!$G$10:$G$11</c:f>
              <c:numCache>
                <c:formatCode>General</c:formatCode>
                <c:ptCount val="2"/>
                <c:pt idx="0">
                  <c:v>300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BE-4A5C-9098-0C023DC36C7C}"/>
            </c:ext>
          </c:extLst>
        </c:ser>
        <c:ser>
          <c:idx val="1"/>
          <c:order val="1"/>
          <c:tx>
            <c:strRef>
              <c:f>GP3_KeepRiverClean!$J$13</c:f>
              <c:strCache>
                <c:ptCount val="1"/>
                <c:pt idx="0">
                  <c:v>(revenue)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GP3_KeepRiverClean!$D$14:$D$15</c:f>
              <c:numCache>
                <c:formatCode>General</c:formatCode>
                <c:ptCount val="2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GP3_KeepRiverClean!$G$14:$G$15</c:f>
              <c:numCache>
                <c:formatCode>General</c:formatCode>
                <c:ptCount val="2"/>
                <c:pt idx="0">
                  <c:v>200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BE-4A5C-9098-0C023DC36C7C}"/>
            </c:ext>
          </c:extLst>
        </c:ser>
        <c:ser>
          <c:idx val="2"/>
          <c:order val="2"/>
          <c:tx>
            <c:strRef>
              <c:f>GP3_KeepRiverClean!$J$17</c:f>
              <c:strCache>
                <c:ptCount val="1"/>
                <c:pt idx="0">
                  <c:v>(mech pulping capacity)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GP3_KeepRiverClean!$D$18:$D$19</c:f>
              <c:numCache>
                <c:formatCode>General</c:formatCode>
                <c:ptCount val="2"/>
                <c:pt idx="0">
                  <c:v>300</c:v>
                </c:pt>
                <c:pt idx="1">
                  <c:v>300</c:v>
                </c:pt>
              </c:numCache>
            </c:numRef>
          </c:xVal>
          <c:yVal>
            <c:numRef>
              <c:f>GP3_KeepRiverClean!$G$18:$G$19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BE-4A5C-9098-0C023DC36C7C}"/>
            </c:ext>
          </c:extLst>
        </c:ser>
        <c:ser>
          <c:idx val="3"/>
          <c:order val="3"/>
          <c:tx>
            <c:strRef>
              <c:f>GP3_KeepRiverClean!$J$21</c:f>
              <c:strCache>
                <c:ptCount val="1"/>
                <c:pt idx="0">
                  <c:v>(chem pulping capacity)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GP3_KeepRiverClean!$D$22:$D$23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GP3_KeepRiverClean!$G$22:$G$23</c:f>
              <c:numCache>
                <c:formatCode>General</c:formatCode>
                <c:ptCount val="2"/>
                <c:pt idx="0">
                  <c:v>200</c:v>
                </c:pt>
                <c:pt idx="1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BE-4A5C-9098-0C023DC36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096927"/>
        <c:axId val="624103583"/>
      </c:scatterChart>
      <c:valAx>
        <c:axId val="624096927"/>
        <c:scaling>
          <c:orientation val="minMax"/>
          <c:max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103583"/>
        <c:crosses val="autoZero"/>
        <c:crossBetween val="midCat"/>
        <c:majorUnit val="50"/>
      </c:valAx>
      <c:valAx>
        <c:axId val="624103583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096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246074</xdr:colOff>
      <xdr:row>16</xdr:row>
      <xdr:rowOff>126644</xdr:rowOff>
    </xdr:from>
    <xdr:to>
      <xdr:col>31</xdr:col>
      <xdr:colOff>124581</xdr:colOff>
      <xdr:row>36</xdr:row>
      <xdr:rowOff>7279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46634" y="3075584"/>
          <a:ext cx="4541947" cy="354585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0.29445</cdr:x>
      <cdr:y>0.19746</cdr:y>
    </cdr:from>
    <cdr:to>
      <cdr:x>0.40074</cdr:x>
      <cdr:y>0.35953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51374" y="540925"/>
          <a:ext cx="415637" cy="443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0.5006</cdr:x>
      <cdr:y>0.41355</cdr:y>
    </cdr:from>
    <cdr:to>
      <cdr:x>0.56502</cdr:x>
      <cdr:y>0.5101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57456" y="1132893"/>
          <a:ext cx="251901" cy="26449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0.28678</cdr:x>
      <cdr:y>0.19556</cdr:y>
    </cdr:from>
    <cdr:to>
      <cdr:x>0.3512</cdr:x>
      <cdr:y>0.29211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21378" y="535709"/>
          <a:ext cx="251901" cy="26449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B</a:t>
          </a:r>
        </a:p>
      </cdr:txBody>
    </cdr:sp>
  </cdr:relSizeAnchor>
  <cdr:relSizeAnchor xmlns:cdr="http://schemas.openxmlformats.org/drawingml/2006/chartDrawing">
    <cdr:from>
      <cdr:x>0.72162</cdr:x>
      <cdr:y>0.19556</cdr:y>
    </cdr:from>
    <cdr:to>
      <cdr:x>0.78604</cdr:x>
      <cdr:y>0.29211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821710" y="535709"/>
          <a:ext cx="251901" cy="26449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C</a:t>
          </a:r>
        </a:p>
      </cdr:txBody>
    </cdr:sp>
  </cdr:relSizeAnchor>
  <cdr:relSizeAnchor xmlns:cdr="http://schemas.openxmlformats.org/drawingml/2006/chartDrawing">
    <cdr:from>
      <cdr:x>0.71679</cdr:x>
      <cdr:y>0.53693</cdr:y>
    </cdr:from>
    <cdr:to>
      <cdr:x>0.78121</cdr:x>
      <cdr:y>0.63349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802816" y="1470891"/>
          <a:ext cx="251901" cy="26449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D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42767</xdr:colOff>
      <xdr:row>0</xdr:row>
      <xdr:rowOff>0</xdr:rowOff>
    </xdr:from>
    <xdr:to>
      <xdr:col>28</xdr:col>
      <xdr:colOff>587006</xdr:colOff>
      <xdr:row>32</xdr:row>
      <xdr:rowOff>177209</xdr:rowOff>
    </xdr:to>
    <xdr:sp macro="" textlink="">
      <xdr:nvSpPr>
        <xdr:cNvPr id="2" name="Content Placeholder 1"/>
        <xdr:cNvSpPr>
          <a:spLocks noGrp="1"/>
        </xdr:cNvSpPr>
      </xdr:nvSpPr>
      <xdr:spPr>
        <a:xfrm>
          <a:off x="8089487" y="0"/>
          <a:ext cx="6640239" cy="6669449"/>
        </a:xfrm>
        <a:prstGeom prst="rect">
          <a:avLst/>
        </a:prstGeom>
      </xdr:spPr>
      <xdr:txBody>
        <a:bodyPr vert="horz" wrap="square" lIns="91440" tIns="45720" rIns="91440" bIns="45720" rtlCol="0">
          <a:normAutofit lnSpcReduction="10000"/>
        </a:bodyPr>
        <a:lstStyle>
          <a:lvl1pPr marL="228600" indent="-228600" algn="l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Char char="•"/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85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143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600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574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>
            <a:buNone/>
          </a:pPr>
          <a:r>
            <a:rPr lang="en-US" sz="3300" b="1"/>
            <a:t>Exercise1:</a:t>
          </a:r>
        </a:p>
        <a:p>
          <a:pPr marL="0" indent="0">
            <a:buNone/>
          </a:pPr>
          <a:r>
            <a:rPr lang="en-US" sz="1800"/>
            <a:t>A project manager wants to find the quantities of 3 products. Producing 1 unit of:</a:t>
          </a:r>
        </a:p>
        <a:p>
          <a:pPr lvl="1"/>
          <a:r>
            <a:rPr lang="en-US" sz="1600"/>
            <a:t>product 1 requires </a:t>
          </a:r>
          <a:r>
            <a:rPr lang="en-US" sz="1600" b="1"/>
            <a:t>40 employees</a:t>
          </a:r>
          <a:r>
            <a:rPr lang="en-US" sz="1600"/>
            <a:t>, </a:t>
          </a:r>
          <a:r>
            <a:rPr lang="en-US" sz="1600" b="1"/>
            <a:t>2 tons of raw material </a:t>
          </a:r>
          <a:r>
            <a:rPr lang="en-US" sz="1600"/>
            <a:t>and will bring the company a </a:t>
          </a:r>
          <a:r>
            <a:rPr lang="en-US" sz="1600" b="1"/>
            <a:t>profit of 5 hundred €</a:t>
          </a:r>
        </a:p>
        <a:p>
          <a:pPr lvl="1"/>
          <a:r>
            <a:rPr lang="en-US" sz="1600"/>
            <a:t>product 2 requires </a:t>
          </a:r>
          <a:r>
            <a:rPr lang="en-US" sz="1600" b="1"/>
            <a:t>30 employees</a:t>
          </a:r>
          <a:r>
            <a:rPr lang="en-US" sz="1600"/>
            <a:t>, </a:t>
          </a:r>
          <a:r>
            <a:rPr lang="en-US" sz="1600" b="1"/>
            <a:t>4 tons of raw material </a:t>
          </a:r>
          <a:r>
            <a:rPr lang="en-US" sz="1600"/>
            <a:t>and will bring the company a </a:t>
          </a:r>
          <a:r>
            <a:rPr lang="en-US" sz="1600" b="1"/>
            <a:t>profit of 8 hundred €</a:t>
          </a:r>
        </a:p>
        <a:p>
          <a:pPr lvl="1"/>
          <a:r>
            <a:rPr lang="en-US" sz="1600"/>
            <a:t>product 3 requires </a:t>
          </a:r>
          <a:r>
            <a:rPr lang="en-US" sz="1600" b="1"/>
            <a:t>20 employees</a:t>
          </a:r>
          <a:r>
            <a:rPr lang="en-US" sz="1600"/>
            <a:t>, </a:t>
          </a:r>
          <a:r>
            <a:rPr lang="en-US" sz="1600" b="1"/>
            <a:t>3 tons of raw material </a:t>
          </a:r>
          <a:r>
            <a:rPr lang="en-US" sz="1600"/>
            <a:t>and will bring the company a </a:t>
          </a:r>
          <a:r>
            <a:rPr lang="en-US" sz="1600" b="1"/>
            <a:t>profit of 4 hundred €</a:t>
          </a:r>
        </a:p>
        <a:p>
          <a:pPr marL="0" indent="0">
            <a:buNone/>
          </a:pPr>
          <a:r>
            <a:rPr lang="en-US" sz="1800"/>
            <a:t>The manager has 3 goals:</a:t>
          </a:r>
        </a:p>
        <a:p>
          <a:pPr marL="800100" lvl="1" indent="-342900">
            <a:buAutoNum type="arabicParenR"/>
          </a:pPr>
          <a:r>
            <a:rPr lang="en-US" sz="1600"/>
            <a:t>The </a:t>
          </a:r>
          <a:r>
            <a:rPr lang="en-US" sz="1600" u="sng"/>
            <a:t>maximum</a:t>
          </a:r>
          <a:r>
            <a:rPr lang="en-US" sz="1600"/>
            <a:t> number of employees that can be allocated to producing these 3 products is </a:t>
          </a:r>
          <a:r>
            <a:rPr lang="en-US" sz="1600" u="sng"/>
            <a:t>100 employees</a:t>
          </a:r>
        </a:p>
        <a:p>
          <a:pPr marL="800100" lvl="1" indent="-342900">
            <a:buAutoNum type="arabicParenR"/>
          </a:pPr>
          <a:r>
            <a:rPr lang="en-US" sz="1600"/>
            <a:t>There are </a:t>
          </a:r>
          <a:r>
            <a:rPr lang="en-US" sz="1600" u="sng"/>
            <a:t>10 tons of raw material </a:t>
          </a:r>
          <a:r>
            <a:rPr lang="en-US" sz="1600"/>
            <a:t>in the warehouse and he wants to consume no more no less than that</a:t>
          </a:r>
        </a:p>
        <a:p>
          <a:pPr marL="800100" lvl="1" indent="-342900">
            <a:buAutoNum type="arabicParenR"/>
          </a:pPr>
          <a:r>
            <a:rPr lang="en-US" sz="1600"/>
            <a:t>The total profit is expected to be </a:t>
          </a:r>
          <a:r>
            <a:rPr lang="en-US" sz="1600" u="sng"/>
            <a:t>at least 30 hundred €</a:t>
          </a:r>
        </a:p>
        <a:p>
          <a:pPr marL="0" indent="0">
            <a:buNone/>
          </a:pPr>
          <a:r>
            <a:rPr lang="en-US" sz="1800"/>
            <a:t>The manager suspects he might not be able to meet these 3 goals simultaneously therefore he sets some penalty weights to each of the goals:</a:t>
          </a:r>
        </a:p>
        <a:p>
          <a:pPr lvl="1"/>
          <a:r>
            <a:rPr lang="en-US" sz="1600"/>
            <a:t>Each extra employee is associated to a penalty of 5</a:t>
          </a:r>
        </a:p>
        <a:p>
          <a:pPr lvl="1"/>
          <a:r>
            <a:rPr lang="en-US" sz="1600"/>
            <a:t>Each ton below the goal is associated to a penalty of 8 (-) whereas each ton above the goal of 10 is associated to a penalty of 12 (+)</a:t>
          </a:r>
        </a:p>
        <a:p>
          <a:pPr lvl="1"/>
          <a:r>
            <a:rPr lang="en-US" sz="1600"/>
            <a:t>If profit is less than 30 hundred €, each hundred € is associated to a penalty of </a:t>
          </a:r>
          <a:r>
            <a:rPr lang="en-US" sz="1600">
              <a:solidFill>
                <a:srgbClr val="FF0000"/>
              </a:solidFill>
            </a:rPr>
            <a:t>15</a:t>
          </a:r>
        </a:p>
        <a:p>
          <a:pPr marL="0" indent="0">
            <a:buNone/>
          </a:pPr>
          <a:r>
            <a:rPr lang="en-US" sz="2000"/>
            <a:t>Formulate the problem as a linear programming problem and use excel solver (LP simplex) to find the combination of the 3 products that minimizes the penalties.</a:t>
          </a:r>
          <a:endParaRPr lang="en-US" b="1"/>
        </a:p>
        <a:p>
          <a:endParaRPr lang="en-US"/>
        </a:p>
        <a:p>
          <a:endParaRPr lang="en-US"/>
        </a:p>
        <a:p>
          <a:endParaRPr lang="en-US"/>
        </a:p>
        <a:p>
          <a:endParaRPr lang="en-US" sz="2600" i="1"/>
        </a:p>
      </xdr:txBody>
    </xdr:sp>
    <xdr:clientData/>
  </xdr:twoCellAnchor>
  <xdr:twoCellAnchor>
    <xdr:from>
      <xdr:col>1</xdr:col>
      <xdr:colOff>609154</xdr:colOff>
      <xdr:row>16</xdr:row>
      <xdr:rowOff>136342</xdr:rowOff>
    </xdr:from>
    <xdr:to>
      <xdr:col>5</xdr:col>
      <xdr:colOff>572958</xdr:colOff>
      <xdr:row>16</xdr:row>
      <xdr:rowOff>136342</xdr:rowOff>
    </xdr:to>
    <xdr:cxnSp macro="">
      <xdr:nvCxnSpPr>
        <xdr:cNvPr id="3" name="Straight Connector 2"/>
        <xdr:cNvCxnSpPr/>
      </xdr:nvCxnSpPr>
      <xdr:spPr>
        <a:xfrm>
          <a:off x="860614" y="3283402"/>
          <a:ext cx="252412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591843</xdr:colOff>
      <xdr:row>16</xdr:row>
      <xdr:rowOff>109047</xdr:rowOff>
    </xdr:from>
    <xdr:to>
      <xdr:col>4</xdr:col>
      <xdr:colOff>54686</xdr:colOff>
      <xdr:row>16</xdr:row>
      <xdr:rowOff>181047</xdr:rowOff>
    </xdr:to>
    <xdr:sp macro="" textlink="">
      <xdr:nvSpPr>
        <xdr:cNvPr id="4" name="Oval 3"/>
        <xdr:cNvSpPr/>
      </xdr:nvSpPr>
      <xdr:spPr>
        <a:xfrm>
          <a:off x="2062503" y="3256107"/>
          <a:ext cx="72443" cy="72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PT"/>
        </a:p>
      </xdr:txBody>
    </xdr:sp>
    <xdr:clientData/>
  </xdr:twoCellAnchor>
  <xdr:twoCellAnchor>
    <xdr:from>
      <xdr:col>2</xdr:col>
      <xdr:colOff>2</xdr:colOff>
      <xdr:row>16</xdr:row>
      <xdr:rowOff>181047</xdr:rowOff>
    </xdr:from>
    <xdr:to>
      <xdr:col>4</xdr:col>
      <xdr:colOff>18687</xdr:colOff>
      <xdr:row>18</xdr:row>
      <xdr:rowOff>32728</xdr:rowOff>
    </xdr:to>
    <xdr:cxnSp macro="">
      <xdr:nvCxnSpPr>
        <xdr:cNvPr id="5" name="Elbow Connector 4"/>
        <xdr:cNvCxnSpPr>
          <a:stCxn id="4" idx="4"/>
        </xdr:cNvCxnSpPr>
      </xdr:nvCxnSpPr>
      <xdr:spPr>
        <a:xfrm rot="5400000">
          <a:off x="1295084" y="2894085"/>
          <a:ext cx="369841" cy="1237885"/>
        </a:xfrm>
        <a:prstGeom prst="bentConnector2">
          <a:avLst/>
        </a:prstGeom>
        <a:ln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136692</xdr:colOff>
      <xdr:row>15</xdr:row>
      <xdr:rowOff>0</xdr:rowOff>
    </xdr:from>
    <xdr:to>
      <xdr:col>4</xdr:col>
      <xdr:colOff>102032</xdr:colOff>
      <xdr:row>16</xdr:row>
      <xdr:rowOff>185856</xdr:rowOff>
    </xdr:to>
    <xdr:sp macro="" textlink="">
      <xdr:nvSpPr>
        <xdr:cNvPr id="6" name="TextBox 11"/>
        <xdr:cNvSpPr txBox="1"/>
      </xdr:nvSpPr>
      <xdr:spPr>
        <a:xfrm>
          <a:off x="1607352" y="2918460"/>
          <a:ext cx="574940" cy="41445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/>
            <a:t>100</a:t>
          </a:r>
          <a:endParaRPr lang="pt-PT"/>
        </a:p>
      </xdr:txBody>
    </xdr:sp>
    <xdr:clientData/>
  </xdr:twoCellAnchor>
  <xdr:twoCellAnchor>
    <xdr:from>
      <xdr:col>4</xdr:col>
      <xdr:colOff>18686</xdr:colOff>
      <xdr:row>15</xdr:row>
      <xdr:rowOff>52476</xdr:rowOff>
    </xdr:from>
    <xdr:to>
      <xdr:col>5</xdr:col>
      <xdr:colOff>366209</xdr:colOff>
      <xdr:row>16</xdr:row>
      <xdr:rowOff>109047</xdr:rowOff>
    </xdr:to>
    <xdr:cxnSp macro="">
      <xdr:nvCxnSpPr>
        <xdr:cNvPr id="7" name="Elbow Connector 6"/>
        <xdr:cNvCxnSpPr>
          <a:stCxn id="4" idx="0"/>
        </xdr:cNvCxnSpPr>
      </xdr:nvCxnSpPr>
      <xdr:spPr>
        <a:xfrm rot="5400000" flipH="1" flipV="1">
          <a:off x="2495882" y="2574000"/>
          <a:ext cx="285171" cy="1079043"/>
        </a:xfrm>
        <a:prstGeom prst="bentConnector2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138032</xdr:colOff>
      <xdr:row>15</xdr:row>
      <xdr:rowOff>0</xdr:rowOff>
    </xdr:from>
    <xdr:to>
      <xdr:col>4</xdr:col>
      <xdr:colOff>712529</xdr:colOff>
      <xdr:row>16</xdr:row>
      <xdr:rowOff>185856</xdr:rowOff>
    </xdr:to>
    <xdr:sp macro="" textlink="">
      <xdr:nvSpPr>
        <xdr:cNvPr id="8" name="TextBox 13"/>
        <xdr:cNvSpPr txBox="1"/>
      </xdr:nvSpPr>
      <xdr:spPr>
        <a:xfrm>
          <a:off x="2218292" y="2918460"/>
          <a:ext cx="574497" cy="41445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b="1">
              <a:solidFill>
                <a:srgbClr val="C00000"/>
              </a:solidFill>
            </a:rPr>
            <a:t>y</a:t>
          </a:r>
          <a:r>
            <a:rPr lang="en-US" b="1" baseline="-25000">
              <a:solidFill>
                <a:srgbClr val="C00000"/>
              </a:solidFill>
            </a:rPr>
            <a:t>1</a:t>
          </a:r>
          <a:r>
            <a:rPr lang="en-US" b="1" baseline="30000">
              <a:solidFill>
                <a:srgbClr val="C00000"/>
              </a:solidFill>
            </a:rPr>
            <a:t>+</a:t>
          </a:r>
          <a:endParaRPr lang="pt-PT">
            <a:solidFill>
              <a:srgbClr val="C00000"/>
            </a:solidFill>
          </a:endParaRPr>
        </a:p>
      </xdr:txBody>
    </xdr:sp>
    <xdr:clientData/>
  </xdr:twoCellAnchor>
  <xdr:twoCellAnchor>
    <xdr:from>
      <xdr:col>2</xdr:col>
      <xdr:colOff>413140</xdr:colOff>
      <xdr:row>16</xdr:row>
      <xdr:rowOff>82983</xdr:rowOff>
    </xdr:from>
    <xdr:to>
      <xdr:col>3</xdr:col>
      <xdr:colOff>378480</xdr:colOff>
      <xdr:row>18</xdr:row>
      <xdr:rowOff>80554</xdr:rowOff>
    </xdr:to>
    <xdr:sp macro="" textlink="">
      <xdr:nvSpPr>
        <xdr:cNvPr id="9" name="TextBox 14"/>
        <xdr:cNvSpPr txBox="1"/>
      </xdr:nvSpPr>
      <xdr:spPr>
        <a:xfrm>
          <a:off x="1274200" y="3230043"/>
          <a:ext cx="574940" cy="51573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b="1">
              <a:solidFill>
                <a:schemeClr val="accent6"/>
              </a:solidFill>
            </a:rPr>
            <a:t>y</a:t>
          </a:r>
          <a:r>
            <a:rPr lang="en-US" b="1" baseline="-25000">
              <a:solidFill>
                <a:schemeClr val="accent6"/>
              </a:solidFill>
            </a:rPr>
            <a:t>1</a:t>
          </a:r>
          <a:r>
            <a:rPr lang="en-US" b="1" baseline="30000">
              <a:solidFill>
                <a:schemeClr val="accent6"/>
              </a:solidFill>
            </a:rPr>
            <a:t>-</a:t>
          </a:r>
          <a:endParaRPr lang="pt-PT">
            <a:solidFill>
              <a:schemeClr val="accent6"/>
            </a:solidFill>
          </a:endParaRPr>
        </a:p>
      </xdr:txBody>
    </xdr:sp>
    <xdr:clientData/>
  </xdr:twoCellAnchor>
  <xdr:twoCellAnchor>
    <xdr:from>
      <xdr:col>1</xdr:col>
      <xdr:colOff>609154</xdr:colOff>
      <xdr:row>21</xdr:row>
      <xdr:rowOff>136342</xdr:rowOff>
    </xdr:from>
    <xdr:to>
      <xdr:col>5</xdr:col>
      <xdr:colOff>572958</xdr:colOff>
      <xdr:row>21</xdr:row>
      <xdr:rowOff>136342</xdr:rowOff>
    </xdr:to>
    <xdr:cxnSp macro="">
      <xdr:nvCxnSpPr>
        <xdr:cNvPr id="10" name="Straight Connector 9"/>
        <xdr:cNvCxnSpPr/>
      </xdr:nvCxnSpPr>
      <xdr:spPr>
        <a:xfrm>
          <a:off x="860614" y="4472122"/>
          <a:ext cx="252412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591843</xdr:colOff>
      <xdr:row>21</xdr:row>
      <xdr:rowOff>109047</xdr:rowOff>
    </xdr:from>
    <xdr:to>
      <xdr:col>4</xdr:col>
      <xdr:colOff>54686</xdr:colOff>
      <xdr:row>21</xdr:row>
      <xdr:rowOff>181047</xdr:rowOff>
    </xdr:to>
    <xdr:sp macro="" textlink="">
      <xdr:nvSpPr>
        <xdr:cNvPr id="11" name="Oval 10"/>
        <xdr:cNvSpPr/>
      </xdr:nvSpPr>
      <xdr:spPr>
        <a:xfrm>
          <a:off x="2062503" y="4444827"/>
          <a:ext cx="72443" cy="72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PT"/>
        </a:p>
      </xdr:txBody>
    </xdr:sp>
    <xdr:clientData/>
  </xdr:twoCellAnchor>
  <xdr:twoCellAnchor>
    <xdr:from>
      <xdr:col>2</xdr:col>
      <xdr:colOff>2</xdr:colOff>
      <xdr:row>21</xdr:row>
      <xdr:rowOff>181047</xdr:rowOff>
    </xdr:from>
    <xdr:to>
      <xdr:col>4</xdr:col>
      <xdr:colOff>18687</xdr:colOff>
      <xdr:row>23</xdr:row>
      <xdr:rowOff>32728</xdr:rowOff>
    </xdr:to>
    <xdr:cxnSp macro="">
      <xdr:nvCxnSpPr>
        <xdr:cNvPr id="12" name="Elbow Connector 11"/>
        <xdr:cNvCxnSpPr>
          <a:stCxn id="11" idx="4"/>
        </xdr:cNvCxnSpPr>
      </xdr:nvCxnSpPr>
      <xdr:spPr>
        <a:xfrm rot="5400000">
          <a:off x="1325564" y="4052325"/>
          <a:ext cx="308881" cy="1237885"/>
        </a:xfrm>
        <a:prstGeom prst="bentConnector2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136692</xdr:colOff>
      <xdr:row>20</xdr:row>
      <xdr:rowOff>0</xdr:rowOff>
    </xdr:from>
    <xdr:to>
      <xdr:col>4</xdr:col>
      <xdr:colOff>102032</xdr:colOff>
      <xdr:row>21</xdr:row>
      <xdr:rowOff>185856</xdr:rowOff>
    </xdr:to>
    <xdr:sp macro="" textlink="">
      <xdr:nvSpPr>
        <xdr:cNvPr id="13" name="TextBox 15"/>
        <xdr:cNvSpPr txBox="1"/>
      </xdr:nvSpPr>
      <xdr:spPr>
        <a:xfrm>
          <a:off x="1607352" y="4107180"/>
          <a:ext cx="574940" cy="41445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/>
            <a:t>30</a:t>
          </a:r>
          <a:endParaRPr lang="pt-PT"/>
        </a:p>
      </xdr:txBody>
    </xdr:sp>
    <xdr:clientData/>
  </xdr:twoCellAnchor>
  <xdr:twoCellAnchor>
    <xdr:from>
      <xdr:col>4</xdr:col>
      <xdr:colOff>18686</xdr:colOff>
      <xdr:row>20</xdr:row>
      <xdr:rowOff>52476</xdr:rowOff>
    </xdr:from>
    <xdr:to>
      <xdr:col>5</xdr:col>
      <xdr:colOff>366209</xdr:colOff>
      <xdr:row>21</xdr:row>
      <xdr:rowOff>109047</xdr:rowOff>
    </xdr:to>
    <xdr:cxnSp macro="">
      <xdr:nvCxnSpPr>
        <xdr:cNvPr id="14" name="Elbow Connector 13"/>
        <xdr:cNvCxnSpPr>
          <a:stCxn id="11" idx="0"/>
        </xdr:cNvCxnSpPr>
      </xdr:nvCxnSpPr>
      <xdr:spPr>
        <a:xfrm rot="5400000" flipH="1" flipV="1">
          <a:off x="2495882" y="3762720"/>
          <a:ext cx="285171" cy="1079043"/>
        </a:xfrm>
        <a:prstGeom prst="bentConnector2">
          <a:avLst/>
        </a:prstGeom>
        <a:ln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138032</xdr:colOff>
      <xdr:row>20</xdr:row>
      <xdr:rowOff>0</xdr:rowOff>
    </xdr:from>
    <xdr:to>
      <xdr:col>4</xdr:col>
      <xdr:colOff>712529</xdr:colOff>
      <xdr:row>21</xdr:row>
      <xdr:rowOff>130478</xdr:rowOff>
    </xdr:to>
    <xdr:sp macro="" textlink="">
      <xdr:nvSpPr>
        <xdr:cNvPr id="15" name="TextBox 23"/>
        <xdr:cNvSpPr txBox="1"/>
      </xdr:nvSpPr>
      <xdr:spPr>
        <a:xfrm>
          <a:off x="2218292" y="4107180"/>
          <a:ext cx="574497" cy="35907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b="1">
              <a:solidFill>
                <a:schemeClr val="accent6"/>
              </a:solidFill>
            </a:rPr>
            <a:t>y</a:t>
          </a:r>
          <a:r>
            <a:rPr lang="en-US" b="1" baseline="-25000">
              <a:solidFill>
                <a:schemeClr val="accent6"/>
              </a:solidFill>
            </a:rPr>
            <a:t>3</a:t>
          </a:r>
          <a:r>
            <a:rPr lang="en-US" b="1" baseline="30000">
              <a:solidFill>
                <a:schemeClr val="accent6"/>
              </a:solidFill>
            </a:rPr>
            <a:t>+</a:t>
          </a:r>
          <a:endParaRPr lang="pt-PT">
            <a:solidFill>
              <a:schemeClr val="accent6"/>
            </a:solidFill>
          </a:endParaRPr>
        </a:p>
      </xdr:txBody>
    </xdr:sp>
    <xdr:clientData/>
  </xdr:twoCellAnchor>
  <xdr:twoCellAnchor>
    <xdr:from>
      <xdr:col>2</xdr:col>
      <xdr:colOff>413140</xdr:colOff>
      <xdr:row>21</xdr:row>
      <xdr:rowOff>82983</xdr:rowOff>
    </xdr:from>
    <xdr:to>
      <xdr:col>3</xdr:col>
      <xdr:colOff>378480</xdr:colOff>
      <xdr:row>23</xdr:row>
      <xdr:rowOff>80555</xdr:rowOff>
    </xdr:to>
    <xdr:sp macro="" textlink="">
      <xdr:nvSpPr>
        <xdr:cNvPr id="16" name="TextBox 24"/>
        <xdr:cNvSpPr txBox="1"/>
      </xdr:nvSpPr>
      <xdr:spPr>
        <a:xfrm>
          <a:off x="1274200" y="4418763"/>
          <a:ext cx="574940" cy="45477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b="1">
              <a:solidFill>
                <a:srgbClr val="C00000"/>
              </a:solidFill>
            </a:rPr>
            <a:t>y</a:t>
          </a:r>
          <a:r>
            <a:rPr lang="en-US" b="1" baseline="-25000">
              <a:solidFill>
                <a:srgbClr val="C00000"/>
              </a:solidFill>
            </a:rPr>
            <a:t>3</a:t>
          </a:r>
          <a:r>
            <a:rPr lang="en-US" b="1" baseline="30000">
              <a:solidFill>
                <a:srgbClr val="C00000"/>
              </a:solidFill>
            </a:rPr>
            <a:t>-</a:t>
          </a:r>
          <a:endParaRPr lang="pt-PT">
            <a:solidFill>
              <a:srgbClr val="C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246074</xdr:colOff>
      <xdr:row>16</xdr:row>
      <xdr:rowOff>126644</xdr:rowOff>
    </xdr:from>
    <xdr:to>
      <xdr:col>31</xdr:col>
      <xdr:colOff>124581</xdr:colOff>
      <xdr:row>36</xdr:row>
      <xdr:rowOff>7279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9434" y="3067964"/>
          <a:ext cx="4541947" cy="3545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501282</xdr:colOff>
      <xdr:row>7</xdr:row>
      <xdr:rowOff>10931</xdr:rowOff>
    </xdr:from>
    <xdr:to>
      <xdr:col>25</xdr:col>
      <xdr:colOff>196482</xdr:colOff>
      <xdr:row>27</xdr:row>
      <xdr:rowOff>103373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324955</xdr:colOff>
      <xdr:row>9</xdr:row>
      <xdr:rowOff>134898</xdr:rowOff>
    </xdr:from>
    <xdr:to>
      <xdr:col>24</xdr:col>
      <xdr:colOff>74435</xdr:colOff>
      <xdr:row>22</xdr:row>
      <xdr:rowOff>3527</xdr:rowOff>
    </xdr:to>
    <xdr:sp macro="" textlink="">
      <xdr:nvSpPr>
        <xdr:cNvPr id="3" name="Freeform 2"/>
        <xdr:cNvSpPr/>
      </xdr:nvSpPr>
      <xdr:spPr>
        <a:xfrm>
          <a:off x="7182955" y="1674138"/>
          <a:ext cx="3407080" cy="2246069"/>
        </a:xfrm>
        <a:custGeom>
          <a:avLst/>
          <a:gdLst>
            <a:gd name="connsiteX0" fmla="*/ 0 w 3593431"/>
            <a:gd name="connsiteY0" fmla="*/ 1251284 h 2157663"/>
            <a:gd name="connsiteX1" fmla="*/ 609600 w 3593431"/>
            <a:gd name="connsiteY1" fmla="*/ 633663 h 2157663"/>
            <a:gd name="connsiteX2" fmla="*/ 1820779 w 3593431"/>
            <a:gd name="connsiteY2" fmla="*/ 328863 h 2157663"/>
            <a:gd name="connsiteX3" fmla="*/ 3593431 w 3593431"/>
            <a:gd name="connsiteY3" fmla="*/ 0 h 2157663"/>
            <a:gd name="connsiteX4" fmla="*/ 3593431 w 3593431"/>
            <a:gd name="connsiteY4" fmla="*/ 633663 h 2157663"/>
            <a:gd name="connsiteX5" fmla="*/ 2398294 w 3593431"/>
            <a:gd name="connsiteY5" fmla="*/ 1884947 h 2157663"/>
            <a:gd name="connsiteX6" fmla="*/ 1211179 w 3593431"/>
            <a:gd name="connsiteY6" fmla="*/ 2157663 h 2157663"/>
            <a:gd name="connsiteX7" fmla="*/ 16042 w 3593431"/>
            <a:gd name="connsiteY7" fmla="*/ 1852863 h 2157663"/>
            <a:gd name="connsiteX8" fmla="*/ 0 w 3593431"/>
            <a:gd name="connsiteY8" fmla="*/ 1251284 h 21576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3593431" h="2157663">
              <a:moveTo>
                <a:pt x="0" y="1251284"/>
              </a:moveTo>
              <a:lnTo>
                <a:pt x="609600" y="633663"/>
              </a:lnTo>
              <a:lnTo>
                <a:pt x="1820779" y="328863"/>
              </a:lnTo>
              <a:lnTo>
                <a:pt x="3593431" y="0"/>
              </a:lnTo>
              <a:lnTo>
                <a:pt x="3593431" y="633663"/>
              </a:lnTo>
              <a:lnTo>
                <a:pt x="2398294" y="1884947"/>
              </a:lnTo>
              <a:lnTo>
                <a:pt x="1211179" y="2157663"/>
              </a:lnTo>
              <a:lnTo>
                <a:pt x="16042" y="1852863"/>
              </a:lnTo>
              <a:lnTo>
                <a:pt x="0" y="1251284"/>
              </a:lnTo>
              <a:close/>
            </a:path>
          </a:pathLst>
        </a:custGeom>
        <a:solidFill>
          <a:srgbClr val="5B9BD5">
            <a:alpha val="23137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511479</xdr:colOff>
      <xdr:row>7</xdr:row>
      <xdr:rowOff>53235</xdr:rowOff>
    </xdr:from>
    <xdr:to>
      <xdr:col>33</xdr:col>
      <xdr:colOff>240082</xdr:colOff>
      <xdr:row>25</xdr:row>
      <xdr:rowOff>-1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323919</xdr:colOff>
      <xdr:row>19</xdr:row>
      <xdr:rowOff>137347</xdr:rowOff>
    </xdr:from>
    <xdr:to>
      <xdr:col>30</xdr:col>
      <xdr:colOff>596635</xdr:colOff>
      <xdr:row>21</xdr:row>
      <xdr:rowOff>29665</xdr:rowOff>
    </xdr:to>
    <xdr:sp macro="" textlink="">
      <xdr:nvSpPr>
        <xdr:cNvPr id="5" name="TextBox 4"/>
        <xdr:cNvSpPr txBox="1"/>
      </xdr:nvSpPr>
      <xdr:spPr>
        <a:xfrm>
          <a:off x="14497119" y="3505387"/>
          <a:ext cx="272716" cy="258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A</a:t>
          </a:r>
        </a:p>
      </xdr:txBody>
    </xdr:sp>
    <xdr:clientData/>
  </xdr:twoCellAnchor>
  <xdr:twoCellAnchor>
    <xdr:from>
      <xdr:col>31</xdr:col>
      <xdr:colOff>215358</xdr:colOff>
      <xdr:row>19</xdr:row>
      <xdr:rowOff>154049</xdr:rowOff>
    </xdr:from>
    <xdr:to>
      <xdr:col>31</xdr:col>
      <xdr:colOff>488074</xdr:colOff>
      <xdr:row>21</xdr:row>
      <xdr:rowOff>46367</xdr:rowOff>
    </xdr:to>
    <xdr:sp macro="" textlink="">
      <xdr:nvSpPr>
        <xdr:cNvPr id="6" name="TextBox 5"/>
        <xdr:cNvSpPr txBox="1"/>
      </xdr:nvSpPr>
      <xdr:spPr>
        <a:xfrm>
          <a:off x="14998158" y="3522089"/>
          <a:ext cx="272716" cy="258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B</a:t>
          </a:r>
        </a:p>
      </xdr:txBody>
    </xdr:sp>
    <xdr:clientData/>
  </xdr:twoCellAnchor>
  <xdr:twoCellAnchor>
    <xdr:from>
      <xdr:col>30</xdr:col>
      <xdr:colOff>503457</xdr:colOff>
      <xdr:row>14</xdr:row>
      <xdr:rowOff>45490</xdr:rowOff>
    </xdr:from>
    <xdr:to>
      <xdr:col>31</xdr:col>
      <xdr:colOff>170748</xdr:colOff>
      <xdr:row>15</xdr:row>
      <xdr:rowOff>125698</xdr:rowOff>
    </xdr:to>
    <xdr:sp macro="" textlink="">
      <xdr:nvSpPr>
        <xdr:cNvPr id="7" name="TextBox 6"/>
        <xdr:cNvSpPr txBox="1"/>
      </xdr:nvSpPr>
      <xdr:spPr>
        <a:xfrm>
          <a:off x="14676657" y="2499130"/>
          <a:ext cx="276891" cy="263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</a:t>
          </a:r>
        </a:p>
      </xdr:txBody>
    </xdr:sp>
    <xdr:clientData/>
  </xdr:twoCellAnchor>
  <xdr:twoCellAnchor>
    <xdr:from>
      <xdr:col>29</xdr:col>
      <xdr:colOff>520159</xdr:colOff>
      <xdr:row>10</xdr:row>
      <xdr:rowOff>9999</xdr:rowOff>
    </xdr:from>
    <xdr:to>
      <xdr:col>30</xdr:col>
      <xdr:colOff>187450</xdr:colOff>
      <xdr:row>11</xdr:row>
      <xdr:rowOff>90207</xdr:rowOff>
    </xdr:to>
    <xdr:sp macro="" textlink="">
      <xdr:nvSpPr>
        <xdr:cNvPr id="8" name="TextBox 7"/>
        <xdr:cNvSpPr txBox="1"/>
      </xdr:nvSpPr>
      <xdr:spPr>
        <a:xfrm>
          <a:off x="14083759" y="1732119"/>
          <a:ext cx="276891" cy="263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D</a:t>
          </a:r>
        </a:p>
      </xdr:txBody>
    </xdr:sp>
    <xdr:clientData/>
  </xdr:twoCellAnchor>
  <xdr:twoCellAnchor>
    <xdr:from>
      <xdr:col>28</xdr:col>
      <xdr:colOff>56694</xdr:colOff>
      <xdr:row>9</xdr:row>
      <xdr:rowOff>5823</xdr:rowOff>
    </xdr:from>
    <xdr:to>
      <xdr:col>28</xdr:col>
      <xdr:colOff>329410</xdr:colOff>
      <xdr:row>10</xdr:row>
      <xdr:rowOff>86032</xdr:rowOff>
    </xdr:to>
    <xdr:sp macro="" textlink="">
      <xdr:nvSpPr>
        <xdr:cNvPr id="9" name="TextBox 8"/>
        <xdr:cNvSpPr txBox="1"/>
      </xdr:nvSpPr>
      <xdr:spPr>
        <a:xfrm>
          <a:off x="13010694" y="1545063"/>
          <a:ext cx="272716" cy="263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E</a:t>
          </a:r>
        </a:p>
      </xdr:txBody>
    </xdr:sp>
    <xdr:clientData/>
  </xdr:twoCellAnchor>
  <xdr:twoCellAnchor>
    <xdr:from>
      <xdr:col>27</xdr:col>
      <xdr:colOff>125589</xdr:colOff>
      <xdr:row>8</xdr:row>
      <xdr:rowOff>158222</xdr:rowOff>
    </xdr:from>
    <xdr:to>
      <xdr:col>27</xdr:col>
      <xdr:colOff>398305</xdr:colOff>
      <xdr:row>10</xdr:row>
      <xdr:rowOff>50541</xdr:rowOff>
    </xdr:to>
    <xdr:sp macro="" textlink="">
      <xdr:nvSpPr>
        <xdr:cNvPr id="10" name="TextBox 9"/>
        <xdr:cNvSpPr txBox="1"/>
      </xdr:nvSpPr>
      <xdr:spPr>
        <a:xfrm>
          <a:off x="12469989" y="1514582"/>
          <a:ext cx="272716" cy="2580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F</a:t>
          </a:r>
        </a:p>
      </xdr:txBody>
    </xdr:sp>
    <xdr:clientData/>
  </xdr:twoCellAnchor>
  <xdr:twoCellAnchor>
    <xdr:from>
      <xdr:col>28</xdr:col>
      <xdr:colOff>149551</xdr:colOff>
      <xdr:row>4</xdr:row>
      <xdr:rowOff>178037</xdr:rowOff>
    </xdr:from>
    <xdr:to>
      <xdr:col>29</xdr:col>
      <xdr:colOff>257103</xdr:colOff>
      <xdr:row>9</xdr:row>
      <xdr:rowOff>29483</xdr:rowOff>
    </xdr:to>
    <xdr:grpSp>
      <xdr:nvGrpSpPr>
        <xdr:cNvPr id="11" name="Group 10"/>
        <xdr:cNvGrpSpPr/>
      </xdr:nvGrpSpPr>
      <xdr:grpSpPr>
        <a:xfrm rot="16200000">
          <a:off x="13083214" y="840058"/>
          <a:ext cx="773867" cy="717152"/>
          <a:chOff x="10820400" y="-1040040"/>
          <a:chExt cx="720000" cy="720000"/>
        </a:xfrm>
      </xdr:grpSpPr>
      <xdr:cxnSp macro="">
        <xdr:nvCxnSpPr>
          <xdr:cNvPr id="12" name="Straight Connector 11"/>
          <xdr:cNvCxnSpPr/>
        </xdr:nvCxnSpPr>
        <xdr:spPr>
          <a:xfrm rot="5400000" flipV="1">
            <a:off x="11180400" y="-1400040"/>
            <a:ext cx="0" cy="720000"/>
          </a:xfrm>
          <a:prstGeom prst="line">
            <a:avLst/>
          </a:prstGeom>
          <a:ln w="12700">
            <a:solidFill>
              <a:srgbClr val="C00000"/>
            </a:solidFill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  <xdr:cxnSp macro="">
        <xdr:nvCxnSpPr>
          <xdr:cNvPr id="13" name="Straight Connector 12"/>
          <xdr:cNvCxnSpPr/>
        </xdr:nvCxnSpPr>
        <xdr:spPr>
          <a:xfrm rot="5400000" flipH="1">
            <a:off x="10460400" y="-680040"/>
            <a:ext cx="720000" cy="0"/>
          </a:xfrm>
          <a:prstGeom prst="line">
            <a:avLst/>
          </a:prstGeom>
          <a:ln w="12700">
            <a:solidFill>
              <a:srgbClr val="C00000"/>
            </a:solidFill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</xdr:grpSp>
    <xdr:clientData/>
  </xdr:twoCellAnchor>
  <xdr:twoCellAnchor>
    <xdr:from>
      <xdr:col>30</xdr:col>
      <xdr:colOff>102550</xdr:colOff>
      <xdr:row>5</xdr:row>
      <xdr:rowOff>173764</xdr:rowOff>
    </xdr:from>
    <xdr:to>
      <xdr:col>31</xdr:col>
      <xdr:colOff>210102</xdr:colOff>
      <xdr:row>10</xdr:row>
      <xdr:rowOff>25210</xdr:rowOff>
    </xdr:to>
    <xdr:grpSp>
      <xdr:nvGrpSpPr>
        <xdr:cNvPr id="14" name="Group 13"/>
        <xdr:cNvGrpSpPr/>
      </xdr:nvGrpSpPr>
      <xdr:grpSpPr>
        <a:xfrm rot="16200000">
          <a:off x="14255413" y="1020269"/>
          <a:ext cx="773867" cy="717152"/>
          <a:chOff x="10820400" y="-1040040"/>
          <a:chExt cx="720000" cy="720000"/>
        </a:xfrm>
      </xdr:grpSpPr>
      <xdr:cxnSp macro="">
        <xdr:nvCxnSpPr>
          <xdr:cNvPr id="15" name="Straight Connector 14"/>
          <xdr:cNvCxnSpPr/>
        </xdr:nvCxnSpPr>
        <xdr:spPr>
          <a:xfrm rot="5400000" flipV="1">
            <a:off x="11180400" y="-1400040"/>
            <a:ext cx="0" cy="720000"/>
          </a:xfrm>
          <a:prstGeom prst="line">
            <a:avLst/>
          </a:prstGeom>
          <a:ln w="12700">
            <a:solidFill>
              <a:srgbClr val="C00000"/>
            </a:solidFill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  <xdr:cxnSp macro="">
        <xdr:nvCxnSpPr>
          <xdr:cNvPr id="16" name="Straight Connector 15"/>
          <xdr:cNvCxnSpPr/>
        </xdr:nvCxnSpPr>
        <xdr:spPr>
          <a:xfrm rot="5400000" flipH="1">
            <a:off x="10460400" y="-680040"/>
            <a:ext cx="720000" cy="0"/>
          </a:xfrm>
          <a:prstGeom prst="line">
            <a:avLst/>
          </a:prstGeom>
          <a:ln w="12700">
            <a:solidFill>
              <a:srgbClr val="C00000"/>
            </a:solidFill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133885</xdr:colOff>
      <xdr:row>10</xdr:row>
      <xdr:rowOff>62669</xdr:rowOff>
    </xdr:from>
    <xdr:to>
      <xdr:col>32</xdr:col>
      <xdr:colOff>241436</xdr:colOff>
      <xdr:row>14</xdr:row>
      <xdr:rowOff>99274</xdr:rowOff>
    </xdr:to>
    <xdr:grpSp>
      <xdr:nvGrpSpPr>
        <xdr:cNvPr id="17" name="Group 16"/>
        <xdr:cNvGrpSpPr/>
      </xdr:nvGrpSpPr>
      <xdr:grpSpPr>
        <a:xfrm rot="16200000">
          <a:off x="14896011" y="1831932"/>
          <a:ext cx="774542" cy="717151"/>
          <a:chOff x="10820400" y="-1040040"/>
          <a:chExt cx="720000" cy="720000"/>
        </a:xfrm>
      </xdr:grpSpPr>
      <xdr:cxnSp macro="">
        <xdr:nvCxnSpPr>
          <xdr:cNvPr id="18" name="Straight Connector 17"/>
          <xdr:cNvCxnSpPr/>
        </xdr:nvCxnSpPr>
        <xdr:spPr>
          <a:xfrm rot="5400000" flipV="1">
            <a:off x="11180400" y="-1400040"/>
            <a:ext cx="0" cy="720000"/>
          </a:xfrm>
          <a:prstGeom prst="line">
            <a:avLst/>
          </a:prstGeom>
          <a:ln w="12700">
            <a:solidFill>
              <a:srgbClr val="C00000"/>
            </a:solidFill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  <xdr:cxnSp macro="">
        <xdr:nvCxnSpPr>
          <xdr:cNvPr id="19" name="Straight Connector 18"/>
          <xdr:cNvCxnSpPr/>
        </xdr:nvCxnSpPr>
        <xdr:spPr>
          <a:xfrm rot="5400000" flipH="1">
            <a:off x="10460400" y="-680040"/>
            <a:ext cx="720000" cy="0"/>
          </a:xfrm>
          <a:prstGeom prst="line">
            <a:avLst/>
          </a:prstGeom>
          <a:ln w="12700">
            <a:solidFill>
              <a:srgbClr val="C00000"/>
            </a:solidFill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457201</xdr:colOff>
      <xdr:row>16</xdr:row>
      <xdr:rowOff>150976</xdr:rowOff>
    </xdr:from>
    <xdr:to>
      <xdr:col>32</xdr:col>
      <xdr:colOff>564752</xdr:colOff>
      <xdr:row>21</xdr:row>
      <xdr:rowOff>2421</xdr:rowOff>
    </xdr:to>
    <xdr:grpSp>
      <xdr:nvGrpSpPr>
        <xdr:cNvPr id="20" name="Group 19"/>
        <xdr:cNvGrpSpPr/>
      </xdr:nvGrpSpPr>
      <xdr:grpSpPr>
        <a:xfrm rot="16200000">
          <a:off x="15219665" y="3026807"/>
          <a:ext cx="773866" cy="717151"/>
          <a:chOff x="10820400" y="-1040040"/>
          <a:chExt cx="720000" cy="720000"/>
        </a:xfrm>
      </xdr:grpSpPr>
      <xdr:cxnSp macro="">
        <xdr:nvCxnSpPr>
          <xdr:cNvPr id="21" name="Straight Connector 20"/>
          <xdr:cNvCxnSpPr/>
        </xdr:nvCxnSpPr>
        <xdr:spPr>
          <a:xfrm rot="5400000" flipV="1">
            <a:off x="11180400" y="-1400040"/>
            <a:ext cx="0" cy="720000"/>
          </a:xfrm>
          <a:prstGeom prst="line">
            <a:avLst/>
          </a:prstGeom>
          <a:ln w="12700">
            <a:solidFill>
              <a:srgbClr val="C00000"/>
            </a:solidFill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  <xdr:cxnSp macro="">
        <xdr:nvCxnSpPr>
          <xdr:cNvPr id="22" name="Straight Connector 21"/>
          <xdr:cNvCxnSpPr/>
        </xdr:nvCxnSpPr>
        <xdr:spPr>
          <a:xfrm rot="5400000" flipH="1">
            <a:off x="10460400" y="-680040"/>
            <a:ext cx="720000" cy="0"/>
          </a:xfrm>
          <a:prstGeom prst="line">
            <a:avLst/>
          </a:prstGeom>
          <a:ln w="12700">
            <a:solidFill>
              <a:srgbClr val="C00000"/>
            </a:solidFill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</xdr:grpSp>
    <xdr:clientData/>
  </xdr:twoCellAnchor>
  <xdr:twoCellAnchor>
    <xdr:from>
      <xdr:col>30</xdr:col>
      <xdr:colOff>431563</xdr:colOff>
      <xdr:row>16</xdr:row>
      <xdr:rowOff>168068</xdr:rowOff>
    </xdr:from>
    <xdr:to>
      <xdr:col>31</xdr:col>
      <xdr:colOff>539115</xdr:colOff>
      <xdr:row>21</xdr:row>
      <xdr:rowOff>19513</xdr:rowOff>
    </xdr:to>
    <xdr:grpSp>
      <xdr:nvGrpSpPr>
        <xdr:cNvPr id="23" name="Group 22"/>
        <xdr:cNvGrpSpPr/>
      </xdr:nvGrpSpPr>
      <xdr:grpSpPr>
        <a:xfrm rot="16200000">
          <a:off x="14584427" y="3043899"/>
          <a:ext cx="773866" cy="717152"/>
          <a:chOff x="10820400" y="-1040040"/>
          <a:chExt cx="720000" cy="720000"/>
        </a:xfrm>
      </xdr:grpSpPr>
      <xdr:cxnSp macro="">
        <xdr:nvCxnSpPr>
          <xdr:cNvPr id="24" name="Straight Connector 23"/>
          <xdr:cNvCxnSpPr/>
        </xdr:nvCxnSpPr>
        <xdr:spPr>
          <a:xfrm rot="5400000" flipV="1">
            <a:off x="11180400" y="-1400040"/>
            <a:ext cx="0" cy="720000"/>
          </a:xfrm>
          <a:prstGeom prst="line">
            <a:avLst/>
          </a:prstGeom>
          <a:ln w="12700">
            <a:solidFill>
              <a:srgbClr val="C00000"/>
            </a:solidFill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  <xdr:cxnSp macro="">
        <xdr:nvCxnSpPr>
          <xdr:cNvPr id="25" name="Straight Connector 24"/>
          <xdr:cNvCxnSpPr/>
        </xdr:nvCxnSpPr>
        <xdr:spPr>
          <a:xfrm rot="5400000" flipH="1">
            <a:off x="10460400" y="-680040"/>
            <a:ext cx="720000" cy="0"/>
          </a:xfrm>
          <a:prstGeom prst="line">
            <a:avLst/>
          </a:prstGeom>
          <a:ln w="12700">
            <a:solidFill>
              <a:srgbClr val="C00000"/>
            </a:solidFill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</xdr:grpSp>
    <xdr:clientData/>
  </xdr:twoCellAnchor>
  <xdr:twoCellAnchor>
    <xdr:from>
      <xdr:col>28</xdr:col>
      <xdr:colOff>320467</xdr:colOff>
      <xdr:row>12</xdr:row>
      <xdr:rowOff>128187</xdr:rowOff>
    </xdr:from>
    <xdr:to>
      <xdr:col>29</xdr:col>
      <xdr:colOff>428019</xdr:colOff>
      <xdr:row>16</xdr:row>
      <xdr:rowOff>164792</xdr:rowOff>
    </xdr:to>
    <xdr:grpSp>
      <xdr:nvGrpSpPr>
        <xdr:cNvPr id="26" name="Group 25"/>
        <xdr:cNvGrpSpPr/>
      </xdr:nvGrpSpPr>
      <xdr:grpSpPr>
        <a:xfrm rot="16200000">
          <a:off x="13253793" y="2266419"/>
          <a:ext cx="774542" cy="717152"/>
          <a:chOff x="10820400" y="-1040040"/>
          <a:chExt cx="720000" cy="720000"/>
        </a:xfrm>
      </xdr:grpSpPr>
      <xdr:cxnSp macro="">
        <xdr:nvCxnSpPr>
          <xdr:cNvPr id="27" name="Straight Connector 26"/>
          <xdr:cNvCxnSpPr/>
        </xdr:nvCxnSpPr>
        <xdr:spPr>
          <a:xfrm rot="5400000" flipV="1">
            <a:off x="11180400" y="-1400040"/>
            <a:ext cx="0" cy="720000"/>
          </a:xfrm>
          <a:prstGeom prst="line">
            <a:avLst/>
          </a:prstGeom>
          <a:ln w="12700">
            <a:solidFill>
              <a:srgbClr val="C00000"/>
            </a:solidFill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  <xdr:cxnSp macro="">
        <xdr:nvCxnSpPr>
          <xdr:cNvPr id="28" name="Straight Connector 27"/>
          <xdr:cNvCxnSpPr/>
        </xdr:nvCxnSpPr>
        <xdr:spPr>
          <a:xfrm rot="5400000" flipH="1">
            <a:off x="10460400" y="-680040"/>
            <a:ext cx="720000" cy="0"/>
          </a:xfrm>
          <a:prstGeom prst="line">
            <a:avLst/>
          </a:prstGeom>
          <a:ln w="12700">
            <a:solidFill>
              <a:srgbClr val="C00000"/>
            </a:solidFill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</xdr:grpSp>
    <xdr:clientData/>
  </xdr:twoCellAnchor>
  <xdr:twoCellAnchor>
    <xdr:from>
      <xdr:col>27</xdr:col>
      <xdr:colOff>123914</xdr:colOff>
      <xdr:row>4</xdr:row>
      <xdr:rowOff>180885</xdr:rowOff>
    </xdr:from>
    <xdr:to>
      <xdr:col>28</xdr:col>
      <xdr:colOff>231465</xdr:colOff>
      <xdr:row>9</xdr:row>
      <xdr:rowOff>32331</xdr:rowOff>
    </xdr:to>
    <xdr:grpSp>
      <xdr:nvGrpSpPr>
        <xdr:cNvPr id="29" name="Group 28"/>
        <xdr:cNvGrpSpPr/>
      </xdr:nvGrpSpPr>
      <xdr:grpSpPr>
        <a:xfrm rot="16200000">
          <a:off x="12447977" y="842906"/>
          <a:ext cx="773867" cy="717151"/>
          <a:chOff x="10820400" y="-1040040"/>
          <a:chExt cx="720000" cy="720000"/>
        </a:xfrm>
      </xdr:grpSpPr>
      <xdr:cxnSp macro="">
        <xdr:nvCxnSpPr>
          <xdr:cNvPr id="30" name="Straight Connector 29"/>
          <xdr:cNvCxnSpPr/>
        </xdr:nvCxnSpPr>
        <xdr:spPr>
          <a:xfrm rot="5400000" flipV="1">
            <a:off x="11180400" y="-1400040"/>
            <a:ext cx="0" cy="720000"/>
          </a:xfrm>
          <a:prstGeom prst="line">
            <a:avLst/>
          </a:prstGeom>
          <a:ln w="12700">
            <a:solidFill>
              <a:srgbClr val="C00000"/>
            </a:solidFill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  <xdr:cxnSp macro="">
        <xdr:nvCxnSpPr>
          <xdr:cNvPr id="31" name="Straight Connector 30"/>
          <xdr:cNvCxnSpPr/>
        </xdr:nvCxnSpPr>
        <xdr:spPr>
          <a:xfrm rot="5400000" flipH="1">
            <a:off x="10460400" y="-680040"/>
            <a:ext cx="720000" cy="0"/>
          </a:xfrm>
          <a:prstGeom prst="line">
            <a:avLst/>
          </a:prstGeom>
          <a:ln w="12700">
            <a:solidFill>
              <a:srgbClr val="C00000"/>
            </a:solidFill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</xdr:grpSp>
    <xdr:clientData/>
  </xdr:twoCellAnchor>
  <xdr:twoCellAnchor>
    <xdr:from>
      <xdr:col>27</xdr:col>
      <xdr:colOff>294830</xdr:colOff>
      <xdr:row>8</xdr:row>
      <xdr:rowOff>24214</xdr:rowOff>
    </xdr:from>
    <xdr:to>
      <xdr:col>28</xdr:col>
      <xdr:colOff>402381</xdr:colOff>
      <xdr:row>12</xdr:row>
      <xdr:rowOff>60818</xdr:rowOff>
    </xdr:to>
    <xdr:grpSp>
      <xdr:nvGrpSpPr>
        <xdr:cNvPr id="32" name="Group 31"/>
        <xdr:cNvGrpSpPr/>
      </xdr:nvGrpSpPr>
      <xdr:grpSpPr>
        <a:xfrm rot="16200000">
          <a:off x="12618556" y="1424509"/>
          <a:ext cx="774541" cy="717151"/>
          <a:chOff x="10820400" y="-1040040"/>
          <a:chExt cx="720000" cy="720000"/>
        </a:xfrm>
      </xdr:grpSpPr>
      <xdr:cxnSp macro="">
        <xdr:nvCxnSpPr>
          <xdr:cNvPr id="33" name="Straight Connector 32"/>
          <xdr:cNvCxnSpPr/>
        </xdr:nvCxnSpPr>
        <xdr:spPr>
          <a:xfrm rot="5400000" flipV="1">
            <a:off x="11180400" y="-1400040"/>
            <a:ext cx="0" cy="720000"/>
          </a:xfrm>
          <a:prstGeom prst="line">
            <a:avLst/>
          </a:prstGeom>
          <a:ln w="12700">
            <a:solidFill>
              <a:srgbClr val="C00000"/>
            </a:solidFill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  <xdr:cxnSp macro="">
        <xdr:nvCxnSpPr>
          <xdr:cNvPr id="34" name="Straight Connector 33"/>
          <xdr:cNvCxnSpPr/>
        </xdr:nvCxnSpPr>
        <xdr:spPr>
          <a:xfrm rot="5400000" flipH="1">
            <a:off x="10460400" y="-680040"/>
            <a:ext cx="720000" cy="0"/>
          </a:xfrm>
          <a:prstGeom prst="line">
            <a:avLst/>
          </a:prstGeom>
          <a:ln w="12700">
            <a:solidFill>
              <a:srgbClr val="C00000"/>
            </a:solidFill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</xdr:grpSp>
    <xdr:clientData/>
  </xdr:twoCellAnchor>
  <xdr:twoCellAnchor>
    <xdr:from>
      <xdr:col>28</xdr:col>
      <xdr:colOff>163794</xdr:colOff>
      <xdr:row>9</xdr:row>
      <xdr:rowOff>35608</xdr:rowOff>
    </xdr:from>
    <xdr:to>
      <xdr:col>31</xdr:col>
      <xdr:colOff>477141</xdr:colOff>
      <xdr:row>21</xdr:row>
      <xdr:rowOff>0</xdr:rowOff>
    </xdr:to>
    <xdr:sp macro="" textlink="">
      <xdr:nvSpPr>
        <xdr:cNvPr id="35" name="Freeform 34"/>
        <xdr:cNvSpPr/>
      </xdr:nvSpPr>
      <xdr:spPr>
        <a:xfrm>
          <a:off x="13117794" y="1574848"/>
          <a:ext cx="2142147" cy="2158952"/>
        </a:xfrm>
        <a:custGeom>
          <a:avLst/>
          <a:gdLst>
            <a:gd name="connsiteX0" fmla="*/ 0 w 2150692"/>
            <a:gd name="connsiteY0" fmla="*/ 0 h 2186299"/>
            <a:gd name="connsiteX1" fmla="*/ 1167925 w 2150692"/>
            <a:gd name="connsiteY1" fmla="*/ 199402 h 2186299"/>
            <a:gd name="connsiteX2" fmla="*/ 1830224 w 2150692"/>
            <a:gd name="connsiteY2" fmla="*/ 1004131 h 2186299"/>
            <a:gd name="connsiteX3" fmla="*/ 2150692 w 2150692"/>
            <a:gd name="connsiteY3" fmla="*/ 2186299 h 2186299"/>
            <a:gd name="connsiteX4" fmla="*/ 2150692 w 2150692"/>
            <a:gd name="connsiteY4" fmla="*/ 2186299 h 218629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150692" h="2186299">
              <a:moveTo>
                <a:pt x="0" y="0"/>
              </a:moveTo>
              <a:lnTo>
                <a:pt x="1167925" y="199402"/>
              </a:lnTo>
              <a:lnTo>
                <a:pt x="1830224" y="1004131"/>
              </a:lnTo>
              <a:lnTo>
                <a:pt x="2150692" y="2186299"/>
              </a:lnTo>
              <a:lnTo>
                <a:pt x="2150692" y="2186299"/>
              </a:lnTo>
            </a:path>
          </a:pathLst>
        </a:custGeom>
        <a:ln w="38100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249252</xdr:colOff>
      <xdr:row>75</xdr:row>
      <xdr:rowOff>28487</xdr:rowOff>
    </xdr:from>
    <xdr:to>
      <xdr:col>12</xdr:col>
      <xdr:colOff>277738</xdr:colOff>
      <xdr:row>78</xdr:row>
      <xdr:rowOff>121066</xdr:rowOff>
    </xdr:to>
    <xdr:sp macro="" textlink="">
      <xdr:nvSpPr>
        <xdr:cNvPr id="36" name="TextBox 35"/>
        <xdr:cNvSpPr txBox="1"/>
      </xdr:nvSpPr>
      <xdr:spPr>
        <a:xfrm>
          <a:off x="4158312" y="13637807"/>
          <a:ext cx="1003846" cy="64121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Cells to be optimized one by one </a:t>
          </a:r>
        </a:p>
      </xdr:txBody>
    </xdr:sp>
    <xdr:clientData/>
  </xdr:twoCellAnchor>
  <xdr:twoCellAnchor>
    <xdr:from>
      <xdr:col>9</xdr:col>
      <xdr:colOff>21365</xdr:colOff>
      <xdr:row>76</xdr:row>
      <xdr:rowOff>167356</xdr:rowOff>
    </xdr:from>
    <xdr:to>
      <xdr:col>10</xdr:col>
      <xdr:colOff>249252</xdr:colOff>
      <xdr:row>81</xdr:row>
      <xdr:rowOff>99701</xdr:rowOff>
    </xdr:to>
    <xdr:cxnSp macro="">
      <xdr:nvCxnSpPr>
        <xdr:cNvPr id="37" name="Straight Arrow Connector 36"/>
        <xdr:cNvCxnSpPr>
          <a:stCxn id="36" idx="1"/>
        </xdr:cNvCxnSpPr>
      </xdr:nvCxnSpPr>
      <xdr:spPr>
        <a:xfrm flipH="1">
          <a:off x="3557045" y="13959556"/>
          <a:ext cx="601267" cy="139538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0.77602</cdr:x>
      <cdr:y>0.24248</cdr:y>
    </cdr:from>
    <cdr:to>
      <cdr:x>0.83567</cdr:x>
      <cdr:y>0.31287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3547979" y="917073"/>
          <a:ext cx="272716" cy="2662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C</a:t>
          </a:r>
        </a:p>
      </cdr:txBody>
    </cdr:sp>
  </cdr:relSizeAnchor>
  <cdr:relSizeAnchor xmlns:cdr="http://schemas.openxmlformats.org/drawingml/2006/chartDrawing">
    <cdr:from>
      <cdr:x>0.78464</cdr:x>
      <cdr:y>0.12406</cdr:y>
    </cdr:from>
    <cdr:to>
      <cdr:x>0.84429</cdr:x>
      <cdr:y>0.19446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3587376" y="467469"/>
          <a:ext cx="272716" cy="2652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D</a:t>
          </a:r>
        </a:p>
      </cdr:txBody>
    </cdr:sp>
  </cdr:relSizeAnchor>
  <cdr:relSizeAnchor xmlns:cdr="http://schemas.openxmlformats.org/drawingml/2006/chartDrawing">
    <cdr:from>
      <cdr:x>0.44361</cdr:x>
      <cdr:y>0.20805</cdr:y>
    </cdr:from>
    <cdr:to>
      <cdr:x>0.50326</cdr:x>
      <cdr:y>0.27871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13376" y="801043"/>
          <a:ext cx="270724" cy="272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E</a:t>
          </a:r>
        </a:p>
      </cdr:txBody>
    </cdr:sp>
  </cdr:relSizeAnchor>
  <cdr:relSizeAnchor xmlns:cdr="http://schemas.openxmlformats.org/drawingml/2006/chartDrawing">
    <cdr:from>
      <cdr:x>0.20119</cdr:x>
      <cdr:y>0.31116</cdr:y>
    </cdr:from>
    <cdr:to>
      <cdr:x>0.26084</cdr:x>
      <cdr:y>0.38181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913120" y="1198030"/>
          <a:ext cx="270723" cy="272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F</a:t>
          </a:r>
        </a:p>
      </cdr:txBody>
    </cdr:sp>
  </cdr:relSizeAnchor>
  <cdr:relSizeAnchor xmlns:cdr="http://schemas.openxmlformats.org/drawingml/2006/chartDrawing">
    <cdr:from>
      <cdr:x>0.09299</cdr:x>
      <cdr:y>0.44796</cdr:y>
    </cdr:from>
    <cdr:to>
      <cdr:x>0.15264</cdr:x>
      <cdr:y>0.51861</cdr:y>
    </cdr:to>
    <cdr:sp macro="" textlink="">
      <cdr:nvSpPr>
        <cdr:cNvPr id="6" name="TextBox 3"/>
        <cdr:cNvSpPr txBox="1"/>
      </cdr:nvSpPr>
      <cdr:spPr>
        <a:xfrm xmlns:a="http://schemas.openxmlformats.org/drawingml/2006/main">
          <a:off x="427290" y="1700275"/>
          <a:ext cx="274076" cy="2681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G</a:t>
          </a:r>
        </a:p>
      </cdr:txBody>
    </cdr:sp>
  </cdr:relSizeAnchor>
  <cdr:relSizeAnchor xmlns:cdr="http://schemas.openxmlformats.org/drawingml/2006/chartDrawing">
    <cdr:from>
      <cdr:x>0.09342</cdr:x>
      <cdr:y>0.58092</cdr:y>
    </cdr:from>
    <cdr:to>
      <cdr:x>0.15307</cdr:x>
      <cdr:y>0.65157</cdr:y>
    </cdr:to>
    <cdr:sp macro="" textlink="">
      <cdr:nvSpPr>
        <cdr:cNvPr id="7" name="TextBox 3"/>
        <cdr:cNvSpPr txBox="1"/>
      </cdr:nvSpPr>
      <cdr:spPr>
        <a:xfrm xmlns:a="http://schemas.openxmlformats.org/drawingml/2006/main">
          <a:off x="423999" y="2236680"/>
          <a:ext cx="270724" cy="272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H</a:t>
          </a:r>
        </a:p>
      </cdr:txBody>
    </cdr:sp>
  </cdr:relSizeAnchor>
  <cdr:relSizeAnchor xmlns:cdr="http://schemas.openxmlformats.org/drawingml/2006/chartDrawing">
    <cdr:from>
      <cdr:x>0.31949</cdr:x>
      <cdr:y>0.65881</cdr:y>
    </cdr:from>
    <cdr:to>
      <cdr:x>0.37914</cdr:x>
      <cdr:y>0.72947</cdr:y>
    </cdr:to>
    <cdr:sp macro="" textlink="">
      <cdr:nvSpPr>
        <cdr:cNvPr id="9" name="TextBox 3"/>
        <cdr:cNvSpPr txBox="1"/>
      </cdr:nvSpPr>
      <cdr:spPr>
        <a:xfrm xmlns:a="http://schemas.openxmlformats.org/drawingml/2006/main">
          <a:off x="1467977" y="2500594"/>
          <a:ext cx="274076" cy="2681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0.54732</cdr:x>
      <cdr:y>0.57813</cdr:y>
    </cdr:from>
    <cdr:to>
      <cdr:x>0.60697</cdr:x>
      <cdr:y>0.64879</cdr:y>
    </cdr:to>
    <cdr:sp macro="" textlink="">
      <cdr:nvSpPr>
        <cdr:cNvPr id="10" name="TextBox 3"/>
        <cdr:cNvSpPr txBox="1"/>
      </cdr:nvSpPr>
      <cdr:spPr>
        <a:xfrm xmlns:a="http://schemas.openxmlformats.org/drawingml/2006/main">
          <a:off x="2514838" y="2194370"/>
          <a:ext cx="274076" cy="2681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B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0.21887</cdr:x>
      <cdr:y>0.23362</cdr:y>
    </cdr:from>
    <cdr:to>
      <cdr:x>0.27852</cdr:x>
      <cdr:y>0.33135</cdr:y>
    </cdr:to>
    <cdr:sp macro="" textlink="">
      <cdr:nvSpPr>
        <cdr:cNvPr id="2" name="TextBox 12"/>
        <cdr:cNvSpPr txBox="1"/>
      </cdr:nvSpPr>
      <cdr:spPr>
        <a:xfrm xmlns:a="http://schemas.openxmlformats.org/drawingml/2006/main">
          <a:off x="1000690" y="777661"/>
          <a:ext cx="272716" cy="325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G</a:t>
          </a:r>
        </a:p>
      </cdr:txBody>
    </cdr:sp>
  </cdr:relSizeAnchor>
  <cdr:relSizeAnchor xmlns:cdr="http://schemas.openxmlformats.org/drawingml/2006/chartDrawing">
    <cdr:from>
      <cdr:x>0.34444</cdr:x>
      <cdr:y>0.4646</cdr:y>
    </cdr:from>
    <cdr:to>
      <cdr:x>0.40409</cdr:x>
      <cdr:y>0.56234</cdr:y>
    </cdr:to>
    <cdr:sp macro="" textlink="">
      <cdr:nvSpPr>
        <cdr:cNvPr id="3" name="TextBox 12"/>
        <cdr:cNvSpPr txBox="1"/>
      </cdr:nvSpPr>
      <cdr:spPr>
        <a:xfrm xmlns:a="http://schemas.openxmlformats.org/drawingml/2006/main">
          <a:off x="1574800" y="1546573"/>
          <a:ext cx="272716" cy="325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H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8</xdr:row>
      <xdr:rowOff>7620</xdr:rowOff>
    </xdr:from>
    <xdr:to>
      <xdr:col>10</xdr:col>
      <xdr:colOff>350520</xdr:colOff>
      <xdr:row>25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</xdr:colOff>
      <xdr:row>8</xdr:row>
      <xdr:rowOff>145418</xdr:rowOff>
    </xdr:from>
    <xdr:to>
      <xdr:col>10</xdr:col>
      <xdr:colOff>157055</xdr:colOff>
      <xdr:row>22</xdr:row>
      <xdr:rowOff>20834</xdr:rowOff>
    </xdr:to>
    <xdr:grpSp>
      <xdr:nvGrpSpPr>
        <xdr:cNvPr id="3" name="Group 2"/>
        <xdr:cNvGrpSpPr/>
      </xdr:nvGrpSpPr>
      <xdr:grpSpPr>
        <a:xfrm>
          <a:off x="3062245" y="1626689"/>
          <a:ext cx="3219296" cy="2467640"/>
          <a:chOff x="3827451" y="2931663"/>
          <a:chExt cx="3210870" cy="2399905"/>
        </a:xfrm>
      </xdr:grpSpPr>
      <xdr:grpSp>
        <xdr:nvGrpSpPr>
          <xdr:cNvPr id="4" name="Group 3"/>
          <xdr:cNvGrpSpPr/>
        </xdr:nvGrpSpPr>
        <xdr:grpSpPr>
          <a:xfrm>
            <a:off x="3854906" y="3062600"/>
            <a:ext cx="3102736" cy="2268968"/>
            <a:chOff x="3011471" y="2963715"/>
            <a:chExt cx="3102736" cy="2268968"/>
          </a:xfrm>
        </xdr:grpSpPr>
        <xdr:sp macro="" textlink="">
          <xdr:nvSpPr>
            <xdr:cNvPr id="6" name="TextBox 5"/>
            <xdr:cNvSpPr txBox="1"/>
          </xdr:nvSpPr>
          <xdr:spPr>
            <a:xfrm>
              <a:off x="3011471" y="2963715"/>
              <a:ext cx="751995" cy="24634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 =(0,12)</a:t>
              </a:r>
            </a:p>
          </xdr:txBody>
        </xdr:sp>
        <xdr:sp macro="" textlink="">
          <xdr:nvSpPr>
            <xdr:cNvPr id="7" name="TextBox 6"/>
            <xdr:cNvSpPr txBox="1"/>
          </xdr:nvSpPr>
          <xdr:spPr>
            <a:xfrm>
              <a:off x="3927616" y="4517614"/>
              <a:ext cx="70104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/>
                <a:t>C = (4,3)</a:t>
              </a:r>
            </a:p>
          </xdr:txBody>
        </xdr:sp>
        <xdr:sp macro="" textlink="">
          <xdr:nvSpPr>
            <xdr:cNvPr id="8" name="TextBox 7"/>
            <xdr:cNvSpPr txBox="1"/>
          </xdr:nvSpPr>
          <xdr:spPr>
            <a:xfrm>
              <a:off x="3542137" y="4249225"/>
              <a:ext cx="948428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/>
                <a:t>B = (2.5, 4.5)</a:t>
              </a:r>
            </a:p>
          </xdr:txBody>
        </xdr:sp>
        <xdr:sp macro="" textlink="">
          <xdr:nvSpPr>
            <xdr:cNvPr id="9" name="TextBox 8"/>
            <xdr:cNvSpPr txBox="1"/>
          </xdr:nvSpPr>
          <xdr:spPr>
            <a:xfrm>
              <a:off x="5306487" y="4968123"/>
              <a:ext cx="80772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/>
                <a:t>D = (10,0)</a:t>
              </a:r>
            </a:p>
          </xdr:txBody>
        </xdr:sp>
      </xdr:grpSp>
      <xdr:sp macro="" textlink="">
        <xdr:nvSpPr>
          <xdr:cNvPr id="5" name="Freeform 4"/>
          <xdr:cNvSpPr/>
        </xdr:nvSpPr>
        <xdr:spPr>
          <a:xfrm>
            <a:off x="3827451" y="2931663"/>
            <a:ext cx="3210870" cy="2396519"/>
          </a:xfrm>
          <a:custGeom>
            <a:avLst/>
            <a:gdLst>
              <a:gd name="connsiteX0" fmla="*/ 5817 w 3210870"/>
              <a:gd name="connsiteY0" fmla="*/ 354825 h 2396519"/>
              <a:gd name="connsiteX1" fmla="*/ 0 w 3210870"/>
              <a:gd name="connsiteY1" fmla="*/ 0 h 2396519"/>
              <a:gd name="connsiteX2" fmla="*/ 3210870 w 3210870"/>
              <a:gd name="connsiteY2" fmla="*/ 0 h 2396519"/>
              <a:gd name="connsiteX3" fmla="*/ 3210870 w 3210870"/>
              <a:gd name="connsiteY3" fmla="*/ 2396519 h 2396519"/>
              <a:gd name="connsiteX4" fmla="*/ 2309267 w 3210870"/>
              <a:gd name="connsiteY4" fmla="*/ 2390703 h 2396519"/>
              <a:gd name="connsiteX5" fmla="*/ 924870 w 3210870"/>
              <a:gd name="connsiteY5" fmla="*/ 1873008 h 2396519"/>
              <a:gd name="connsiteX6" fmla="*/ 575863 w 3210870"/>
              <a:gd name="connsiteY6" fmla="*/ 1599619 h 2396519"/>
              <a:gd name="connsiteX7" fmla="*/ 5817 w 3210870"/>
              <a:gd name="connsiteY7" fmla="*/ 354825 h 23965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3210870" h="2396519">
                <a:moveTo>
                  <a:pt x="5817" y="354825"/>
                </a:moveTo>
                <a:lnTo>
                  <a:pt x="0" y="0"/>
                </a:lnTo>
                <a:lnTo>
                  <a:pt x="3210870" y="0"/>
                </a:lnTo>
                <a:lnTo>
                  <a:pt x="3210870" y="2396519"/>
                </a:lnTo>
                <a:lnTo>
                  <a:pt x="2309267" y="2390703"/>
                </a:lnTo>
                <a:lnTo>
                  <a:pt x="924870" y="1873008"/>
                </a:lnTo>
                <a:lnTo>
                  <a:pt x="575863" y="1599619"/>
                </a:lnTo>
                <a:lnTo>
                  <a:pt x="5817" y="354825"/>
                </a:lnTo>
                <a:close/>
              </a:path>
            </a:pathLst>
          </a:custGeom>
          <a:solidFill>
            <a:schemeClr val="accent6">
              <a:alpha val="23137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3</xdr:col>
      <xdr:colOff>11634</xdr:colOff>
      <xdr:row>2</xdr:row>
      <xdr:rowOff>52351</xdr:rowOff>
    </xdr:from>
    <xdr:to>
      <xdr:col>7</xdr:col>
      <xdr:colOff>225317</xdr:colOff>
      <xdr:row>6</xdr:row>
      <xdr:rowOff>174889</xdr:rowOff>
    </xdr:to>
    <xdr:sp macro="" textlink="">
      <xdr:nvSpPr>
        <xdr:cNvPr id="10" name="Rectangle 9"/>
        <xdr:cNvSpPr/>
      </xdr:nvSpPr>
      <xdr:spPr>
        <a:xfrm>
          <a:off x="1843924" y="1675236"/>
          <a:ext cx="2656737" cy="843821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1"/>
          <a:r>
            <a:rPr lang="en-US" altLang="en-US" sz="1200">
              <a:solidFill>
                <a:srgbClr val="0070C0"/>
              </a:solidFill>
            </a:rPr>
            <a:t>12 X</a:t>
          </a:r>
          <a:r>
            <a:rPr lang="en-US" altLang="en-US" sz="1200" baseline="-25000">
              <a:solidFill>
                <a:srgbClr val="0070C0"/>
              </a:solidFill>
            </a:rPr>
            <a:t>1</a:t>
          </a:r>
          <a:r>
            <a:rPr lang="en-US" altLang="en-US" sz="1200">
              <a:solidFill>
                <a:srgbClr val="0070C0"/>
              </a:solidFill>
            </a:rPr>
            <a:t> +   4 X</a:t>
          </a:r>
          <a:r>
            <a:rPr lang="en-US" altLang="en-US" sz="1200" baseline="-25000">
              <a:solidFill>
                <a:srgbClr val="0070C0"/>
              </a:solidFill>
            </a:rPr>
            <a:t>2 </a:t>
          </a:r>
          <a:r>
            <a:rPr lang="en-US" altLang="en-US" sz="1200">
              <a:solidFill>
                <a:srgbClr val="0070C0"/>
              </a:solidFill>
            </a:rPr>
            <a:t>≥    48 </a:t>
          </a:r>
        </a:p>
        <a:p>
          <a:pPr lvl="1"/>
          <a:r>
            <a:rPr lang="en-US" altLang="en-US" sz="1200"/>
            <a:t>  </a:t>
          </a:r>
          <a:r>
            <a:rPr lang="en-US" altLang="en-US" sz="1200">
              <a:solidFill>
                <a:schemeClr val="accent2"/>
              </a:solidFill>
            </a:rPr>
            <a:t>4 X</a:t>
          </a:r>
          <a:r>
            <a:rPr lang="en-US" altLang="en-US" sz="1200" baseline="-25000">
              <a:solidFill>
                <a:schemeClr val="accent2"/>
              </a:solidFill>
            </a:rPr>
            <a:t>1</a:t>
          </a:r>
          <a:r>
            <a:rPr lang="en-US" altLang="en-US" sz="1200">
              <a:solidFill>
                <a:schemeClr val="accent2"/>
              </a:solidFill>
            </a:rPr>
            <a:t> +   4 X</a:t>
          </a:r>
          <a:r>
            <a:rPr lang="en-US" altLang="en-US" sz="1200" baseline="-25000">
              <a:solidFill>
                <a:schemeClr val="accent2"/>
              </a:solidFill>
            </a:rPr>
            <a:t>2</a:t>
          </a:r>
          <a:r>
            <a:rPr lang="en-US" altLang="en-US" sz="1200">
              <a:solidFill>
                <a:schemeClr val="accent2"/>
              </a:solidFill>
            </a:rPr>
            <a:t> ≥    28</a:t>
          </a:r>
        </a:p>
        <a:p>
          <a:pPr lvl="1"/>
          <a:r>
            <a:rPr lang="en-US" altLang="en-US" sz="1200"/>
            <a:t>10 X</a:t>
          </a:r>
          <a:r>
            <a:rPr lang="en-US" altLang="en-US" sz="1200" baseline="-25000"/>
            <a:t>1</a:t>
          </a:r>
          <a:r>
            <a:rPr lang="en-US" altLang="en-US" sz="1200"/>
            <a:t> + 20 X</a:t>
          </a:r>
          <a:r>
            <a:rPr lang="en-US" altLang="en-US" sz="1200" baseline="-25000"/>
            <a:t>2</a:t>
          </a:r>
          <a:r>
            <a:rPr lang="en-US" altLang="en-US" sz="1200"/>
            <a:t> ≥ 100</a:t>
          </a:r>
        </a:p>
        <a:p>
          <a:pPr lvl="1"/>
          <a:r>
            <a:rPr lang="en-US" altLang="en-US" sz="1200"/>
            <a:t>X</a:t>
          </a:r>
          <a:r>
            <a:rPr lang="en-US" altLang="en-US" sz="1200" baseline="-25000"/>
            <a:t>1</a:t>
          </a:r>
          <a:r>
            <a:rPr lang="en-US" altLang="en-US" sz="1200"/>
            <a:t>, X</a:t>
          </a:r>
          <a:r>
            <a:rPr lang="en-US" altLang="en-US" sz="1200" baseline="-25000"/>
            <a:t>2</a:t>
          </a:r>
          <a:r>
            <a:rPr lang="en-US" altLang="en-US" sz="1200"/>
            <a:t> ≥  0</a:t>
          </a:r>
        </a:p>
      </xdr:txBody>
    </xdr:sp>
    <xdr:clientData/>
  </xdr:twoCellAnchor>
  <xdr:twoCellAnchor>
    <xdr:from>
      <xdr:col>11</xdr:col>
      <xdr:colOff>226856</xdr:colOff>
      <xdr:row>8</xdr:row>
      <xdr:rowOff>40718</xdr:rowOff>
    </xdr:from>
    <xdr:to>
      <xdr:col>17</xdr:col>
      <xdr:colOff>23269</xdr:colOff>
      <xdr:row>11</xdr:row>
      <xdr:rowOff>155705</xdr:rowOff>
    </xdr:to>
    <xdr:sp macro="" textlink="">
      <xdr:nvSpPr>
        <xdr:cNvPr id="11" name="Rectangle 10"/>
        <xdr:cNvSpPr/>
      </xdr:nvSpPr>
      <xdr:spPr>
        <a:xfrm>
          <a:off x="6945253" y="2745527"/>
          <a:ext cx="2297634" cy="65594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1">
            <a:buFontTx/>
            <a:buNone/>
          </a:pPr>
          <a:r>
            <a:rPr lang="en-US" altLang="en-US" sz="1200"/>
            <a:t>Min Z</a:t>
          </a:r>
          <a:r>
            <a:rPr lang="en-US" altLang="en-US" sz="1200" baseline="-25000"/>
            <a:t>1</a:t>
          </a:r>
          <a:r>
            <a:rPr lang="en-US" altLang="en-US" sz="1200"/>
            <a:t> =   </a:t>
          </a:r>
          <a:r>
            <a:rPr lang="en-US" altLang="en-US" sz="1200">
              <a:solidFill>
                <a:srgbClr val="C00000"/>
              </a:solidFill>
            </a:rPr>
            <a:t>40 X</a:t>
          </a:r>
          <a:r>
            <a:rPr lang="en-US" altLang="en-US" sz="1200" baseline="-25000">
              <a:solidFill>
                <a:srgbClr val="C00000"/>
              </a:solidFill>
            </a:rPr>
            <a:t>1</a:t>
          </a:r>
          <a:r>
            <a:rPr lang="en-US" altLang="en-US" sz="1200">
              <a:solidFill>
                <a:srgbClr val="C00000"/>
              </a:solidFill>
            </a:rPr>
            <a:t> + 32 X</a:t>
          </a:r>
          <a:r>
            <a:rPr lang="en-US" altLang="en-US" sz="1200" baseline="-25000">
              <a:solidFill>
                <a:srgbClr val="C00000"/>
              </a:solidFill>
            </a:rPr>
            <a:t>2</a:t>
          </a:r>
        </a:p>
        <a:p>
          <a:pPr marL="457200" marR="0" lvl="1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Min Z</a:t>
          </a:r>
          <a:r>
            <a:rPr lang="en-US" sz="1200" kern="12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n-US" sz="12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 </a:t>
          </a:r>
          <a:r>
            <a:rPr lang="en-US" sz="1200" kern="1200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800 X</a:t>
          </a:r>
          <a:r>
            <a:rPr lang="en-US" sz="1200" kern="1200" baseline="-25000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US" sz="1200" kern="1200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 + 1250 X</a:t>
          </a:r>
          <a:r>
            <a:rPr lang="en-US" sz="1200" kern="1200" baseline="-25000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2</a:t>
          </a:r>
        </a:p>
        <a:p>
          <a:pPr marL="457200" marR="0" lvl="1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Min Z</a:t>
          </a:r>
          <a:r>
            <a:rPr lang="en-US" sz="1200" kern="12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en-US" sz="12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  </a:t>
          </a:r>
          <a:r>
            <a:rPr lang="en-US" sz="1200" kern="1200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0.2 X</a:t>
          </a:r>
          <a:r>
            <a:rPr lang="en-US" sz="1200" kern="1200" baseline="-25000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US" sz="1200" kern="1200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+ 0.45 X</a:t>
          </a:r>
          <a:r>
            <a:rPr lang="en-US" sz="1200" kern="1200" baseline="-25000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2</a:t>
          </a:r>
          <a:endParaRPr lang="en-US" altLang="en-US" sz="1200" i="1">
            <a:solidFill>
              <a:schemeClr val="accent4">
                <a:lumMod val="75000"/>
              </a:schemeClr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246074</xdr:colOff>
      <xdr:row>16</xdr:row>
      <xdr:rowOff>126644</xdr:rowOff>
    </xdr:from>
    <xdr:to>
      <xdr:col>24</xdr:col>
      <xdr:colOff>248406</xdr:colOff>
      <xdr:row>36</xdr:row>
      <xdr:rowOff>7279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9434" y="3067964"/>
          <a:ext cx="4541947" cy="35458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246074</xdr:colOff>
      <xdr:row>16</xdr:row>
      <xdr:rowOff>126644</xdr:rowOff>
    </xdr:from>
    <xdr:to>
      <xdr:col>24</xdr:col>
      <xdr:colOff>14978</xdr:colOff>
      <xdr:row>36</xdr:row>
      <xdr:rowOff>7279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9434" y="3067964"/>
          <a:ext cx="4541947" cy="354585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79789</xdr:colOff>
      <xdr:row>1</xdr:row>
      <xdr:rowOff>173843</xdr:rowOff>
    </xdr:from>
    <xdr:to>
      <xdr:col>17</xdr:col>
      <xdr:colOff>324888</xdr:colOff>
      <xdr:row>15</xdr:row>
      <xdr:rowOff>173844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zoomScale="145" zoomScaleNormal="145" workbookViewId="0">
      <selection activeCell="C5" sqref="C5"/>
    </sheetView>
  </sheetViews>
  <sheetFormatPr defaultRowHeight="14.4"/>
  <cols>
    <col min="8" max="8" width="2.44140625" customWidth="1"/>
    <col min="18" max="18" width="2.77734375" customWidth="1"/>
    <col min="19" max="19" width="2.33203125" customWidth="1"/>
    <col min="25" max="25" width="6.33203125" customWidth="1"/>
    <col min="26" max="26" width="3.6640625" customWidth="1"/>
    <col min="27" max="27" width="6.33203125" customWidth="1"/>
    <col min="28" max="28" width="7.21875" customWidth="1"/>
    <col min="32" max="32" width="5.6640625" customWidth="1"/>
    <col min="36" max="36" width="2.33203125" customWidth="1"/>
  </cols>
  <sheetData>
    <row r="1" spans="1:36">
      <c r="A1" s="205" t="s">
        <v>207</v>
      </c>
      <c r="B1" s="151"/>
      <c r="C1" s="151"/>
      <c r="D1" s="151"/>
      <c r="E1" s="151"/>
      <c r="F1" s="151"/>
      <c r="G1" s="151"/>
      <c r="H1" s="151"/>
      <c r="I1" s="151"/>
      <c r="J1" s="152"/>
      <c r="K1" s="25"/>
      <c r="L1" s="25"/>
      <c r="M1" s="25"/>
      <c r="N1" s="25"/>
      <c r="O1" s="25"/>
      <c r="P1" s="25"/>
      <c r="Q1" s="25"/>
      <c r="S1" s="206"/>
      <c r="T1" s="207" t="s">
        <v>187</v>
      </c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2"/>
    </row>
    <row r="2" spans="1:36">
      <c r="A2" s="153"/>
      <c r="B2" s="25"/>
      <c r="C2" s="25"/>
      <c r="D2" s="25"/>
      <c r="E2" s="25" t="s">
        <v>188</v>
      </c>
      <c r="F2" s="25"/>
      <c r="G2" s="25"/>
      <c r="H2" s="25"/>
      <c r="I2" s="25"/>
      <c r="J2" s="154"/>
      <c r="K2" s="25"/>
      <c r="L2" s="25"/>
      <c r="M2" s="25"/>
      <c r="N2" s="25"/>
      <c r="O2" s="25"/>
      <c r="P2" s="25"/>
      <c r="Q2" s="25"/>
      <c r="S2" s="153"/>
      <c r="T2" s="25"/>
      <c r="U2" s="25"/>
      <c r="V2" s="25"/>
      <c r="W2" s="25" t="s">
        <v>188</v>
      </c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154"/>
    </row>
    <row r="3" spans="1:36" ht="15" customHeight="1">
      <c r="A3" s="153"/>
      <c r="B3" s="25"/>
      <c r="C3" s="25"/>
      <c r="D3" s="25"/>
      <c r="E3" s="274" t="s">
        <v>1</v>
      </c>
      <c r="F3" s="274" t="s">
        <v>3</v>
      </c>
      <c r="G3" s="25"/>
      <c r="H3" s="25"/>
      <c r="I3" s="25"/>
      <c r="J3" s="154"/>
      <c r="K3" s="25"/>
      <c r="L3" s="25"/>
      <c r="M3" s="25"/>
      <c r="N3" s="25"/>
      <c r="O3" s="25"/>
      <c r="P3" s="25"/>
      <c r="Q3" s="25"/>
      <c r="S3" s="153"/>
      <c r="T3" s="25"/>
      <c r="U3" s="25"/>
      <c r="V3" s="25"/>
      <c r="W3" s="29" t="s">
        <v>1</v>
      </c>
      <c r="X3" s="29" t="s">
        <v>3</v>
      </c>
      <c r="Y3" s="25"/>
      <c r="Z3" s="25"/>
      <c r="AA3" s="25"/>
      <c r="AB3" s="25"/>
      <c r="AC3" s="25"/>
      <c r="AD3" s="208"/>
      <c r="AE3" s="25"/>
      <c r="AF3" s="25"/>
      <c r="AG3" s="25"/>
      <c r="AH3" s="25"/>
      <c r="AI3" s="25"/>
      <c r="AJ3" s="154"/>
    </row>
    <row r="4" spans="1:36">
      <c r="A4" s="153"/>
      <c r="B4" s="25"/>
      <c r="C4" s="25"/>
      <c r="D4" s="25"/>
      <c r="E4" s="289">
        <v>9.9999999999999982</v>
      </c>
      <c r="F4" s="289">
        <v>0</v>
      </c>
      <c r="G4" s="25"/>
      <c r="H4" s="25"/>
      <c r="I4" s="25"/>
      <c r="J4" s="154"/>
      <c r="K4" s="25"/>
      <c r="L4" s="25"/>
      <c r="M4" s="25"/>
      <c r="N4" s="25"/>
      <c r="O4" s="25"/>
      <c r="P4" s="25"/>
      <c r="Q4" s="25"/>
      <c r="S4" s="153"/>
      <c r="T4" s="25"/>
      <c r="U4" s="25"/>
      <c r="V4" s="25"/>
      <c r="W4" s="289">
        <v>2.4999999999999996</v>
      </c>
      <c r="X4" s="289">
        <v>4.5000000000000009</v>
      </c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154"/>
    </row>
    <row r="5" spans="1:36" ht="15" thickBot="1">
      <c r="A5" s="153"/>
      <c r="B5" s="25"/>
      <c r="C5" s="25"/>
      <c r="D5" s="25"/>
      <c r="E5" s="25"/>
      <c r="F5" s="25"/>
      <c r="G5" s="212" t="s">
        <v>208</v>
      </c>
      <c r="I5" s="25"/>
      <c r="J5" s="164"/>
      <c r="K5" s="164"/>
      <c r="L5" s="25"/>
      <c r="M5" s="25"/>
      <c r="N5" s="25"/>
      <c r="O5" s="25"/>
      <c r="P5" s="25"/>
      <c r="Q5" s="25"/>
      <c r="S5" s="153"/>
      <c r="T5" s="25"/>
      <c r="U5" s="25"/>
      <c r="V5" s="25"/>
      <c r="W5" s="18"/>
      <c r="X5" s="18"/>
      <c r="Y5" s="209" t="s">
        <v>170</v>
      </c>
      <c r="Z5" s="16"/>
      <c r="AA5" s="210" t="s">
        <v>189</v>
      </c>
      <c r="AB5" s="211" t="s">
        <v>190</v>
      </c>
      <c r="AC5" s="25"/>
      <c r="AD5" s="25"/>
      <c r="AE5" s="25"/>
      <c r="AF5" s="25"/>
      <c r="AG5" s="25"/>
      <c r="AH5" s="162">
        <v>1</v>
      </c>
      <c r="AI5" s="25"/>
      <c r="AJ5" s="154"/>
    </row>
    <row r="6" spans="1:36" ht="15" thickBot="1">
      <c r="A6" s="153" t="s">
        <v>301</v>
      </c>
      <c r="B6" s="25"/>
      <c r="C6" s="25"/>
      <c r="D6" s="25"/>
      <c r="E6" s="299">
        <v>0.2</v>
      </c>
      <c r="F6" s="300">
        <v>0.45</v>
      </c>
      <c r="G6" s="212">
        <f>E4*E6+F4*F6</f>
        <v>1.9999999999999998</v>
      </c>
      <c r="H6" s="291" t="s">
        <v>17</v>
      </c>
      <c r="I6" s="294" t="s">
        <v>303</v>
      </c>
      <c r="J6" s="292"/>
      <c r="K6" s="293"/>
      <c r="L6" s="25"/>
      <c r="M6" s="25"/>
      <c r="N6" s="25"/>
      <c r="O6" s="25"/>
      <c r="P6" s="25"/>
      <c r="Q6" s="25"/>
      <c r="S6" s="153"/>
      <c r="T6" s="25"/>
      <c r="U6" s="25"/>
      <c r="V6" s="17" t="s">
        <v>191</v>
      </c>
      <c r="W6" s="274">
        <v>40</v>
      </c>
      <c r="X6" s="274">
        <v>32</v>
      </c>
      <c r="Y6" s="213">
        <f>SUMPRODUCT($W$4:$X$4,W6:X6)</f>
        <v>244</v>
      </c>
      <c r="Z6" s="18"/>
      <c r="AA6" s="212">
        <v>244</v>
      </c>
      <c r="AB6" s="214">
        <v>10</v>
      </c>
      <c r="AC6" s="25"/>
      <c r="AD6" s="25"/>
      <c r="AE6" s="25"/>
      <c r="AF6" s="25"/>
      <c r="AG6" s="25"/>
      <c r="AH6" s="162">
        <v>1</v>
      </c>
      <c r="AI6" s="25"/>
      <c r="AJ6" s="154"/>
    </row>
    <row r="7" spans="1:36">
      <c r="A7" s="153"/>
      <c r="B7" s="25"/>
      <c r="C7" s="25"/>
      <c r="D7" s="25"/>
      <c r="E7" s="18"/>
      <c r="F7" s="18"/>
      <c r="G7" s="18"/>
      <c r="H7" s="25"/>
      <c r="I7" s="25"/>
      <c r="J7" s="154"/>
      <c r="K7" s="25"/>
      <c r="L7" s="25"/>
      <c r="M7" s="25"/>
      <c r="N7" s="25"/>
      <c r="O7" s="25"/>
      <c r="P7" s="25"/>
      <c r="Q7" s="25"/>
      <c r="S7" s="153"/>
      <c r="T7" s="25"/>
      <c r="U7" s="25"/>
      <c r="V7" s="17" t="s">
        <v>193</v>
      </c>
      <c r="W7" s="274">
        <v>800</v>
      </c>
      <c r="X7" s="274">
        <v>1250</v>
      </c>
      <c r="Y7" s="213">
        <f>SUMPRODUCT($W$4:$X$4,W7:X7)</f>
        <v>7625</v>
      </c>
      <c r="Z7" s="18"/>
      <c r="AA7" s="212">
        <v>6950</v>
      </c>
      <c r="AB7" s="214">
        <v>1</v>
      </c>
      <c r="AC7" s="25"/>
      <c r="AD7" s="25"/>
      <c r="AE7" s="25"/>
      <c r="AF7" s="25"/>
      <c r="AG7" s="25"/>
      <c r="AH7" s="162">
        <v>10</v>
      </c>
      <c r="AI7" s="25"/>
      <c r="AJ7" s="154"/>
    </row>
    <row r="8" spans="1:36" ht="15" thickBot="1">
      <c r="A8" s="153"/>
      <c r="B8" s="25"/>
      <c r="C8" s="25"/>
      <c r="D8" s="25"/>
      <c r="E8" s="25"/>
      <c r="F8" s="25"/>
      <c r="G8" s="297" t="s">
        <v>58</v>
      </c>
      <c r="H8" s="295" t="s">
        <v>304</v>
      </c>
      <c r="I8" s="18"/>
      <c r="J8" s="154"/>
      <c r="K8" s="25"/>
      <c r="L8" s="25"/>
      <c r="M8" s="25"/>
      <c r="N8" s="25"/>
      <c r="O8" s="25"/>
      <c r="P8" s="25"/>
      <c r="Q8" s="25"/>
      <c r="S8" s="153"/>
      <c r="T8" s="25"/>
      <c r="U8" s="25"/>
      <c r="V8" s="229" t="s">
        <v>301</v>
      </c>
      <c r="W8" s="274">
        <v>0.2</v>
      </c>
      <c r="X8" s="274">
        <v>0.45</v>
      </c>
      <c r="Y8" s="213">
        <f>SUMPRODUCT($W$4:$X$4,W8:X8)</f>
        <v>2.5250000000000004</v>
      </c>
      <c r="Z8" s="18"/>
      <c r="AA8" s="212">
        <v>2</v>
      </c>
      <c r="AB8" s="214">
        <v>1</v>
      </c>
      <c r="AC8" s="25"/>
      <c r="AD8" s="25"/>
      <c r="AE8" s="25"/>
      <c r="AF8" s="25"/>
      <c r="AG8" s="211"/>
      <c r="AH8" s="18"/>
      <c r="AI8" s="18"/>
      <c r="AJ8" s="154"/>
    </row>
    <row r="9" spans="1:36">
      <c r="A9" s="153"/>
      <c r="B9" s="25" t="s">
        <v>199</v>
      </c>
      <c r="C9" s="25"/>
      <c r="D9" s="17" t="s">
        <v>195</v>
      </c>
      <c r="E9" s="296">
        <v>12</v>
      </c>
      <c r="F9" s="296">
        <v>4</v>
      </c>
      <c r="G9" s="290">
        <f>SUMPRODUCT($E$4:$F$4,E9:F9)</f>
        <v>119.99999999999997</v>
      </c>
      <c r="H9" s="27" t="s">
        <v>6</v>
      </c>
      <c r="I9" s="19">
        <v>48</v>
      </c>
      <c r="J9" s="154"/>
      <c r="K9" s="25"/>
      <c r="L9" s="25"/>
      <c r="M9" s="25"/>
      <c r="N9" s="25"/>
      <c r="O9" s="25"/>
      <c r="P9" s="25"/>
      <c r="Q9" s="25"/>
      <c r="S9" s="153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14"/>
      <c r="AH9" s="18"/>
      <c r="AI9" s="18"/>
      <c r="AJ9" s="154"/>
    </row>
    <row r="10" spans="1:36">
      <c r="A10" s="153"/>
      <c r="B10" s="25" t="s">
        <v>196</v>
      </c>
      <c r="C10" s="25"/>
      <c r="D10" s="17" t="s">
        <v>197</v>
      </c>
      <c r="E10" s="296">
        <v>4</v>
      </c>
      <c r="F10" s="296">
        <v>4</v>
      </c>
      <c r="G10" s="290">
        <f t="shared" ref="G10" si="0">SUMPRODUCT($E$4:$F$4,E10:F10)</f>
        <v>39.999999999999993</v>
      </c>
      <c r="H10" s="27" t="s">
        <v>6</v>
      </c>
      <c r="I10" s="19">
        <v>28</v>
      </c>
      <c r="J10" s="154"/>
      <c r="K10" s="25"/>
      <c r="L10" s="25"/>
      <c r="M10" s="25"/>
      <c r="N10" s="25"/>
      <c r="O10" s="25"/>
      <c r="P10" s="25"/>
      <c r="Q10" s="25"/>
      <c r="S10" s="153"/>
      <c r="T10" s="25"/>
      <c r="U10" s="25"/>
      <c r="V10" s="25"/>
      <c r="W10" s="25"/>
      <c r="X10" s="25"/>
      <c r="Y10" s="25"/>
      <c r="Z10" s="25"/>
      <c r="AA10" s="25"/>
      <c r="AB10" s="25"/>
      <c r="AC10" s="215">
        <f>AB6*ABS(Y6-AA6)/AA6+AB7*ABS(Y7-AA7)/AA7+AB8*ABS(Y8-AA8)/AA8</f>
        <v>0.35962230215827357</v>
      </c>
      <c r="AD10" s="216" t="s">
        <v>198</v>
      </c>
      <c r="AE10" s="25"/>
      <c r="AF10" s="25"/>
      <c r="AG10" s="214"/>
      <c r="AH10" s="25"/>
      <c r="AI10" s="25"/>
      <c r="AJ10" s="154"/>
    </row>
    <row r="11" spans="1:36">
      <c r="A11" s="153"/>
      <c r="B11" s="25" t="s">
        <v>194</v>
      </c>
      <c r="C11" s="25"/>
      <c r="D11" s="17" t="s">
        <v>200</v>
      </c>
      <c r="E11" s="296">
        <v>10</v>
      </c>
      <c r="F11" s="296">
        <v>20</v>
      </c>
      <c r="G11" s="290">
        <f>SUMPRODUCT($E$4:$F$4,E11:F11)</f>
        <v>99.999999999999986</v>
      </c>
      <c r="H11" s="27" t="s">
        <v>6</v>
      </c>
      <c r="I11" s="19">
        <v>100</v>
      </c>
      <c r="J11" s="154"/>
      <c r="K11" s="25"/>
      <c r="L11" s="25"/>
      <c r="M11" s="25"/>
      <c r="N11" s="25"/>
      <c r="O11" s="25"/>
      <c r="P11" s="25"/>
      <c r="Q11" s="25"/>
      <c r="S11" s="153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14"/>
      <c r="AH11" s="16"/>
      <c r="AI11" s="25"/>
      <c r="AJ11" s="154"/>
    </row>
    <row r="12" spans="1:36" ht="15" thickBot="1">
      <c r="A12" s="159"/>
      <c r="C12" s="160"/>
      <c r="D12" s="160"/>
      <c r="E12" s="160"/>
      <c r="F12" s="160"/>
      <c r="H12" s="160"/>
      <c r="I12" s="298" t="s">
        <v>14</v>
      </c>
      <c r="J12" s="161"/>
      <c r="K12" s="25"/>
      <c r="L12" s="25"/>
      <c r="M12" s="25"/>
      <c r="N12" s="25"/>
      <c r="O12" s="25"/>
      <c r="P12" s="25"/>
      <c r="Q12" s="25"/>
      <c r="S12" s="153"/>
      <c r="T12" s="25"/>
      <c r="U12" s="25"/>
      <c r="V12" s="25"/>
      <c r="W12" s="217" t="s">
        <v>1</v>
      </c>
      <c r="X12" s="217" t="s">
        <v>3</v>
      </c>
      <c r="Y12" s="29" t="s">
        <v>58</v>
      </c>
      <c r="Z12" s="25"/>
      <c r="AA12" s="29" t="s">
        <v>14</v>
      </c>
      <c r="AB12" s="25"/>
      <c r="AC12" s="302" t="s">
        <v>201</v>
      </c>
      <c r="AD12" s="302"/>
      <c r="AE12" s="302"/>
      <c r="AF12" s="25"/>
      <c r="AG12" s="25"/>
      <c r="AH12" s="25"/>
      <c r="AI12" s="25"/>
      <c r="AJ12" s="154"/>
    </row>
    <row r="13" spans="1:36">
      <c r="A13" s="206"/>
      <c r="B13" s="151"/>
      <c r="C13" s="151"/>
      <c r="D13" s="151"/>
      <c r="E13" s="151"/>
      <c r="F13" s="151"/>
      <c r="G13" s="151"/>
      <c r="H13" s="151"/>
      <c r="I13" s="151"/>
      <c r="J13" s="152"/>
      <c r="K13" s="25"/>
      <c r="L13" s="25"/>
      <c r="M13" s="25"/>
      <c r="N13" s="25"/>
      <c r="O13" s="25"/>
      <c r="P13" s="25"/>
      <c r="Q13" s="25"/>
      <c r="S13" s="153"/>
      <c r="T13" s="25"/>
      <c r="U13" s="17" t="s">
        <v>194</v>
      </c>
      <c r="V13" s="25" t="s">
        <v>202</v>
      </c>
      <c r="W13" s="274">
        <v>12</v>
      </c>
      <c r="X13" s="274">
        <v>4</v>
      </c>
      <c r="Y13" s="290">
        <f>SUMPRODUCT($W$4:$X$4,W13:X13)</f>
        <v>48</v>
      </c>
      <c r="Z13" s="27" t="s">
        <v>6</v>
      </c>
      <c r="AA13" s="290">
        <v>48</v>
      </c>
      <c r="AB13" s="25"/>
      <c r="AC13" s="302"/>
      <c r="AD13" s="302"/>
      <c r="AE13" s="302"/>
      <c r="AF13" s="25"/>
      <c r="AG13" s="211"/>
      <c r="AH13" s="18"/>
      <c r="AI13" s="18"/>
      <c r="AJ13" s="154"/>
    </row>
    <row r="14" spans="1:36">
      <c r="A14" s="218" t="s">
        <v>203</v>
      </c>
      <c r="B14" s="25"/>
      <c r="C14" s="25"/>
      <c r="D14" s="25"/>
      <c r="E14" s="25"/>
      <c r="F14" s="25"/>
      <c r="G14" s="25"/>
      <c r="H14" s="25"/>
      <c r="I14" s="25"/>
      <c r="J14" s="154"/>
      <c r="K14" s="25"/>
      <c r="L14" s="25"/>
      <c r="M14" s="25"/>
      <c r="N14" s="25"/>
      <c r="O14" s="25"/>
      <c r="P14" s="25"/>
      <c r="Q14" s="25"/>
      <c r="S14" s="153"/>
      <c r="T14" s="25"/>
      <c r="U14" s="17" t="s">
        <v>196</v>
      </c>
      <c r="V14" s="25" t="s">
        <v>204</v>
      </c>
      <c r="W14" s="274">
        <v>4</v>
      </c>
      <c r="X14" s="274">
        <v>4</v>
      </c>
      <c r="Y14" s="290">
        <f>SUMPRODUCT($W$4:$X$4,W14:X14)</f>
        <v>28</v>
      </c>
      <c r="Z14" s="27" t="s">
        <v>6</v>
      </c>
      <c r="AA14" s="290">
        <v>28</v>
      </c>
      <c r="AB14" s="25"/>
      <c r="AC14" s="25"/>
      <c r="AD14" s="25"/>
      <c r="AE14" s="25"/>
      <c r="AF14" s="25"/>
      <c r="AG14" s="214"/>
      <c r="AH14" s="18"/>
      <c r="AI14" s="18"/>
      <c r="AJ14" s="154"/>
    </row>
    <row r="15" spans="1:36">
      <c r="A15" s="153"/>
      <c r="B15" s="25"/>
      <c r="C15" s="25"/>
      <c r="D15" s="25"/>
      <c r="E15" s="25" t="s">
        <v>188</v>
      </c>
      <c r="F15" s="25"/>
      <c r="G15" s="25"/>
      <c r="H15" s="25"/>
      <c r="I15" s="25"/>
      <c r="J15" s="154"/>
      <c r="K15" s="25"/>
      <c r="L15" s="25"/>
      <c r="M15" s="25"/>
      <c r="N15" s="25"/>
      <c r="O15" s="25"/>
      <c r="P15" s="25"/>
      <c r="Q15" s="25"/>
      <c r="S15" s="153"/>
      <c r="T15" s="25"/>
      <c r="U15" s="17" t="s">
        <v>199</v>
      </c>
      <c r="V15" s="25" t="s">
        <v>205</v>
      </c>
      <c r="W15" s="274">
        <v>10</v>
      </c>
      <c r="X15" s="274">
        <v>20</v>
      </c>
      <c r="Y15" s="290">
        <f>SUMPRODUCT($W$4:$X$4,W15:X15)</f>
        <v>115.00000000000001</v>
      </c>
      <c r="Z15" s="27" t="s">
        <v>6</v>
      </c>
      <c r="AA15" s="290">
        <v>100</v>
      </c>
      <c r="AB15" s="25"/>
      <c r="AC15" s="25"/>
      <c r="AD15" s="25"/>
      <c r="AE15" s="25"/>
      <c r="AF15" s="25"/>
      <c r="AG15" s="214"/>
      <c r="AH15" s="25"/>
      <c r="AI15" s="25"/>
      <c r="AJ15" s="154"/>
    </row>
    <row r="16" spans="1:36">
      <c r="A16" s="153"/>
      <c r="B16" s="25"/>
      <c r="C16" s="25"/>
      <c r="D16" s="25"/>
      <c r="E16" s="274" t="s">
        <v>1</v>
      </c>
      <c r="F16" s="274" t="s">
        <v>3</v>
      </c>
      <c r="G16" s="25"/>
      <c r="H16" s="25"/>
      <c r="I16" s="25"/>
      <c r="J16" s="154"/>
      <c r="K16" s="25"/>
      <c r="L16" s="25"/>
      <c r="M16" s="25"/>
      <c r="N16" s="25"/>
      <c r="O16" s="25"/>
      <c r="P16" s="25"/>
      <c r="Q16" s="25"/>
      <c r="S16" s="153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14"/>
      <c r="AH16" s="16"/>
      <c r="AI16" s="25"/>
      <c r="AJ16" s="154"/>
    </row>
    <row r="17" spans="1:36">
      <c r="A17" s="153"/>
      <c r="B17" s="25"/>
      <c r="C17" s="25"/>
      <c r="D17" s="25"/>
      <c r="E17" s="289">
        <v>4</v>
      </c>
      <c r="F17" s="289">
        <v>3</v>
      </c>
      <c r="G17" s="25"/>
      <c r="H17" s="25"/>
      <c r="I17" s="25"/>
      <c r="J17" s="154"/>
      <c r="K17" s="25"/>
      <c r="L17" s="25"/>
      <c r="M17" s="25"/>
      <c r="N17" s="25"/>
      <c r="O17" s="25"/>
      <c r="P17" s="25"/>
      <c r="Q17" s="25"/>
      <c r="S17" s="153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154"/>
    </row>
    <row r="18" spans="1:36">
      <c r="A18" s="153"/>
      <c r="B18" s="25"/>
      <c r="C18" s="25"/>
      <c r="D18" s="25"/>
      <c r="E18" s="25"/>
      <c r="F18" s="25"/>
      <c r="G18" s="25"/>
      <c r="H18" s="25"/>
      <c r="I18" s="25"/>
      <c r="J18" s="154"/>
      <c r="K18" s="25"/>
      <c r="L18" s="25"/>
      <c r="M18" s="25"/>
      <c r="N18" s="25"/>
      <c r="O18" s="25"/>
      <c r="P18" s="25"/>
      <c r="Q18" s="25"/>
      <c r="S18" s="153"/>
      <c r="T18" s="194" t="s">
        <v>190</v>
      </c>
      <c r="U18" s="219" t="s">
        <v>1</v>
      </c>
      <c r="V18" s="274" t="s">
        <v>3</v>
      </c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194" t="s">
        <v>190</v>
      </c>
      <c r="AH18" s="219" t="s">
        <v>1</v>
      </c>
      <c r="AI18" s="274" t="s">
        <v>3</v>
      </c>
      <c r="AJ18" s="154"/>
    </row>
    <row r="19" spans="1:36">
      <c r="B19" s="25"/>
      <c r="C19" s="25"/>
      <c r="D19" s="25"/>
      <c r="E19" s="274">
        <v>800</v>
      </c>
      <c r="F19" s="274">
        <v>1250</v>
      </c>
      <c r="G19" s="212">
        <f>SUMPRODUCT(E17:F17,E19:F19)</f>
        <v>6950</v>
      </c>
      <c r="H19" s="25" t="s">
        <v>206</v>
      </c>
      <c r="I19" s="25"/>
      <c r="J19" s="154"/>
      <c r="K19" s="25"/>
      <c r="L19" s="25"/>
      <c r="M19" s="25"/>
      <c r="N19" s="25"/>
      <c r="O19" s="25"/>
      <c r="P19" s="25"/>
      <c r="Q19" s="25"/>
      <c r="S19" s="153"/>
      <c r="T19" s="220">
        <v>1</v>
      </c>
      <c r="U19" s="219">
        <v>4.0000000000000027</v>
      </c>
      <c r="V19" s="274">
        <v>2.9999999999999987</v>
      </c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21">
        <v>6</v>
      </c>
      <c r="AH19" s="219">
        <v>2.4999999999999996</v>
      </c>
      <c r="AI19" s="274">
        <v>4.5000000000000009</v>
      </c>
      <c r="AJ19" s="154"/>
    </row>
    <row r="20" spans="1:36">
      <c r="A20" s="153"/>
      <c r="B20" s="25"/>
      <c r="C20" s="25"/>
      <c r="D20" s="25"/>
      <c r="E20" s="18"/>
      <c r="F20" s="18"/>
      <c r="G20" s="18"/>
      <c r="H20" s="25"/>
      <c r="I20" s="25"/>
      <c r="J20" s="154"/>
      <c r="K20" s="25"/>
      <c r="L20" s="25"/>
      <c r="M20" s="25"/>
      <c r="N20" s="25"/>
      <c r="O20" s="25"/>
      <c r="P20" s="25"/>
      <c r="Q20" s="25"/>
      <c r="S20" s="153"/>
      <c r="T20" s="220">
        <v>1</v>
      </c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20">
        <v>1</v>
      </c>
      <c r="AH20" s="25"/>
      <c r="AI20" s="25"/>
      <c r="AJ20" s="154"/>
    </row>
    <row r="21" spans="1:36">
      <c r="A21" s="153"/>
      <c r="B21" s="25"/>
      <c r="C21" s="25"/>
      <c r="D21" s="25"/>
      <c r="E21" s="25"/>
      <c r="F21" s="25"/>
      <c r="G21" s="18" t="s">
        <v>58</v>
      </c>
      <c r="H21" s="25"/>
      <c r="I21" s="18" t="s">
        <v>14</v>
      </c>
      <c r="J21" s="154"/>
      <c r="K21" s="25"/>
      <c r="L21" s="25"/>
      <c r="M21" s="25"/>
      <c r="N21" s="25"/>
      <c r="O21" s="25"/>
      <c r="P21" s="25"/>
      <c r="Q21" s="25"/>
      <c r="S21" s="153"/>
      <c r="T21" s="220">
        <v>1</v>
      </c>
      <c r="U21" s="16" t="s">
        <v>11</v>
      </c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20">
        <v>1</v>
      </c>
      <c r="AH21" s="16" t="s">
        <v>10</v>
      </c>
      <c r="AI21" s="25"/>
      <c r="AJ21" s="154"/>
    </row>
    <row r="22" spans="1:36">
      <c r="A22" s="153"/>
      <c r="B22" s="25" t="s">
        <v>199</v>
      </c>
      <c r="C22" s="25"/>
      <c r="D22" s="17" t="s">
        <v>195</v>
      </c>
      <c r="E22" s="274">
        <v>12</v>
      </c>
      <c r="F22" s="274">
        <v>4</v>
      </c>
      <c r="G22" s="290">
        <f>SUMPRODUCT($E$17:$F$17,E22:F22)</f>
        <v>60</v>
      </c>
      <c r="H22" s="27" t="s">
        <v>6</v>
      </c>
      <c r="I22" s="290">
        <v>48</v>
      </c>
      <c r="J22" s="154"/>
      <c r="K22" s="25"/>
      <c r="L22" s="25"/>
      <c r="M22" s="25"/>
      <c r="N22" s="25"/>
      <c r="O22" s="25"/>
      <c r="P22" s="25"/>
      <c r="Q22" s="25"/>
      <c r="S22" s="153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154"/>
    </row>
    <row r="23" spans="1:36">
      <c r="A23" s="153"/>
      <c r="B23" s="25" t="s">
        <v>196</v>
      </c>
      <c r="C23" s="25"/>
      <c r="D23" s="17" t="s">
        <v>197</v>
      </c>
      <c r="E23" s="274">
        <v>4</v>
      </c>
      <c r="F23" s="274">
        <v>4</v>
      </c>
      <c r="G23" s="290">
        <f t="shared" ref="G23:G24" si="1">SUMPRODUCT($E$17:$F$17,E23:F23)</f>
        <v>28</v>
      </c>
      <c r="H23" s="27" t="s">
        <v>6</v>
      </c>
      <c r="I23" s="290">
        <v>28</v>
      </c>
      <c r="J23" s="154"/>
      <c r="K23" s="25"/>
      <c r="L23" s="25"/>
      <c r="M23" s="25"/>
      <c r="N23" s="25"/>
      <c r="O23" s="25"/>
      <c r="P23" s="25"/>
      <c r="Q23" s="25"/>
      <c r="S23" s="153"/>
      <c r="T23" s="194" t="s">
        <v>190</v>
      </c>
      <c r="U23" s="219" t="s">
        <v>1</v>
      </c>
      <c r="V23" s="274" t="s">
        <v>3</v>
      </c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194" t="s">
        <v>190</v>
      </c>
      <c r="AH23" s="219" t="s">
        <v>1</v>
      </c>
      <c r="AI23" s="274" t="s">
        <v>3</v>
      </c>
      <c r="AJ23" s="154"/>
    </row>
    <row r="24" spans="1:36">
      <c r="A24" s="153"/>
      <c r="B24" s="25" t="s">
        <v>194</v>
      </c>
      <c r="C24" s="25"/>
      <c r="D24" s="17" t="s">
        <v>200</v>
      </c>
      <c r="E24" s="274">
        <v>10</v>
      </c>
      <c r="F24" s="274">
        <v>20</v>
      </c>
      <c r="G24" s="290">
        <f t="shared" si="1"/>
        <v>100</v>
      </c>
      <c r="H24" s="27" t="s">
        <v>6</v>
      </c>
      <c r="I24" s="290">
        <v>100</v>
      </c>
      <c r="J24" s="154"/>
      <c r="K24" s="25"/>
      <c r="L24" s="25"/>
      <c r="M24" s="25"/>
      <c r="N24" s="25"/>
      <c r="O24" s="25"/>
      <c r="P24" s="25"/>
      <c r="Q24" s="25"/>
      <c r="S24" s="153"/>
      <c r="T24" s="221">
        <v>10</v>
      </c>
      <c r="U24" s="219">
        <v>2.4999999999999996</v>
      </c>
      <c r="V24" s="274">
        <v>4.5000000000000009</v>
      </c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21">
        <v>5</v>
      </c>
      <c r="AH24" s="219">
        <v>4</v>
      </c>
      <c r="AI24" s="274">
        <v>3</v>
      </c>
      <c r="AJ24" s="154"/>
    </row>
    <row r="25" spans="1:36" ht="15" thickBot="1">
      <c r="A25" s="159"/>
      <c r="B25" s="160"/>
      <c r="C25" s="160"/>
      <c r="D25" s="160"/>
      <c r="E25" s="160"/>
      <c r="F25" s="160"/>
      <c r="G25" s="160"/>
      <c r="H25" s="160"/>
      <c r="I25" s="160"/>
      <c r="J25" s="161"/>
      <c r="K25" s="25"/>
      <c r="L25" s="25"/>
      <c r="M25" s="25"/>
      <c r="N25" s="25"/>
      <c r="O25" s="25"/>
      <c r="P25" s="25"/>
      <c r="Q25" s="25"/>
      <c r="S25" s="153"/>
      <c r="T25" s="220">
        <v>1</v>
      </c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20">
        <v>1</v>
      </c>
      <c r="AH25" s="25"/>
      <c r="AI25" s="25"/>
      <c r="AJ25" s="154"/>
    </row>
    <row r="26" spans="1:36">
      <c r="A26" s="206"/>
      <c r="B26" s="151"/>
      <c r="C26" s="151"/>
      <c r="D26" s="151"/>
      <c r="E26" s="151"/>
      <c r="F26" s="151"/>
      <c r="G26" s="151"/>
      <c r="H26" s="151"/>
      <c r="I26" s="151"/>
      <c r="J26" s="152"/>
      <c r="K26" s="25"/>
      <c r="L26" s="25"/>
      <c r="M26" s="25"/>
      <c r="N26" s="25"/>
      <c r="O26" s="25"/>
      <c r="P26" s="25"/>
      <c r="Q26" s="25"/>
      <c r="S26" s="153"/>
      <c r="T26" s="220">
        <v>1</v>
      </c>
      <c r="U26" s="16" t="s">
        <v>10</v>
      </c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20">
        <v>1</v>
      </c>
      <c r="AH26" s="16" t="s">
        <v>11</v>
      </c>
      <c r="AI26" s="25"/>
      <c r="AJ26" s="154"/>
    </row>
    <row r="27" spans="1:36">
      <c r="A27" s="218" t="s">
        <v>207</v>
      </c>
      <c r="B27" s="25"/>
      <c r="C27" s="25"/>
      <c r="D27" s="25"/>
      <c r="E27" s="25"/>
      <c r="F27" s="25"/>
      <c r="G27" s="25"/>
      <c r="H27" s="25"/>
      <c r="I27" s="25"/>
      <c r="J27" s="154"/>
      <c r="K27" s="25"/>
      <c r="L27" s="25"/>
      <c r="M27" s="25"/>
      <c r="N27" s="25"/>
      <c r="O27" s="25"/>
      <c r="P27" s="25"/>
      <c r="Q27" s="25"/>
      <c r="S27" s="153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54"/>
    </row>
    <row r="28" spans="1:36">
      <c r="A28" s="153"/>
      <c r="B28" s="25"/>
      <c r="C28" s="25"/>
      <c r="D28" s="25"/>
      <c r="E28" s="25" t="s">
        <v>188</v>
      </c>
      <c r="F28" s="25"/>
      <c r="G28" s="25"/>
      <c r="H28" s="25"/>
      <c r="I28" s="25"/>
      <c r="J28" s="154"/>
      <c r="K28" s="25"/>
      <c r="L28" s="25"/>
      <c r="M28" s="25"/>
      <c r="N28" s="25"/>
      <c r="O28" s="25"/>
      <c r="P28" s="25"/>
      <c r="Q28" s="25"/>
      <c r="S28" s="153"/>
      <c r="T28" s="194" t="s">
        <v>190</v>
      </c>
      <c r="U28" s="219" t="s">
        <v>1</v>
      </c>
      <c r="V28" s="274" t="s">
        <v>3</v>
      </c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194" t="s">
        <v>190</v>
      </c>
      <c r="AH28" s="219" t="s">
        <v>1</v>
      </c>
      <c r="AI28" s="274" t="s">
        <v>3</v>
      </c>
      <c r="AJ28" s="154"/>
    </row>
    <row r="29" spans="1:36">
      <c r="A29" s="153"/>
      <c r="B29" s="25"/>
      <c r="C29" s="25"/>
      <c r="D29" s="25"/>
      <c r="E29" s="274" t="s">
        <v>1</v>
      </c>
      <c r="F29" s="274" t="s">
        <v>3</v>
      </c>
      <c r="G29" s="25"/>
      <c r="H29" s="25"/>
      <c r="I29" s="25"/>
      <c r="J29" s="154"/>
      <c r="K29" s="25"/>
      <c r="L29" s="25"/>
      <c r="M29" s="25"/>
      <c r="N29" s="25"/>
      <c r="O29" s="25"/>
      <c r="P29" s="25"/>
      <c r="Q29" s="25"/>
      <c r="S29" s="153"/>
      <c r="T29" s="220">
        <v>1</v>
      </c>
      <c r="U29" s="219">
        <v>4.0000000000000018</v>
      </c>
      <c r="V29" s="274">
        <v>2.9999999999999987</v>
      </c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20">
        <v>1</v>
      </c>
      <c r="AH29" s="219">
        <v>4.0000000000000027</v>
      </c>
      <c r="AI29" s="274">
        <v>2.9999999999999987</v>
      </c>
      <c r="AJ29" s="154"/>
    </row>
    <row r="30" spans="1:36">
      <c r="A30" s="153"/>
      <c r="B30" s="25"/>
      <c r="C30" s="25"/>
      <c r="D30" s="25"/>
      <c r="E30" s="289">
        <v>9.9999999999999982</v>
      </c>
      <c r="F30" s="289">
        <v>0</v>
      </c>
      <c r="G30" s="25"/>
      <c r="H30" s="25"/>
      <c r="I30" s="25"/>
      <c r="J30" s="154"/>
      <c r="K30" s="25"/>
      <c r="L30" s="25"/>
      <c r="M30" s="25"/>
      <c r="N30" s="25"/>
      <c r="O30" s="25"/>
      <c r="P30" s="25"/>
      <c r="Q30" s="25"/>
      <c r="S30" s="153"/>
      <c r="T30" s="220">
        <v>10</v>
      </c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20">
        <v>1</v>
      </c>
      <c r="AH30" s="25"/>
      <c r="AI30" s="25"/>
      <c r="AJ30" s="154"/>
    </row>
    <row r="31" spans="1:36">
      <c r="A31" s="153"/>
      <c r="B31" s="25"/>
      <c r="C31" s="25"/>
      <c r="D31" s="25"/>
      <c r="E31" s="25"/>
      <c r="F31" s="25"/>
      <c r="G31" s="25"/>
      <c r="H31" s="25"/>
      <c r="I31" s="25"/>
      <c r="J31" s="154"/>
      <c r="K31" s="25"/>
      <c r="L31" s="25"/>
      <c r="M31" s="25"/>
      <c r="N31" s="25"/>
      <c r="O31" s="25"/>
      <c r="P31" s="25"/>
      <c r="Q31" s="25"/>
      <c r="S31" s="153"/>
      <c r="T31" s="220">
        <v>1</v>
      </c>
      <c r="U31" s="16" t="s">
        <v>11</v>
      </c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21">
        <v>9</v>
      </c>
      <c r="AH31" s="16" t="s">
        <v>11</v>
      </c>
      <c r="AI31" s="25"/>
      <c r="AJ31" s="154"/>
    </row>
    <row r="32" spans="1:36">
      <c r="A32" s="153"/>
      <c r="B32" s="25"/>
      <c r="C32" s="25"/>
      <c r="D32" s="25"/>
      <c r="E32" s="25"/>
      <c r="F32" s="25"/>
      <c r="G32" s="25"/>
      <c r="H32" s="25"/>
      <c r="I32" s="25"/>
      <c r="J32" s="154"/>
      <c r="K32" s="25"/>
      <c r="L32" s="25"/>
      <c r="M32" s="25"/>
      <c r="N32" s="25"/>
      <c r="O32" s="25"/>
      <c r="P32" s="25"/>
      <c r="Q32" s="25"/>
      <c r="S32" s="153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154"/>
    </row>
    <row r="33" spans="1:36">
      <c r="A33" s="229" t="s">
        <v>301</v>
      </c>
      <c r="B33" s="25"/>
      <c r="C33" s="25"/>
      <c r="D33" s="25"/>
      <c r="E33" s="274">
        <v>0.2</v>
      </c>
      <c r="F33" s="274">
        <v>0.45</v>
      </c>
      <c r="G33" s="212">
        <f>SUMPRODUCT(E30:F30,E33:F33)</f>
        <v>1.9999999999999998</v>
      </c>
      <c r="H33" s="25" t="s">
        <v>208</v>
      </c>
      <c r="I33" s="25"/>
      <c r="J33" s="154"/>
      <c r="K33" s="25"/>
      <c r="L33" s="25"/>
      <c r="M33" s="25"/>
      <c r="N33" s="25"/>
      <c r="O33" s="25"/>
      <c r="P33" s="25"/>
      <c r="Q33" s="25"/>
      <c r="S33" s="153"/>
      <c r="T33" s="194" t="s">
        <v>190</v>
      </c>
      <c r="U33" s="219" t="s">
        <v>1</v>
      </c>
      <c r="V33" s="274" t="s">
        <v>3</v>
      </c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194" t="s">
        <v>190</v>
      </c>
      <c r="AH33" s="219" t="s">
        <v>1</v>
      </c>
      <c r="AI33" s="274" t="s">
        <v>3</v>
      </c>
      <c r="AJ33" s="154"/>
    </row>
    <row r="34" spans="1:36">
      <c r="A34" s="153"/>
      <c r="B34" s="25"/>
      <c r="C34" s="25"/>
      <c r="D34" s="25"/>
      <c r="E34" s="25"/>
      <c r="F34" s="25"/>
      <c r="G34" s="18" t="s">
        <v>58</v>
      </c>
      <c r="H34" s="25"/>
      <c r="I34" s="18" t="s">
        <v>14</v>
      </c>
      <c r="J34" s="154"/>
      <c r="K34" s="25"/>
      <c r="L34" s="25"/>
      <c r="M34" s="25"/>
      <c r="N34" s="25"/>
      <c r="O34" s="25"/>
      <c r="P34" s="25"/>
      <c r="Q34" s="25"/>
      <c r="S34" s="153"/>
      <c r="T34" s="220">
        <v>1</v>
      </c>
      <c r="U34" s="219">
        <v>10</v>
      </c>
      <c r="V34" s="274">
        <v>0</v>
      </c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20">
        <v>1</v>
      </c>
      <c r="AH34" s="219">
        <v>4.0000000000000027</v>
      </c>
      <c r="AI34" s="274">
        <v>2.9999999999999987</v>
      </c>
      <c r="AJ34" s="154"/>
    </row>
    <row r="35" spans="1:36">
      <c r="A35" s="153"/>
      <c r="B35" s="25" t="s">
        <v>199</v>
      </c>
      <c r="C35" s="25"/>
      <c r="D35" s="17" t="s">
        <v>195</v>
      </c>
      <c r="E35" s="274">
        <v>12</v>
      </c>
      <c r="F35" s="274">
        <v>4</v>
      </c>
      <c r="G35" s="290">
        <f>SUMPRODUCT($E$30:$F$30,E35:F35)</f>
        <v>119.99999999999997</v>
      </c>
      <c r="H35" s="27" t="s">
        <v>6</v>
      </c>
      <c r="I35" s="290">
        <v>48</v>
      </c>
      <c r="J35" s="154"/>
      <c r="K35" s="25"/>
      <c r="L35" s="25"/>
      <c r="M35" s="25"/>
      <c r="N35" s="25"/>
      <c r="O35" s="25"/>
      <c r="P35" s="25"/>
      <c r="Q35" s="25"/>
      <c r="S35" s="153"/>
      <c r="T35" s="220">
        <v>1</v>
      </c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20">
        <v>1</v>
      </c>
      <c r="AH35" s="25"/>
      <c r="AI35" s="25"/>
      <c r="AJ35" s="154"/>
    </row>
    <row r="36" spans="1:36">
      <c r="A36" s="153"/>
      <c r="B36" s="25" t="s">
        <v>196</v>
      </c>
      <c r="C36" s="25"/>
      <c r="D36" s="17" t="s">
        <v>197</v>
      </c>
      <c r="E36" s="274">
        <v>4</v>
      </c>
      <c r="F36" s="274">
        <v>4</v>
      </c>
      <c r="G36" s="290">
        <f t="shared" ref="G36:G37" si="2">SUMPRODUCT($E$30:$F$30,E36:F36)</f>
        <v>39.999999999999993</v>
      </c>
      <c r="H36" s="27" t="s">
        <v>6</v>
      </c>
      <c r="I36" s="290">
        <v>28</v>
      </c>
      <c r="J36" s="154"/>
      <c r="K36" s="25"/>
      <c r="L36" s="25"/>
      <c r="M36" s="25"/>
      <c r="N36" s="25"/>
      <c r="O36" s="25"/>
      <c r="P36" s="25"/>
      <c r="Q36" s="25"/>
      <c r="S36" s="153"/>
      <c r="T36" s="220">
        <v>10</v>
      </c>
      <c r="U36" s="16" t="s">
        <v>12</v>
      </c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21">
        <v>5</v>
      </c>
      <c r="AH36" s="16" t="s">
        <v>11</v>
      </c>
      <c r="AI36" s="25"/>
      <c r="AJ36" s="154"/>
    </row>
    <row r="37" spans="1:36">
      <c r="A37" s="153"/>
      <c r="B37" s="25" t="s">
        <v>194</v>
      </c>
      <c r="C37" s="25"/>
      <c r="D37" s="17" t="s">
        <v>200</v>
      </c>
      <c r="E37" s="274">
        <v>10</v>
      </c>
      <c r="F37" s="274">
        <v>20</v>
      </c>
      <c r="G37" s="290">
        <f t="shared" si="2"/>
        <v>99.999999999999986</v>
      </c>
      <c r="H37" s="27" t="s">
        <v>6</v>
      </c>
      <c r="I37" s="290">
        <v>100</v>
      </c>
      <c r="J37" s="154"/>
      <c r="K37" s="25"/>
      <c r="L37" s="25"/>
      <c r="M37" s="25"/>
      <c r="N37" s="25"/>
      <c r="O37" s="25"/>
      <c r="P37" s="25"/>
      <c r="Q37" s="25"/>
      <c r="S37" s="153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154"/>
    </row>
    <row r="38" spans="1:36" ht="15" thickBot="1">
      <c r="A38" s="159"/>
      <c r="B38" s="160"/>
      <c r="C38" s="160"/>
      <c r="D38" s="160"/>
      <c r="E38" s="160"/>
      <c r="F38" s="160"/>
      <c r="G38" s="160"/>
      <c r="H38" s="160"/>
      <c r="I38" s="160"/>
      <c r="J38" s="161"/>
      <c r="K38" s="25"/>
      <c r="L38" s="25"/>
      <c r="M38" s="25"/>
      <c r="N38" s="25"/>
      <c r="O38" s="25"/>
      <c r="P38" s="25"/>
      <c r="Q38" s="25"/>
      <c r="S38" s="159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1"/>
    </row>
    <row r="57" spans="10:18">
      <c r="J57" s="114">
        <f>W6/AA6</f>
        <v>0.16393442622950818</v>
      </c>
      <c r="K57" s="114"/>
      <c r="L57" s="114"/>
      <c r="M57" s="114"/>
      <c r="N57" s="114"/>
      <c r="O57" s="114"/>
      <c r="P57" s="114"/>
      <c r="Q57" s="114"/>
      <c r="R57" s="114">
        <f>X6/AA6</f>
        <v>0.13114754098360656</v>
      </c>
    </row>
    <row r="58" spans="10:18">
      <c r="J58" s="114">
        <f>W7/AA7</f>
        <v>0.11510791366906475</v>
      </c>
      <c r="K58" s="114"/>
      <c r="L58" s="114"/>
      <c r="M58" s="114"/>
      <c r="N58" s="114"/>
      <c r="O58" s="114"/>
      <c r="P58" s="114"/>
      <c r="Q58" s="114"/>
      <c r="R58" s="114">
        <f>X7/AA7</f>
        <v>0.17985611510791366</v>
      </c>
    </row>
    <row r="59" spans="10:18">
      <c r="J59" s="114">
        <f>W8/AA8</f>
        <v>0.1</v>
      </c>
      <c r="K59" s="114"/>
      <c r="L59" s="114"/>
      <c r="M59" s="114"/>
      <c r="N59" s="114"/>
      <c r="O59" s="114"/>
      <c r="P59" s="114"/>
      <c r="Q59" s="114"/>
      <c r="R59" s="114">
        <f>X8/AA8</f>
        <v>0.22500000000000001</v>
      </c>
    </row>
    <row r="60" spans="10:18">
      <c r="J60" s="114">
        <f>J57+J58+J59</f>
        <v>0.37904233989857294</v>
      </c>
      <c r="K60" s="114"/>
      <c r="L60" s="114"/>
      <c r="M60" s="114"/>
      <c r="N60" s="114"/>
      <c r="O60" s="114"/>
      <c r="P60" s="114"/>
      <c r="Q60" s="114"/>
      <c r="R60" s="114">
        <f>R57+R58+R59</f>
        <v>0.53600365609152023</v>
      </c>
    </row>
  </sheetData>
  <mergeCells count="1">
    <mergeCell ref="AC12:AE1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topLeftCell="A10" zoomScale="94" zoomScaleNormal="94" workbookViewId="0">
      <selection activeCell="AB19" sqref="AB19"/>
    </sheetView>
  </sheetViews>
  <sheetFormatPr defaultRowHeight="14.4"/>
  <cols>
    <col min="8" max="8" width="2.44140625" customWidth="1"/>
    <col min="11" max="11" width="2.77734375" customWidth="1"/>
    <col min="12" max="12" width="2.33203125" customWidth="1"/>
    <col min="18" max="18" width="6.33203125" customWidth="1"/>
    <col min="19" max="19" width="5.21875" customWidth="1"/>
    <col min="20" max="20" width="6.33203125" customWidth="1"/>
    <col min="21" max="21" width="7.21875" customWidth="1"/>
    <col min="25" max="25" width="5.6640625" customWidth="1"/>
    <col min="26" max="26" width="2.33203125" customWidth="1"/>
  </cols>
  <sheetData>
    <row r="1" spans="1:26">
      <c r="A1" s="205" t="s">
        <v>186</v>
      </c>
      <c r="B1" s="151"/>
      <c r="C1" s="151"/>
      <c r="D1" s="151"/>
      <c r="E1" s="151"/>
      <c r="F1" s="151"/>
      <c r="G1" s="151"/>
      <c r="H1" s="151"/>
      <c r="I1" s="151"/>
      <c r="J1" s="152"/>
      <c r="L1" s="206"/>
      <c r="M1" s="207" t="s">
        <v>214</v>
      </c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2"/>
    </row>
    <row r="2" spans="1:26">
      <c r="A2" s="153"/>
      <c r="B2" s="25"/>
      <c r="C2" s="25"/>
      <c r="D2" s="25"/>
      <c r="E2" s="25" t="s">
        <v>188</v>
      </c>
      <c r="F2" s="25"/>
      <c r="G2" s="25"/>
      <c r="H2" s="25"/>
      <c r="I2" s="25"/>
      <c r="J2" s="154"/>
      <c r="L2" s="153"/>
      <c r="M2" s="25"/>
      <c r="N2" s="25"/>
      <c r="O2" s="25"/>
      <c r="P2" s="25" t="s">
        <v>188</v>
      </c>
      <c r="Q2" s="25"/>
      <c r="R2" s="25"/>
      <c r="S2" s="25"/>
      <c r="T2" s="25"/>
      <c r="U2" s="25"/>
      <c r="V2" s="25"/>
      <c r="W2" s="25"/>
      <c r="X2" s="25"/>
      <c r="Y2" s="25"/>
      <c r="Z2" s="154"/>
    </row>
    <row r="3" spans="1:26" ht="15" customHeight="1">
      <c r="A3" s="153"/>
      <c r="B3" s="25"/>
      <c r="C3" s="25"/>
      <c r="D3" s="25"/>
      <c r="E3" s="118" t="s">
        <v>1</v>
      </c>
      <c r="F3" s="118" t="s">
        <v>3</v>
      </c>
      <c r="G3" s="25"/>
      <c r="H3" s="25"/>
      <c r="I3" s="25"/>
      <c r="J3" s="154"/>
      <c r="L3" s="153"/>
      <c r="M3" s="25"/>
      <c r="N3" s="25"/>
      <c r="O3" s="25"/>
      <c r="P3" s="29" t="s">
        <v>1</v>
      </c>
      <c r="Q3" s="29" t="s">
        <v>3</v>
      </c>
      <c r="R3" s="25"/>
      <c r="S3" s="25"/>
      <c r="T3" s="25"/>
      <c r="U3" s="25"/>
      <c r="V3" s="25"/>
      <c r="W3" s="208"/>
      <c r="X3" s="25"/>
      <c r="Y3" s="25"/>
      <c r="Z3" s="154"/>
    </row>
    <row r="4" spans="1:26">
      <c r="A4" s="153"/>
      <c r="B4" s="25"/>
      <c r="C4" s="25"/>
      <c r="D4" s="25"/>
      <c r="E4" s="163">
        <v>2.5000000000000004</v>
      </c>
      <c r="F4" s="163">
        <v>4.5</v>
      </c>
      <c r="G4" s="25"/>
      <c r="H4" s="25"/>
      <c r="I4" s="25"/>
      <c r="J4" s="154"/>
      <c r="L4" s="153"/>
      <c r="M4" s="25"/>
      <c r="N4" s="25"/>
      <c r="O4" s="25"/>
      <c r="P4" s="163">
        <v>2.5000000000000004</v>
      </c>
      <c r="Q4" s="163">
        <v>4.5</v>
      </c>
      <c r="R4" s="25"/>
      <c r="S4" s="25"/>
      <c r="T4" s="25"/>
      <c r="U4" s="25"/>
      <c r="V4" s="25"/>
      <c r="W4" s="25"/>
      <c r="X4" s="25"/>
      <c r="Y4" s="25"/>
      <c r="Z4" s="154"/>
    </row>
    <row r="5" spans="1:26">
      <c r="A5" s="153"/>
      <c r="B5" s="25"/>
      <c r="C5" s="25"/>
      <c r="D5" s="25"/>
      <c r="E5" s="25"/>
      <c r="F5" s="25"/>
      <c r="G5" s="25"/>
      <c r="H5" s="25"/>
      <c r="I5" s="25"/>
      <c r="J5" s="154"/>
      <c r="L5" s="153"/>
      <c r="M5" s="25"/>
      <c r="N5" s="25"/>
      <c r="O5" s="25"/>
      <c r="P5" s="18"/>
      <c r="Q5" s="18"/>
      <c r="R5" s="224" t="s">
        <v>189</v>
      </c>
      <c r="S5" s="194" t="s">
        <v>212</v>
      </c>
      <c r="T5" s="118" t="s">
        <v>209</v>
      </c>
      <c r="U5" s="118" t="s">
        <v>210</v>
      </c>
      <c r="V5" s="118" t="s">
        <v>211</v>
      </c>
      <c r="W5" s="25"/>
      <c r="X5" s="25"/>
      <c r="Y5" s="25"/>
      <c r="Z5" s="154"/>
    </row>
    <row r="6" spans="1:26">
      <c r="A6" s="153" t="s">
        <v>191</v>
      </c>
      <c r="B6" s="25"/>
      <c r="C6" s="25"/>
      <c r="D6" s="25"/>
      <c r="E6" s="118">
        <v>40</v>
      </c>
      <c r="F6" s="118">
        <v>32</v>
      </c>
      <c r="G6" s="212">
        <f>SUMPRODUCT(E4:F4,E6:F6)</f>
        <v>244</v>
      </c>
      <c r="H6" s="25" t="s">
        <v>192</v>
      </c>
      <c r="I6" s="25"/>
      <c r="J6" s="154"/>
      <c r="L6" s="153"/>
      <c r="M6" s="25"/>
      <c r="N6" s="25"/>
      <c r="O6" s="17" t="s">
        <v>191</v>
      </c>
      <c r="P6" s="118">
        <v>40</v>
      </c>
      <c r="Q6" s="198">
        <v>32</v>
      </c>
      <c r="R6" s="225">
        <v>244</v>
      </c>
      <c r="S6" s="220">
        <f>1/3</f>
        <v>0.33333333333333331</v>
      </c>
      <c r="T6" s="27">
        <f>S6/R6</f>
        <v>1.366120218579235E-3</v>
      </c>
      <c r="U6" s="27">
        <f>P6*T6</f>
        <v>5.4644808743169397E-2</v>
      </c>
      <c r="V6" s="27">
        <f>Q6*T6</f>
        <v>4.3715846994535519E-2</v>
      </c>
      <c r="W6" s="25"/>
      <c r="X6" s="25"/>
      <c r="Y6" s="25"/>
      <c r="Z6" s="154"/>
    </row>
    <row r="7" spans="1:26">
      <c r="A7" s="153"/>
      <c r="B7" s="25"/>
      <c r="C7" s="25"/>
      <c r="D7" s="25"/>
      <c r="E7" s="18"/>
      <c r="F7" s="18"/>
      <c r="G7" s="18"/>
      <c r="H7" s="25"/>
      <c r="I7" s="25"/>
      <c r="J7" s="154"/>
      <c r="L7" s="153"/>
      <c r="M7" s="25"/>
      <c r="N7" s="25"/>
      <c r="O7" s="17" t="s">
        <v>193</v>
      </c>
      <c r="P7" s="118">
        <v>800</v>
      </c>
      <c r="Q7" s="198">
        <v>1250</v>
      </c>
      <c r="R7" s="225">
        <v>6950</v>
      </c>
      <c r="S7" s="220">
        <f t="shared" ref="S7:S8" si="0">1/3</f>
        <v>0.33333333333333331</v>
      </c>
      <c r="T7" s="27">
        <f t="shared" ref="T7:T8" si="1">S7/R7</f>
        <v>4.7961630695443642E-5</v>
      </c>
      <c r="U7" s="27">
        <f t="shared" ref="U7" si="2">P7*T7</f>
        <v>3.8369304556354913E-2</v>
      </c>
      <c r="V7" s="27">
        <f t="shared" ref="V7:V8" si="3">Q7*T7</f>
        <v>5.9952038369304551E-2</v>
      </c>
      <c r="W7" s="25"/>
      <c r="X7" s="25"/>
      <c r="Y7" s="25"/>
      <c r="Z7" s="154"/>
    </row>
    <row r="8" spans="1:26">
      <c r="A8" s="153"/>
      <c r="B8" s="25"/>
      <c r="C8" s="25"/>
      <c r="D8" s="25"/>
      <c r="E8" s="25"/>
      <c r="F8" s="25"/>
      <c r="G8" s="18" t="s">
        <v>58</v>
      </c>
      <c r="H8" s="25"/>
      <c r="I8" s="18" t="s">
        <v>14</v>
      </c>
      <c r="J8" s="154"/>
      <c r="L8" s="153"/>
      <c r="M8" s="25"/>
      <c r="N8" s="25"/>
      <c r="O8" s="17" t="s">
        <v>302</v>
      </c>
      <c r="P8" s="118">
        <v>0.2</v>
      </c>
      <c r="Q8" s="198">
        <v>0.45</v>
      </c>
      <c r="R8" s="225">
        <v>2</v>
      </c>
      <c r="S8" s="220">
        <f t="shared" si="0"/>
        <v>0.33333333333333331</v>
      </c>
      <c r="T8" s="27">
        <f t="shared" si="1"/>
        <v>0.16666666666666666</v>
      </c>
      <c r="U8" s="27">
        <f>P8*T8</f>
        <v>3.3333333333333333E-2</v>
      </c>
      <c r="V8" s="27">
        <f t="shared" si="3"/>
        <v>7.4999999999999997E-2</v>
      </c>
      <c r="W8" s="25"/>
      <c r="X8" s="25"/>
      <c r="Y8" s="25"/>
      <c r="Z8" s="154"/>
    </row>
    <row r="9" spans="1:26">
      <c r="A9" s="153"/>
      <c r="B9" s="25" t="s">
        <v>194</v>
      </c>
      <c r="C9" s="25"/>
      <c r="D9" s="17" t="s">
        <v>195</v>
      </c>
      <c r="E9" s="118">
        <v>12</v>
      </c>
      <c r="F9" s="118">
        <v>4</v>
      </c>
      <c r="G9" s="37">
        <f>SUMPRODUCT($E$4:$F$4,E9:F9)</f>
        <v>48.000000000000007</v>
      </c>
      <c r="H9" s="27" t="s">
        <v>6</v>
      </c>
      <c r="I9" s="37">
        <v>48</v>
      </c>
      <c r="J9" s="154"/>
      <c r="L9" s="153"/>
      <c r="M9" s="25"/>
      <c r="N9" s="25"/>
      <c r="O9" s="25"/>
      <c r="P9" s="25"/>
      <c r="Q9" s="25"/>
      <c r="R9" s="25"/>
      <c r="S9" s="211">
        <f>SUM(S6:S8)</f>
        <v>1</v>
      </c>
      <c r="T9" s="25"/>
      <c r="U9" s="4"/>
      <c r="V9" s="4"/>
      <c r="W9" s="25"/>
      <c r="X9" s="25"/>
      <c r="Y9" s="25"/>
      <c r="Z9" s="154"/>
    </row>
    <row r="10" spans="1:26">
      <c r="A10" s="153"/>
      <c r="B10" s="25" t="s">
        <v>196</v>
      </c>
      <c r="C10" s="25"/>
      <c r="D10" s="17" t="s">
        <v>197</v>
      </c>
      <c r="E10" s="118">
        <v>4</v>
      </c>
      <c r="F10" s="118">
        <v>4</v>
      </c>
      <c r="G10" s="37">
        <f t="shared" ref="G10" si="4">SUMPRODUCT($E$4:$F$4,E10:F10)</f>
        <v>28</v>
      </c>
      <c r="H10" s="27" t="s">
        <v>6</v>
      </c>
      <c r="I10" s="37">
        <v>28</v>
      </c>
      <c r="J10" s="154"/>
      <c r="L10" s="153"/>
      <c r="M10" s="25"/>
      <c r="N10" s="25"/>
      <c r="P10" s="25"/>
      <c r="Q10" s="25"/>
      <c r="R10" s="25"/>
      <c r="S10" s="25"/>
      <c r="T10" s="35" t="s">
        <v>299</v>
      </c>
      <c r="U10" s="223">
        <f>SUM(U6:U8)</f>
        <v>0.12634744663285763</v>
      </c>
      <c r="V10" s="223">
        <f>SUM(V6:V8)</f>
        <v>0.17866788536384007</v>
      </c>
      <c r="X10" s="25"/>
      <c r="Y10" s="25"/>
      <c r="Z10" s="154"/>
    </row>
    <row r="11" spans="1:26">
      <c r="A11" s="153"/>
      <c r="B11" s="25" t="s">
        <v>199</v>
      </c>
      <c r="C11" s="25"/>
      <c r="D11" s="17" t="s">
        <v>200</v>
      </c>
      <c r="E11" s="118">
        <v>10</v>
      </c>
      <c r="F11" s="118">
        <v>20</v>
      </c>
      <c r="G11" s="37">
        <f>SUMPRODUCT($E$4:$F$4,E11:F11)</f>
        <v>115</v>
      </c>
      <c r="H11" s="27" t="s">
        <v>6</v>
      </c>
      <c r="I11" s="37">
        <v>100</v>
      </c>
      <c r="J11" s="154"/>
      <c r="L11" s="153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154"/>
    </row>
    <row r="12" spans="1:26" ht="15" thickBot="1">
      <c r="A12" s="159"/>
      <c r="B12" s="160"/>
      <c r="C12" s="160"/>
      <c r="D12" s="160"/>
      <c r="E12" s="160"/>
      <c r="F12" s="160"/>
      <c r="G12" s="160"/>
      <c r="H12" s="160"/>
      <c r="I12" s="160"/>
      <c r="J12" s="161"/>
      <c r="L12" s="153"/>
      <c r="M12" s="25"/>
      <c r="N12" s="25"/>
      <c r="O12" s="25"/>
      <c r="P12" s="217" t="s">
        <v>1</v>
      </c>
      <c r="Q12" s="217" t="s">
        <v>3</v>
      </c>
      <c r="R12" s="29" t="s">
        <v>58</v>
      </c>
      <c r="S12" s="18"/>
      <c r="T12" s="29" t="s">
        <v>14</v>
      </c>
      <c r="U12" s="25"/>
      <c r="V12" s="215">
        <f>SUMPRODUCT(P4:Q4,U10:V10)</f>
        <v>1.1198741007194246</v>
      </c>
      <c r="W12" s="216" t="s">
        <v>213</v>
      </c>
      <c r="X12" s="222"/>
      <c r="Y12" s="25"/>
      <c r="Z12" s="154"/>
    </row>
    <row r="13" spans="1:26">
      <c r="A13" s="206"/>
      <c r="B13" s="151"/>
      <c r="C13" s="151"/>
      <c r="D13" s="151"/>
      <c r="E13" s="151"/>
      <c r="F13" s="151"/>
      <c r="G13" s="151"/>
      <c r="H13" s="151"/>
      <c r="I13" s="151"/>
      <c r="J13" s="152"/>
      <c r="L13" s="153"/>
      <c r="M13" s="25"/>
      <c r="N13" s="17" t="s">
        <v>194</v>
      </c>
      <c r="O13" s="25" t="s">
        <v>202</v>
      </c>
      <c r="P13" s="118">
        <v>12</v>
      </c>
      <c r="Q13" s="118">
        <v>4</v>
      </c>
      <c r="R13" s="37">
        <f>SUMPRODUCT($P$4:$Q$4,P13:Q13)</f>
        <v>48.000000000000007</v>
      </c>
      <c r="S13" s="118" t="s">
        <v>6</v>
      </c>
      <c r="T13" s="37">
        <v>48</v>
      </c>
      <c r="U13" s="25"/>
      <c r="V13" s="222"/>
      <c r="W13" s="222"/>
      <c r="X13" s="222"/>
      <c r="Y13" s="25"/>
      <c r="Z13" s="154"/>
    </row>
    <row r="14" spans="1:26">
      <c r="A14" s="218" t="s">
        <v>203</v>
      </c>
      <c r="B14" s="25"/>
      <c r="C14" s="25"/>
      <c r="D14" s="25"/>
      <c r="E14" s="25"/>
      <c r="F14" s="25"/>
      <c r="G14" s="25"/>
      <c r="H14" s="25"/>
      <c r="I14" s="25"/>
      <c r="J14" s="154"/>
      <c r="L14" s="153"/>
      <c r="M14" s="25"/>
      <c r="N14" s="17" t="s">
        <v>196</v>
      </c>
      <c r="O14" s="25" t="s">
        <v>204</v>
      </c>
      <c r="P14" s="118">
        <v>4</v>
      </c>
      <c r="Q14" s="118">
        <v>4</v>
      </c>
      <c r="R14" s="37">
        <f>SUMPRODUCT($P$4:$Q$4,P14:Q14)</f>
        <v>28</v>
      </c>
      <c r="S14" s="118" t="s">
        <v>6</v>
      </c>
      <c r="T14" s="37">
        <v>28</v>
      </c>
      <c r="U14" s="25"/>
      <c r="V14" s="25"/>
      <c r="W14" s="25"/>
      <c r="X14" s="25"/>
      <c r="Y14" s="25"/>
      <c r="Z14" s="154"/>
    </row>
    <row r="15" spans="1:26">
      <c r="A15" s="153"/>
      <c r="B15" s="25"/>
      <c r="C15" s="25"/>
      <c r="D15" s="25"/>
      <c r="E15" s="25" t="s">
        <v>188</v>
      </c>
      <c r="F15" s="25"/>
      <c r="G15" s="25"/>
      <c r="H15" s="25"/>
      <c r="I15" s="25"/>
      <c r="J15" s="154"/>
      <c r="L15" s="153"/>
      <c r="M15" s="25"/>
      <c r="N15" s="17" t="s">
        <v>199</v>
      </c>
      <c r="O15" s="25" t="s">
        <v>205</v>
      </c>
      <c r="P15" s="118">
        <v>10</v>
      </c>
      <c r="Q15" s="118">
        <v>20</v>
      </c>
      <c r="R15" s="37">
        <f>SUMPRODUCT($P$4:$Q$4,P15:Q15)</f>
        <v>115</v>
      </c>
      <c r="S15" s="118" t="s">
        <v>6</v>
      </c>
      <c r="T15" s="37">
        <v>100</v>
      </c>
      <c r="U15" s="25"/>
      <c r="V15" s="25"/>
      <c r="W15" s="25"/>
      <c r="X15" s="25"/>
      <c r="Y15" s="25"/>
      <c r="Z15" s="154"/>
    </row>
    <row r="16" spans="1:26">
      <c r="A16" s="153"/>
      <c r="B16" s="25"/>
      <c r="C16" s="25"/>
      <c r="D16" s="25"/>
      <c r="E16" s="118" t="s">
        <v>1</v>
      </c>
      <c r="F16" s="118" t="s">
        <v>3</v>
      </c>
      <c r="G16" s="25"/>
      <c r="H16" s="25"/>
      <c r="I16" s="25"/>
      <c r="J16" s="154"/>
      <c r="L16" s="153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154"/>
    </row>
    <row r="17" spans="1:26">
      <c r="A17" s="153"/>
      <c r="B17" s="25"/>
      <c r="C17" s="25"/>
      <c r="D17" s="25"/>
      <c r="E17" s="163">
        <v>4</v>
      </c>
      <c r="F17" s="163">
        <v>3</v>
      </c>
      <c r="G17" s="25"/>
      <c r="H17" s="25"/>
      <c r="I17" s="25"/>
      <c r="J17" s="154"/>
      <c r="L17" s="153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154"/>
    </row>
    <row r="18" spans="1:26">
      <c r="A18" s="153"/>
      <c r="B18" s="25"/>
      <c r="C18" s="25"/>
      <c r="D18" s="25"/>
      <c r="E18" s="25"/>
      <c r="F18" s="25"/>
      <c r="G18" s="25"/>
      <c r="H18" s="25"/>
      <c r="I18" s="25"/>
      <c r="J18" s="154"/>
      <c r="L18" s="153"/>
      <c r="M18" s="194" t="s">
        <v>190</v>
      </c>
      <c r="N18" s="219" t="s">
        <v>1</v>
      </c>
      <c r="O18" s="118" t="s">
        <v>3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154"/>
    </row>
    <row r="19" spans="1:26">
      <c r="A19" s="153" t="s">
        <v>193</v>
      </c>
      <c r="B19" s="25"/>
      <c r="C19" s="25"/>
      <c r="D19" s="25"/>
      <c r="E19" s="118">
        <v>800</v>
      </c>
      <c r="F19" s="118">
        <v>1250</v>
      </c>
      <c r="G19" s="212">
        <f>SUMPRODUCT(E17:F17,E19:F19)</f>
        <v>6950</v>
      </c>
      <c r="H19" s="25" t="s">
        <v>206</v>
      </c>
      <c r="I19" s="25"/>
      <c r="J19" s="154"/>
      <c r="L19" s="153"/>
      <c r="M19" s="193">
        <v>0.33</v>
      </c>
      <c r="N19" s="219">
        <v>4.0000000000000027</v>
      </c>
      <c r="O19" s="118">
        <v>2.9999999999999987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154"/>
    </row>
    <row r="20" spans="1:26">
      <c r="A20" s="153"/>
      <c r="B20" s="25"/>
      <c r="C20" s="25"/>
      <c r="D20" s="25"/>
      <c r="E20" s="18"/>
      <c r="F20" s="18"/>
      <c r="G20" s="18"/>
      <c r="H20" s="25"/>
      <c r="I20" s="25"/>
      <c r="J20" s="154"/>
      <c r="L20" s="153"/>
      <c r="M20" s="193">
        <v>0.33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154"/>
    </row>
    <row r="21" spans="1:26">
      <c r="A21" s="153"/>
      <c r="B21" s="25"/>
      <c r="C21" s="25"/>
      <c r="D21" s="25"/>
      <c r="E21" s="25"/>
      <c r="F21" s="25"/>
      <c r="G21" s="18" t="s">
        <v>58</v>
      </c>
      <c r="H21" s="25"/>
      <c r="I21" s="18" t="s">
        <v>14</v>
      </c>
      <c r="J21" s="154"/>
      <c r="L21" s="153"/>
      <c r="M21" s="193">
        <v>0.33</v>
      </c>
      <c r="N21" s="16" t="s">
        <v>11</v>
      </c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154"/>
    </row>
    <row r="22" spans="1:26">
      <c r="A22" s="153"/>
      <c r="B22" s="25" t="s">
        <v>194</v>
      </c>
      <c r="C22" s="25"/>
      <c r="D22" s="17" t="s">
        <v>195</v>
      </c>
      <c r="E22" s="118">
        <v>12</v>
      </c>
      <c r="F22" s="118">
        <v>4</v>
      </c>
      <c r="G22" s="37">
        <f>SUMPRODUCT($E$17:$F$17,E22:F22)</f>
        <v>60</v>
      </c>
      <c r="H22" s="27" t="s">
        <v>6</v>
      </c>
      <c r="I22" s="37">
        <v>48</v>
      </c>
      <c r="J22" s="154"/>
      <c r="L22" s="153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154"/>
    </row>
    <row r="23" spans="1:26">
      <c r="A23" s="153"/>
      <c r="B23" s="25" t="s">
        <v>196</v>
      </c>
      <c r="C23" s="25"/>
      <c r="D23" s="17" t="s">
        <v>197</v>
      </c>
      <c r="E23" s="118">
        <v>4</v>
      </c>
      <c r="F23" s="118">
        <v>4</v>
      </c>
      <c r="G23" s="37">
        <f t="shared" ref="G23:G24" si="5">SUMPRODUCT($E$17:$F$17,E23:F23)</f>
        <v>28</v>
      </c>
      <c r="H23" s="27" t="s">
        <v>6</v>
      </c>
      <c r="I23" s="37">
        <v>28</v>
      </c>
      <c r="J23" s="154"/>
      <c r="L23" s="153"/>
      <c r="M23" s="194" t="s">
        <v>190</v>
      </c>
      <c r="N23" s="219" t="s">
        <v>1</v>
      </c>
      <c r="O23" s="118" t="s">
        <v>3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154"/>
    </row>
    <row r="24" spans="1:26">
      <c r="A24" s="153"/>
      <c r="B24" s="25" t="s">
        <v>199</v>
      </c>
      <c r="C24" s="25"/>
      <c r="D24" s="17" t="s">
        <v>200</v>
      </c>
      <c r="E24" s="118">
        <v>10</v>
      </c>
      <c r="F24" s="118">
        <v>20</v>
      </c>
      <c r="G24" s="37">
        <f t="shared" si="5"/>
        <v>100</v>
      </c>
      <c r="H24" s="27" t="s">
        <v>6</v>
      </c>
      <c r="I24" s="37">
        <v>100</v>
      </c>
      <c r="J24" s="154"/>
      <c r="L24" s="153"/>
      <c r="M24" s="193">
        <v>0.66666666666666663</v>
      </c>
      <c r="N24" s="219">
        <v>4.0000000000000027</v>
      </c>
      <c r="O24" s="118">
        <v>2.9999999999999987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154"/>
    </row>
    <row r="25" spans="1:26" ht="15" thickBot="1">
      <c r="A25" s="159"/>
      <c r="B25" s="160"/>
      <c r="C25" s="160"/>
      <c r="D25" s="160"/>
      <c r="E25" s="160"/>
      <c r="F25" s="160"/>
      <c r="G25" s="160"/>
      <c r="H25" s="160"/>
      <c r="I25" s="160"/>
      <c r="J25" s="161"/>
      <c r="L25" s="153"/>
      <c r="M25" s="193">
        <v>0.16666666666666666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154"/>
    </row>
    <row r="26" spans="1:26">
      <c r="A26" s="206"/>
      <c r="B26" s="151"/>
      <c r="C26" s="151"/>
      <c r="D26" s="151"/>
      <c r="E26" s="151"/>
      <c r="F26" s="151"/>
      <c r="G26" s="151"/>
      <c r="H26" s="151"/>
      <c r="I26" s="151"/>
      <c r="J26" s="152"/>
      <c r="L26" s="153"/>
      <c r="M26" s="193">
        <v>0.16666666666666666</v>
      </c>
      <c r="N26" s="16" t="s">
        <v>11</v>
      </c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154"/>
    </row>
    <row r="27" spans="1:26">
      <c r="A27" s="218" t="s">
        <v>207</v>
      </c>
      <c r="B27" s="25"/>
      <c r="C27" s="25"/>
      <c r="D27" s="25"/>
      <c r="E27" s="25"/>
      <c r="F27" s="25"/>
      <c r="G27" s="25"/>
      <c r="H27" s="25"/>
      <c r="I27" s="25"/>
      <c r="J27" s="154"/>
      <c r="L27" s="153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154"/>
    </row>
    <row r="28" spans="1:26">
      <c r="A28" s="153"/>
      <c r="B28" s="25"/>
      <c r="C28" s="25"/>
      <c r="D28" s="25"/>
      <c r="E28" s="25" t="s">
        <v>188</v>
      </c>
      <c r="F28" s="25"/>
      <c r="G28" s="25"/>
      <c r="H28" s="25"/>
      <c r="I28" s="25"/>
      <c r="J28" s="154"/>
      <c r="L28" s="153"/>
      <c r="M28" s="194" t="s">
        <v>190</v>
      </c>
      <c r="N28" s="219" t="s">
        <v>1</v>
      </c>
      <c r="O28" s="118" t="s">
        <v>3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154"/>
    </row>
    <row r="29" spans="1:26">
      <c r="A29" s="153"/>
      <c r="B29" s="25"/>
      <c r="C29" s="25"/>
      <c r="D29" s="25"/>
      <c r="E29" s="118" t="s">
        <v>1</v>
      </c>
      <c r="F29" s="118" t="s">
        <v>3</v>
      </c>
      <c r="G29" s="25"/>
      <c r="H29" s="25"/>
      <c r="I29" s="25"/>
      <c r="J29" s="154"/>
      <c r="L29" s="153"/>
      <c r="M29" s="193">
        <v>0.83333333333333337</v>
      </c>
      <c r="N29" s="219">
        <v>2.4999999999999996</v>
      </c>
      <c r="O29" s="118">
        <v>4.5000000000000009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154"/>
    </row>
    <row r="30" spans="1:26">
      <c r="A30" s="153"/>
      <c r="B30" s="25"/>
      <c r="C30" s="25"/>
      <c r="D30" s="25"/>
      <c r="E30" s="163">
        <v>9.9999999999999982</v>
      </c>
      <c r="F30" s="163">
        <v>0</v>
      </c>
      <c r="G30" s="25"/>
      <c r="H30" s="25"/>
      <c r="I30" s="25"/>
      <c r="J30" s="154"/>
      <c r="L30" s="153"/>
      <c r="M30" s="193">
        <v>8.3333333333333329E-2</v>
      </c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154"/>
    </row>
    <row r="31" spans="1:26">
      <c r="A31" s="153"/>
      <c r="B31" s="25"/>
      <c r="C31" s="25"/>
      <c r="D31" s="25"/>
      <c r="E31" s="25"/>
      <c r="F31" s="25"/>
      <c r="G31" s="25"/>
      <c r="H31" s="25"/>
      <c r="I31" s="25"/>
      <c r="J31" s="154"/>
      <c r="L31" s="153"/>
      <c r="M31" s="193">
        <v>8.3333333333333329E-2</v>
      </c>
      <c r="N31" s="16" t="s">
        <v>10</v>
      </c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154"/>
    </row>
    <row r="32" spans="1:26">
      <c r="A32" s="153"/>
      <c r="B32" s="25"/>
      <c r="C32" s="25"/>
      <c r="D32" s="25"/>
      <c r="E32" s="25"/>
      <c r="F32" s="25"/>
      <c r="G32" s="25"/>
      <c r="H32" s="25"/>
      <c r="I32" s="25"/>
      <c r="J32" s="154"/>
      <c r="L32" s="153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154"/>
    </row>
    <row r="33" spans="1:26">
      <c r="A33" s="153" t="s">
        <v>302</v>
      </c>
      <c r="B33" s="25"/>
      <c r="C33" s="25"/>
      <c r="D33" s="25"/>
      <c r="E33" s="118">
        <v>0.2</v>
      </c>
      <c r="F33" s="118">
        <v>0.45</v>
      </c>
      <c r="G33" s="212">
        <f>SUMPRODUCT(E30:F30,E33:F33)</f>
        <v>1.9999999999999998</v>
      </c>
      <c r="H33" s="25" t="s">
        <v>208</v>
      </c>
      <c r="I33" s="25"/>
      <c r="J33" s="154"/>
      <c r="L33" s="153"/>
      <c r="M33" s="194" t="s">
        <v>190</v>
      </c>
      <c r="N33" s="219" t="s">
        <v>1</v>
      </c>
      <c r="O33" s="118" t="s">
        <v>3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154"/>
    </row>
    <row r="34" spans="1:26">
      <c r="A34" s="153"/>
      <c r="B34" s="25"/>
      <c r="C34" s="25"/>
      <c r="D34" s="25"/>
      <c r="E34" s="25"/>
      <c r="F34" s="25"/>
      <c r="G34" s="18" t="s">
        <v>58</v>
      </c>
      <c r="H34" s="25"/>
      <c r="I34" s="18" t="s">
        <v>14</v>
      </c>
      <c r="J34" s="154"/>
      <c r="L34" s="153"/>
      <c r="M34" s="193">
        <v>8.3333333333333329E-2</v>
      </c>
      <c r="N34" s="219">
        <v>10</v>
      </c>
      <c r="O34" s="118">
        <v>0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154"/>
    </row>
    <row r="35" spans="1:26">
      <c r="A35" s="153"/>
      <c r="B35" s="25" t="s">
        <v>194</v>
      </c>
      <c r="C35" s="25"/>
      <c r="D35" s="17" t="s">
        <v>195</v>
      </c>
      <c r="E35" s="118">
        <v>12</v>
      </c>
      <c r="F35" s="118">
        <v>4</v>
      </c>
      <c r="G35" s="37">
        <f>SUMPRODUCT($E$30:$F$30,E35:F35)</f>
        <v>119.99999999999997</v>
      </c>
      <c r="H35" s="27" t="s">
        <v>6</v>
      </c>
      <c r="I35" s="37">
        <v>48</v>
      </c>
      <c r="J35" s="154"/>
      <c r="L35" s="153"/>
      <c r="M35" s="193">
        <v>8.3333333333333329E-2</v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154"/>
    </row>
    <row r="36" spans="1:26">
      <c r="A36" s="153"/>
      <c r="B36" s="25" t="s">
        <v>196</v>
      </c>
      <c r="C36" s="25"/>
      <c r="D36" s="17" t="s">
        <v>197</v>
      </c>
      <c r="E36" s="118">
        <v>4</v>
      </c>
      <c r="F36" s="118">
        <v>4</v>
      </c>
      <c r="G36" s="37">
        <f t="shared" ref="G36:G37" si="6">SUMPRODUCT($E$30:$F$30,E36:F36)</f>
        <v>39.999999999999993</v>
      </c>
      <c r="H36" s="27" t="s">
        <v>6</v>
      </c>
      <c r="I36" s="37">
        <v>28</v>
      </c>
      <c r="J36" s="154"/>
      <c r="L36" s="153"/>
      <c r="M36" s="193">
        <v>0.83333333333333337</v>
      </c>
      <c r="N36" s="16" t="s">
        <v>12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154"/>
    </row>
    <row r="37" spans="1:26">
      <c r="A37" s="153"/>
      <c r="B37" s="25" t="s">
        <v>199</v>
      </c>
      <c r="C37" s="25"/>
      <c r="D37" s="17" t="s">
        <v>200</v>
      </c>
      <c r="E37" s="118">
        <v>10</v>
      </c>
      <c r="F37" s="118">
        <v>20</v>
      </c>
      <c r="G37" s="37">
        <f t="shared" si="6"/>
        <v>99.999999999999986</v>
      </c>
      <c r="H37" s="27" t="s">
        <v>6</v>
      </c>
      <c r="I37" s="37">
        <v>100</v>
      </c>
      <c r="J37" s="154"/>
      <c r="L37" s="153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154"/>
    </row>
    <row r="38" spans="1:26" ht="15" thickBot="1">
      <c r="A38" s="159"/>
      <c r="B38" s="160"/>
      <c r="C38" s="160"/>
      <c r="D38" s="160"/>
      <c r="E38" s="160"/>
      <c r="F38" s="160"/>
      <c r="G38" s="160"/>
      <c r="H38" s="160"/>
      <c r="I38" s="160"/>
      <c r="J38" s="161"/>
      <c r="L38" s="159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1"/>
    </row>
    <row r="57" spans="10:11">
      <c r="J57" s="114">
        <f>P6/R6</f>
        <v>0.16393442622950818</v>
      </c>
      <c r="K57" s="114">
        <f>Q6/R6</f>
        <v>0.13114754098360656</v>
      </c>
    </row>
    <row r="58" spans="10:11">
      <c r="J58" s="114">
        <f>P7/R7</f>
        <v>0.11510791366906475</v>
      </c>
      <c r="K58" s="114">
        <f>Q7/R7</f>
        <v>0.17985611510791366</v>
      </c>
    </row>
    <row r="59" spans="10:11">
      <c r="J59" s="114">
        <f>P8/R8</f>
        <v>0.1</v>
      </c>
      <c r="K59" s="114">
        <f>Q8/R8</f>
        <v>0.22500000000000001</v>
      </c>
    </row>
    <row r="60" spans="10:11">
      <c r="J60" s="114">
        <f>J57+J58+J59</f>
        <v>0.37904233989857294</v>
      </c>
      <c r="K60" s="114">
        <f>K57+K58+K59</f>
        <v>0.53600365609152023</v>
      </c>
    </row>
  </sheetData>
  <conditionalFormatting sqref="M24:M26">
    <cfRule type="colorScale" priority="5">
      <colorScale>
        <cfvo type="min"/>
        <cfvo type="max"/>
        <color rgb="FFFFEF9C"/>
        <color rgb="FF63BE7B"/>
      </colorScale>
    </cfRule>
  </conditionalFormatting>
  <conditionalFormatting sqref="M29:M31">
    <cfRule type="colorScale" priority="3">
      <colorScale>
        <cfvo type="min"/>
        <cfvo type="max"/>
        <color rgb="FFFFEF9C"/>
        <color rgb="FF63BE7B"/>
      </colorScale>
    </cfRule>
  </conditionalFormatting>
  <conditionalFormatting sqref="M34:M36">
    <cfRule type="colorScale" priority="2">
      <colorScale>
        <cfvo type="min"/>
        <cfvo type="max"/>
        <color rgb="FFFFEF9C"/>
        <color rgb="FF63BE7B"/>
      </colorScale>
    </cfRule>
  </conditionalFormatting>
  <conditionalFormatting sqref="M19:M21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14"/>
  <sheetViews>
    <sheetView topLeftCell="H1" zoomScale="131" zoomScaleNormal="131" workbookViewId="0">
      <selection activeCell="W14" sqref="W14"/>
    </sheetView>
  </sheetViews>
  <sheetFormatPr defaultRowHeight="14.4"/>
  <cols>
    <col min="1" max="1" width="8.88671875" style="34"/>
    <col min="2" max="2" width="16" style="34" customWidth="1"/>
    <col min="3" max="7" width="8.88671875" style="34"/>
    <col min="8" max="8" width="19.88671875" style="34" customWidth="1"/>
    <col min="9" max="9" width="8.88671875" style="34"/>
    <col min="13" max="22" width="5.88671875" customWidth="1"/>
    <col min="23" max="23" width="7.21875" customWidth="1"/>
  </cols>
  <sheetData>
    <row r="3" spans="2:23">
      <c r="B3" s="75"/>
      <c r="C3" s="75"/>
      <c r="D3" s="75"/>
      <c r="E3" s="75"/>
      <c r="F3" s="75"/>
      <c r="G3" s="75"/>
      <c r="H3" s="75"/>
      <c r="I3" s="75"/>
      <c r="M3" s="330" t="s">
        <v>60</v>
      </c>
      <c r="N3" s="330"/>
      <c r="O3" s="330"/>
      <c r="P3" s="330" t="s">
        <v>61</v>
      </c>
      <c r="Q3" s="330"/>
      <c r="R3" s="330"/>
      <c r="S3" s="330"/>
      <c r="T3" s="330"/>
      <c r="U3" s="330"/>
      <c r="V3" s="330"/>
      <c r="W3" s="330" t="s">
        <v>62</v>
      </c>
    </row>
    <row r="4" spans="2:23">
      <c r="B4" s="75"/>
      <c r="C4" s="75"/>
      <c r="D4" s="75"/>
      <c r="E4" s="75"/>
      <c r="F4" s="75"/>
      <c r="G4" s="75"/>
      <c r="H4" s="75"/>
      <c r="I4" s="75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</row>
    <row r="5" spans="2:23">
      <c r="B5" s="75"/>
      <c r="C5" s="76"/>
      <c r="D5" s="76"/>
      <c r="E5" s="76"/>
      <c r="F5" s="75"/>
      <c r="G5" s="75"/>
      <c r="H5" s="75"/>
      <c r="I5" s="75"/>
      <c r="M5" s="331"/>
      <c r="N5" s="331"/>
      <c r="O5" s="331"/>
      <c r="P5" s="332" t="s">
        <v>63</v>
      </c>
      <c r="Q5" s="332"/>
      <c r="R5" s="333" t="s">
        <v>64</v>
      </c>
      <c r="S5" s="333"/>
      <c r="T5" s="334" t="s">
        <v>65</v>
      </c>
      <c r="U5" s="334"/>
      <c r="W5" s="331"/>
    </row>
    <row r="6" spans="2:23">
      <c r="B6" s="77"/>
      <c r="C6" s="78"/>
      <c r="D6" s="78"/>
      <c r="E6" s="78"/>
      <c r="F6" s="78"/>
      <c r="G6" s="78"/>
      <c r="H6" s="77"/>
      <c r="I6" s="78"/>
      <c r="M6" s="79" t="s">
        <v>1</v>
      </c>
      <c r="N6" s="79" t="s">
        <v>3</v>
      </c>
      <c r="O6" s="79" t="s">
        <v>19</v>
      </c>
      <c r="P6" s="80" t="s">
        <v>52</v>
      </c>
      <c r="Q6" s="81" t="s">
        <v>53</v>
      </c>
      <c r="R6" s="82" t="s">
        <v>54</v>
      </c>
      <c r="S6" s="83" t="s">
        <v>55</v>
      </c>
      <c r="T6" s="84" t="s">
        <v>56</v>
      </c>
      <c r="U6" s="84" t="s">
        <v>57</v>
      </c>
      <c r="V6" s="110" t="s">
        <v>58</v>
      </c>
      <c r="W6" s="110" t="s">
        <v>14</v>
      </c>
    </row>
    <row r="7" spans="2:23" ht="16.2">
      <c r="B7" s="77"/>
      <c r="C7" s="78"/>
      <c r="D7" s="78"/>
      <c r="E7" s="78"/>
      <c r="F7" s="78"/>
      <c r="G7" s="78"/>
      <c r="H7" s="77"/>
      <c r="I7" s="85"/>
      <c r="J7" s="22"/>
      <c r="K7" s="86"/>
      <c r="L7" s="86" t="s">
        <v>66</v>
      </c>
      <c r="M7" s="87">
        <v>12</v>
      </c>
      <c r="N7" s="87">
        <v>9</v>
      </c>
      <c r="O7" s="87">
        <v>15</v>
      </c>
      <c r="P7" s="88">
        <v>1</v>
      </c>
      <c r="Q7" s="88">
        <v>-1</v>
      </c>
      <c r="R7" s="89"/>
      <c r="S7" s="89"/>
      <c r="T7" s="90"/>
      <c r="U7" s="90"/>
      <c r="V7" s="110">
        <f>SUMPRODUCT(M7:U7,$M$11:$U$11)</f>
        <v>124.99999999999999</v>
      </c>
      <c r="W7" s="30">
        <v>125</v>
      </c>
    </row>
    <row r="8" spans="2:23" ht="16.2">
      <c r="B8" s="77"/>
      <c r="C8" s="78"/>
      <c r="D8" s="78"/>
      <c r="E8" s="78"/>
      <c r="F8" s="78"/>
      <c r="G8" s="78"/>
      <c r="H8" s="77"/>
      <c r="I8" s="91"/>
      <c r="J8" s="11"/>
      <c r="K8" s="92"/>
      <c r="L8" s="92" t="s">
        <v>67</v>
      </c>
      <c r="M8" s="87">
        <v>5</v>
      </c>
      <c r="N8" s="87">
        <v>3</v>
      </c>
      <c r="O8" s="87">
        <v>4</v>
      </c>
      <c r="P8" s="93"/>
      <c r="Q8" s="93"/>
      <c r="R8" s="94">
        <v>1</v>
      </c>
      <c r="S8" s="94">
        <v>-1</v>
      </c>
      <c r="T8" s="90"/>
      <c r="U8" s="90"/>
      <c r="V8" s="110">
        <f t="shared" ref="V8" si="0">SUMPRODUCT(M8:U8,$M$11:$U$11)</f>
        <v>40</v>
      </c>
      <c r="W8" s="29">
        <v>40</v>
      </c>
    </row>
    <row r="9" spans="2:23" ht="16.2">
      <c r="I9" s="95"/>
      <c r="J9" s="23"/>
      <c r="K9" s="96"/>
      <c r="L9" s="96" t="s">
        <v>68</v>
      </c>
      <c r="M9" s="87">
        <v>5</v>
      </c>
      <c r="N9" s="87">
        <v>7</v>
      </c>
      <c r="O9" s="87">
        <v>8</v>
      </c>
      <c r="P9" s="93"/>
      <c r="Q9" s="93"/>
      <c r="R9" s="89"/>
      <c r="S9" s="89"/>
      <c r="T9" s="90">
        <v>1</v>
      </c>
      <c r="U9" s="90">
        <v>-1</v>
      </c>
      <c r="V9" s="110">
        <f>SUMPRODUCT(M9:U9,$M$11:$U$11)</f>
        <v>54.999999999999993</v>
      </c>
      <c r="W9" s="29">
        <v>55</v>
      </c>
    </row>
    <row r="10" spans="2:23">
      <c r="P10" s="14"/>
      <c r="Q10" s="14"/>
      <c r="R10" s="14"/>
      <c r="S10" s="14"/>
      <c r="T10" s="14"/>
      <c r="U10" s="14"/>
    </row>
    <row r="11" spans="2:23">
      <c r="L11" s="2" t="s">
        <v>59</v>
      </c>
      <c r="M11" s="97">
        <v>8.3333333333333321</v>
      </c>
      <c r="N11" s="97">
        <v>0</v>
      </c>
      <c r="O11" s="97">
        <v>1.666666666666667</v>
      </c>
      <c r="P11" s="98">
        <v>0</v>
      </c>
      <c r="Q11" s="98">
        <v>0</v>
      </c>
      <c r="R11" s="99">
        <v>0</v>
      </c>
      <c r="S11" s="99">
        <v>8.3333333333333321</v>
      </c>
      <c r="T11" s="100">
        <v>0</v>
      </c>
      <c r="U11" s="100">
        <v>0</v>
      </c>
    </row>
    <row r="13" spans="2:23">
      <c r="L13" s="2" t="s">
        <v>69</v>
      </c>
      <c r="O13" s="2" t="s">
        <v>70</v>
      </c>
      <c r="P13" s="101">
        <v>5</v>
      </c>
      <c r="Q13" s="101">
        <v>0</v>
      </c>
      <c r="R13" s="101">
        <v>4</v>
      </c>
      <c r="S13" s="101">
        <v>2</v>
      </c>
      <c r="T13" s="101">
        <v>0</v>
      </c>
      <c r="U13" s="101">
        <v>3</v>
      </c>
    </row>
    <row r="14" spans="2:23">
      <c r="P14" s="329" t="s">
        <v>71</v>
      </c>
      <c r="Q14" s="329"/>
      <c r="R14" s="329"/>
      <c r="S14" s="329"/>
      <c r="T14" s="329"/>
      <c r="U14" s="329"/>
      <c r="V14" s="2" t="s">
        <v>16</v>
      </c>
      <c r="W14" s="10">
        <f>SUMPRODUCT(P13:U13,P11:U11)</f>
        <v>16.666666666666664</v>
      </c>
    </row>
  </sheetData>
  <mergeCells count="7">
    <mergeCell ref="P14:U14"/>
    <mergeCell ref="M3:O5"/>
    <mergeCell ref="P3:V4"/>
    <mergeCell ref="W3:W5"/>
    <mergeCell ref="P5:Q5"/>
    <mergeCell ref="R5:S5"/>
    <mergeCell ref="T5:U5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42"/>
  <sheetViews>
    <sheetView topLeftCell="I7" zoomScale="130" zoomScaleNormal="130" workbookViewId="0">
      <selection activeCell="M17" sqref="M17:O17"/>
    </sheetView>
  </sheetViews>
  <sheetFormatPr defaultRowHeight="14.4"/>
  <cols>
    <col min="1" max="1" width="8.88671875" style="34"/>
    <col min="2" max="2" width="16" style="34" customWidth="1"/>
    <col min="3" max="7" width="8.88671875" style="34"/>
    <col min="8" max="8" width="19.88671875" style="34" customWidth="1"/>
    <col min="9" max="9" width="8.88671875" style="34"/>
    <col min="13" max="22" width="5.88671875" customWidth="1"/>
    <col min="23" max="23" width="7.21875" customWidth="1"/>
  </cols>
  <sheetData>
    <row r="3" spans="2:23">
      <c r="B3" s="75"/>
      <c r="C3" s="75"/>
      <c r="D3" s="75"/>
      <c r="E3" s="75"/>
      <c r="F3" s="75"/>
      <c r="G3" s="75"/>
      <c r="H3" s="75"/>
      <c r="I3" s="75"/>
      <c r="M3" s="330" t="s">
        <v>60</v>
      </c>
      <c r="N3" s="330"/>
      <c r="O3" s="330"/>
      <c r="P3" s="330" t="s">
        <v>61</v>
      </c>
      <c r="Q3" s="330"/>
      <c r="R3" s="330"/>
      <c r="S3" s="330"/>
      <c r="T3" s="330"/>
      <c r="U3" s="330"/>
      <c r="V3" s="330"/>
      <c r="W3" s="330" t="s">
        <v>62</v>
      </c>
    </row>
    <row r="4" spans="2:23">
      <c r="B4" s="75"/>
      <c r="C4" s="75"/>
      <c r="D4" s="75"/>
      <c r="E4" s="75"/>
      <c r="F4" s="75"/>
      <c r="G4" s="75"/>
      <c r="H4" s="75"/>
      <c r="I4" s="75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</row>
    <row r="5" spans="2:23">
      <c r="B5" s="75"/>
      <c r="C5" s="76"/>
      <c r="D5" s="76"/>
      <c r="E5" s="76"/>
      <c r="F5" s="75"/>
      <c r="G5" s="75"/>
      <c r="H5" s="75"/>
      <c r="I5" s="75"/>
      <c r="M5" s="331"/>
      <c r="N5" s="331"/>
      <c r="O5" s="331"/>
      <c r="P5" s="332" t="s">
        <v>63</v>
      </c>
      <c r="Q5" s="332"/>
      <c r="R5" s="333" t="s">
        <v>64</v>
      </c>
      <c r="S5" s="333"/>
      <c r="T5" s="334" t="s">
        <v>65</v>
      </c>
      <c r="U5" s="334"/>
      <c r="W5" s="331"/>
    </row>
    <row r="6" spans="2:23">
      <c r="B6" s="77"/>
      <c r="C6" s="78"/>
      <c r="D6" s="78"/>
      <c r="E6" s="78"/>
      <c r="F6" s="78"/>
      <c r="G6" s="78"/>
      <c r="H6" s="77"/>
      <c r="I6" s="78"/>
      <c r="M6" s="79" t="s">
        <v>1</v>
      </c>
      <c r="N6" s="79" t="s">
        <v>3</v>
      </c>
      <c r="O6" s="79" t="s">
        <v>19</v>
      </c>
      <c r="P6" s="80" t="s">
        <v>52</v>
      </c>
      <c r="Q6" s="81" t="s">
        <v>53</v>
      </c>
      <c r="R6" s="82" t="s">
        <v>54</v>
      </c>
      <c r="S6" s="83" t="s">
        <v>55</v>
      </c>
      <c r="T6" s="84" t="s">
        <v>56</v>
      </c>
      <c r="U6" s="84" t="s">
        <v>57</v>
      </c>
      <c r="V6" s="28" t="s">
        <v>58</v>
      </c>
      <c r="W6" s="28" t="s">
        <v>14</v>
      </c>
    </row>
    <row r="7" spans="2:23" ht="16.2">
      <c r="B7" s="77"/>
      <c r="C7" s="78"/>
      <c r="D7" s="78"/>
      <c r="E7" s="78"/>
      <c r="F7" s="78"/>
      <c r="G7" s="78"/>
      <c r="H7" s="77"/>
      <c r="I7" s="85"/>
      <c r="J7" s="22"/>
      <c r="K7" s="86"/>
      <c r="L7" s="86" t="s">
        <v>66</v>
      </c>
      <c r="M7" s="87">
        <v>12</v>
      </c>
      <c r="N7" s="87">
        <v>9</v>
      </c>
      <c r="O7" s="87">
        <v>15</v>
      </c>
      <c r="P7" s="88">
        <v>1</v>
      </c>
      <c r="Q7" s="88">
        <v>-1</v>
      </c>
      <c r="R7" s="89"/>
      <c r="S7" s="89"/>
      <c r="T7" s="90"/>
      <c r="U7" s="90"/>
      <c r="V7" s="28">
        <f>SUMPRODUCT(M7:U7,$M$11:$U$11)</f>
        <v>140</v>
      </c>
      <c r="W7" s="115">
        <v>140</v>
      </c>
    </row>
    <row r="8" spans="2:23" ht="16.2">
      <c r="B8" s="77"/>
      <c r="C8" s="78"/>
      <c r="D8" s="78"/>
      <c r="E8" s="78"/>
      <c r="F8" s="78"/>
      <c r="G8" s="78"/>
      <c r="H8" s="77"/>
      <c r="I8" s="91"/>
      <c r="J8" s="11"/>
      <c r="K8" s="92"/>
      <c r="L8" s="92" t="s">
        <v>67</v>
      </c>
      <c r="M8" s="87">
        <v>5</v>
      </c>
      <c r="N8" s="87">
        <v>3</v>
      </c>
      <c r="O8" s="87">
        <v>4</v>
      </c>
      <c r="P8" s="93"/>
      <c r="Q8" s="93"/>
      <c r="R8" s="94">
        <v>1</v>
      </c>
      <c r="S8" s="94">
        <v>-1</v>
      </c>
      <c r="T8" s="90"/>
      <c r="U8" s="90"/>
      <c r="V8" s="28">
        <f t="shared" ref="V8" si="0">SUMPRODUCT(M8:U8,$M$11:$U$11)</f>
        <v>40</v>
      </c>
      <c r="W8" s="29">
        <v>40</v>
      </c>
    </row>
    <row r="9" spans="2:23" ht="16.2">
      <c r="I9" s="95"/>
      <c r="J9" s="23"/>
      <c r="K9" s="96"/>
      <c r="L9" s="96" t="s">
        <v>68</v>
      </c>
      <c r="M9" s="87">
        <v>5</v>
      </c>
      <c r="N9" s="87">
        <v>7</v>
      </c>
      <c r="O9" s="87">
        <v>8</v>
      </c>
      <c r="P9" s="93"/>
      <c r="Q9" s="93"/>
      <c r="R9" s="89"/>
      <c r="S9" s="89"/>
      <c r="T9" s="90">
        <v>1</v>
      </c>
      <c r="U9" s="90">
        <v>-1</v>
      </c>
      <c r="V9" s="28">
        <f>SUMPRODUCT(M9:U9,$M$11:$U$11)</f>
        <v>55</v>
      </c>
      <c r="W9" s="29">
        <v>55</v>
      </c>
    </row>
    <row r="10" spans="2:23">
      <c r="P10" s="14"/>
      <c r="Q10" s="14"/>
      <c r="R10" s="14"/>
      <c r="S10" s="14"/>
      <c r="T10" s="14"/>
      <c r="U10" s="14"/>
    </row>
    <row r="11" spans="2:23">
      <c r="L11" s="2" t="s">
        <v>59</v>
      </c>
      <c r="M11" s="288">
        <v>1.4814814814814812</v>
      </c>
      <c r="N11" s="97">
        <v>0</v>
      </c>
      <c r="O11" s="288">
        <v>8.1481481481481488</v>
      </c>
      <c r="P11" s="98">
        <v>0</v>
      </c>
      <c r="Q11" s="98">
        <v>0</v>
      </c>
      <c r="R11" s="99">
        <v>0</v>
      </c>
      <c r="S11" s="99">
        <v>0</v>
      </c>
      <c r="T11" s="100">
        <v>0</v>
      </c>
      <c r="U11" s="100">
        <v>17.592592592592595</v>
      </c>
    </row>
    <row r="13" spans="2:23">
      <c r="L13" s="2" t="s">
        <v>69</v>
      </c>
      <c r="O13" s="2" t="s">
        <v>70</v>
      </c>
      <c r="P13" s="101">
        <v>7</v>
      </c>
      <c r="Q13" s="101">
        <v>0</v>
      </c>
      <c r="R13" s="101">
        <v>1</v>
      </c>
      <c r="S13" s="101">
        <v>4</v>
      </c>
      <c r="T13" s="101">
        <v>0</v>
      </c>
      <c r="U13" s="101">
        <v>3</v>
      </c>
    </row>
    <row r="14" spans="2:23">
      <c r="L14" s="2" t="s">
        <v>84</v>
      </c>
      <c r="P14" s="329" t="s">
        <v>71</v>
      </c>
      <c r="Q14" s="329"/>
      <c r="R14" s="329"/>
      <c r="S14" s="329"/>
      <c r="T14" s="329"/>
      <c r="U14" s="329"/>
      <c r="V14" s="2" t="s">
        <v>16</v>
      </c>
      <c r="W14" s="10">
        <f>SUMPRODUCT(P13:U13,P11:U11)</f>
        <v>52.777777777777786</v>
      </c>
    </row>
    <row r="15" spans="2:23">
      <c r="P15" s="330"/>
      <c r="Q15" s="330"/>
      <c r="R15" s="330"/>
      <c r="S15" s="330"/>
      <c r="T15" s="330"/>
      <c r="U15" s="330"/>
    </row>
    <row r="16" spans="2:23">
      <c r="M16" s="79" t="s">
        <v>1</v>
      </c>
      <c r="N16" s="79" t="s">
        <v>3</v>
      </c>
      <c r="O16" s="79" t="s">
        <v>19</v>
      </c>
      <c r="P16" s="80" t="s">
        <v>52</v>
      </c>
      <c r="Q16" s="81" t="s">
        <v>53</v>
      </c>
      <c r="R16" s="82" t="s">
        <v>54</v>
      </c>
      <c r="S16" s="83" t="s">
        <v>55</v>
      </c>
      <c r="T16" s="84" t="s">
        <v>56</v>
      </c>
      <c r="U16" s="84" t="s">
        <v>57</v>
      </c>
    </row>
    <row r="17" spans="10:24">
      <c r="J17" s="2" t="s">
        <v>72</v>
      </c>
      <c r="K17" s="335" t="s">
        <v>73</v>
      </c>
      <c r="L17" s="4"/>
      <c r="M17" s="288">
        <v>3.7037037037037042</v>
      </c>
      <c r="N17" s="288">
        <v>0</v>
      </c>
      <c r="O17" s="288">
        <v>5.3703703703703702</v>
      </c>
      <c r="P17" s="98">
        <v>0</v>
      </c>
      <c r="Q17" s="98">
        <v>0</v>
      </c>
      <c r="R17" s="99">
        <v>0</v>
      </c>
      <c r="S17" s="99">
        <v>0</v>
      </c>
      <c r="T17" s="100">
        <v>0</v>
      </c>
      <c r="U17" s="100">
        <v>6.481481481481481</v>
      </c>
    </row>
    <row r="18" spans="10:24">
      <c r="K18" s="336"/>
      <c r="L18" s="4"/>
    </row>
    <row r="19" spans="10:24">
      <c r="K19" s="337"/>
      <c r="L19" s="4"/>
      <c r="P19" s="80" t="s">
        <v>52</v>
      </c>
      <c r="Q19" s="81" t="s">
        <v>53</v>
      </c>
      <c r="R19" s="82" t="s">
        <v>54</v>
      </c>
      <c r="S19" s="83" t="s">
        <v>55</v>
      </c>
      <c r="T19" s="84" t="s">
        <v>56</v>
      </c>
      <c r="U19" s="84" t="s">
        <v>57</v>
      </c>
    </row>
    <row r="20" spans="10:24">
      <c r="K20" s="102">
        <v>7</v>
      </c>
      <c r="L20" s="4"/>
      <c r="P20" s="101">
        <v>7</v>
      </c>
      <c r="Q20" s="101">
        <v>0</v>
      </c>
      <c r="R20" s="101">
        <v>1</v>
      </c>
      <c r="S20" s="101">
        <v>4</v>
      </c>
      <c r="T20" s="101">
        <v>0</v>
      </c>
      <c r="U20" s="101">
        <v>3</v>
      </c>
      <c r="W20" t="s">
        <v>51</v>
      </c>
      <c r="X20" s="4">
        <f>SUMPRODUCT(P20:U20,P17:U17)</f>
        <v>19.444444444444443</v>
      </c>
    </row>
    <row r="21" spans="10:24">
      <c r="K21" s="102" t="s">
        <v>74</v>
      </c>
      <c r="L21" s="4"/>
      <c r="M21" s="4"/>
      <c r="N21" s="4"/>
    </row>
    <row r="22" spans="10:24">
      <c r="K22" s="102">
        <v>3</v>
      </c>
      <c r="L22" s="4"/>
      <c r="M22" s="116"/>
      <c r="N22" s="116"/>
      <c r="O22" s="116"/>
      <c r="P22" s="117"/>
      <c r="Q22" s="116"/>
      <c r="R22" s="117"/>
      <c r="S22" s="116"/>
      <c r="T22" s="116"/>
      <c r="U22" s="116"/>
    </row>
    <row r="23" spans="10:24">
      <c r="L23" s="4"/>
      <c r="M23" s="29" t="s">
        <v>1</v>
      </c>
      <c r="N23" s="29" t="s">
        <v>3</v>
      </c>
      <c r="O23" s="29" t="s">
        <v>19</v>
      </c>
      <c r="P23" s="103" t="s">
        <v>75</v>
      </c>
      <c r="Q23" s="103" t="s">
        <v>76</v>
      </c>
      <c r="R23" s="104" t="s">
        <v>77</v>
      </c>
      <c r="S23" s="104" t="s">
        <v>78</v>
      </c>
      <c r="T23" s="105" t="s">
        <v>79</v>
      </c>
      <c r="U23" s="105" t="s">
        <v>80</v>
      </c>
    </row>
    <row r="24" spans="10:24">
      <c r="J24" s="2" t="s">
        <v>81</v>
      </c>
      <c r="K24" s="335" t="s">
        <v>73</v>
      </c>
      <c r="L24" s="4"/>
      <c r="M24" s="288">
        <v>11.666666666666668</v>
      </c>
      <c r="N24" s="288">
        <v>0</v>
      </c>
      <c r="O24" s="288">
        <v>0</v>
      </c>
      <c r="P24" s="98">
        <v>0</v>
      </c>
      <c r="Q24" s="98">
        <v>0</v>
      </c>
      <c r="R24" s="99">
        <v>0</v>
      </c>
      <c r="S24" s="99">
        <v>18.333333333333336</v>
      </c>
      <c r="T24" s="100">
        <v>0</v>
      </c>
      <c r="U24" s="100">
        <v>3.3333333333333339</v>
      </c>
    </row>
    <row r="25" spans="10:24">
      <c r="K25" s="336"/>
      <c r="L25" s="4"/>
    </row>
    <row r="26" spans="10:24">
      <c r="K26" s="337"/>
      <c r="L26" s="4"/>
      <c r="P26" s="80" t="s">
        <v>52</v>
      </c>
      <c r="Q26" s="81" t="s">
        <v>53</v>
      </c>
      <c r="R26" s="82" t="s">
        <v>54</v>
      </c>
      <c r="S26" s="83" t="s">
        <v>55</v>
      </c>
      <c r="T26" s="84" t="s">
        <v>56</v>
      </c>
      <c r="U26" s="84" t="s">
        <v>57</v>
      </c>
    </row>
    <row r="27" spans="10:24">
      <c r="K27" s="102">
        <v>5</v>
      </c>
      <c r="L27" s="4"/>
      <c r="P27" s="101">
        <v>5</v>
      </c>
      <c r="Q27" s="101">
        <v>0</v>
      </c>
      <c r="R27" s="101">
        <v>4</v>
      </c>
      <c r="S27" s="101">
        <v>2</v>
      </c>
      <c r="T27" s="101">
        <v>0</v>
      </c>
      <c r="U27" s="101">
        <v>3</v>
      </c>
      <c r="W27" t="s">
        <v>51</v>
      </c>
      <c r="X27" s="4">
        <f>SUMPRODUCT(P27:U27,P24:U24)</f>
        <v>46.666666666666671</v>
      </c>
    </row>
    <row r="28" spans="10:24">
      <c r="K28" s="102" t="s">
        <v>82</v>
      </c>
      <c r="L28" s="4"/>
      <c r="M28" s="4"/>
      <c r="N28" s="4"/>
      <c r="O28" s="4"/>
    </row>
    <row r="29" spans="10:24">
      <c r="K29" s="102">
        <v>3</v>
      </c>
      <c r="L29" s="4"/>
      <c r="M29" s="4"/>
      <c r="N29" s="4"/>
    </row>
    <row r="30" spans="10:24">
      <c r="L30" s="4"/>
      <c r="M30" s="4"/>
      <c r="N30" s="4"/>
    </row>
    <row r="31" spans="10:24">
      <c r="K31" s="4" t="s">
        <v>83</v>
      </c>
      <c r="L31" s="4"/>
      <c r="M31" s="4"/>
      <c r="N31" s="4"/>
    </row>
    <row r="32" spans="10:24">
      <c r="K32" s="120">
        <v>140</v>
      </c>
      <c r="L32" s="4"/>
      <c r="M32" s="4"/>
      <c r="N32" s="4"/>
    </row>
    <row r="33" spans="10:24">
      <c r="L33" s="4"/>
      <c r="M33" s="79" t="s">
        <v>1</v>
      </c>
      <c r="N33" s="79" t="s">
        <v>3</v>
      </c>
      <c r="O33" s="79" t="s">
        <v>19</v>
      </c>
      <c r="P33" s="80" t="s">
        <v>52</v>
      </c>
      <c r="Q33" s="81" t="s">
        <v>53</v>
      </c>
      <c r="R33" s="82" t="s">
        <v>54</v>
      </c>
      <c r="S33" s="83" t="s">
        <v>55</v>
      </c>
      <c r="T33" s="84" t="s">
        <v>56</v>
      </c>
      <c r="U33" s="84" t="s">
        <v>57</v>
      </c>
    </row>
    <row r="34" spans="10:24">
      <c r="J34" s="2" t="s">
        <v>300</v>
      </c>
      <c r="K34" s="335" t="s">
        <v>73</v>
      </c>
      <c r="L34" s="4"/>
      <c r="M34" s="288">
        <v>1.4814814814814812</v>
      </c>
      <c r="N34" s="288">
        <v>0</v>
      </c>
      <c r="O34" s="288">
        <v>8.1481481481481488</v>
      </c>
      <c r="P34" s="98">
        <v>0</v>
      </c>
      <c r="Q34" s="98">
        <v>0</v>
      </c>
      <c r="R34" s="99">
        <v>0</v>
      </c>
      <c r="S34" s="99">
        <v>0</v>
      </c>
      <c r="T34" s="100">
        <v>0</v>
      </c>
      <c r="U34" s="100">
        <v>17.592592592592595</v>
      </c>
    </row>
    <row r="35" spans="10:24">
      <c r="K35" s="336"/>
      <c r="L35" s="4"/>
    </row>
    <row r="36" spans="10:24">
      <c r="K36" s="337"/>
      <c r="L36" s="4"/>
      <c r="P36" s="80" t="s">
        <v>52</v>
      </c>
      <c r="Q36" s="81" t="s">
        <v>53</v>
      </c>
      <c r="R36" s="82" t="s">
        <v>54</v>
      </c>
      <c r="S36" s="83" t="s">
        <v>55</v>
      </c>
      <c r="T36" s="84" t="s">
        <v>56</v>
      </c>
      <c r="U36" s="84" t="s">
        <v>57</v>
      </c>
    </row>
    <row r="37" spans="10:24">
      <c r="K37" s="102" t="s">
        <v>85</v>
      </c>
      <c r="L37" s="4"/>
      <c r="P37" s="101">
        <v>7</v>
      </c>
      <c r="Q37" s="101">
        <v>0</v>
      </c>
      <c r="R37" s="101">
        <v>1</v>
      </c>
      <c r="S37" s="101">
        <v>4</v>
      </c>
      <c r="T37" s="101">
        <v>0</v>
      </c>
      <c r="U37" s="101">
        <v>3</v>
      </c>
      <c r="W37" t="s">
        <v>51</v>
      </c>
      <c r="X37" s="4">
        <f>SUMPRODUCT(P37:U37,P34:U34)</f>
        <v>52.777777777777786</v>
      </c>
    </row>
    <row r="38" spans="10:24">
      <c r="K38" s="102" t="s">
        <v>74</v>
      </c>
      <c r="L38" s="4"/>
      <c r="M38" s="4"/>
      <c r="N38" s="4"/>
    </row>
    <row r="39" spans="10:24">
      <c r="K39" s="102" t="s">
        <v>86</v>
      </c>
      <c r="L39" s="4"/>
      <c r="M39" s="4"/>
      <c r="N39" s="4"/>
    </row>
    <row r="40" spans="10:24">
      <c r="L40" s="4"/>
      <c r="M40" s="4"/>
      <c r="N40" s="4"/>
    </row>
    <row r="41" spans="10:24">
      <c r="K41" s="4" t="s">
        <v>83</v>
      </c>
      <c r="L41" s="4"/>
      <c r="M41" s="4"/>
      <c r="N41" s="4"/>
    </row>
    <row r="42" spans="10:24">
      <c r="K42" s="120">
        <v>140</v>
      </c>
    </row>
  </sheetData>
  <mergeCells count="10">
    <mergeCell ref="K17:K19"/>
    <mergeCell ref="K24:K26"/>
    <mergeCell ref="K34:K36"/>
    <mergeCell ref="M3:O5"/>
    <mergeCell ref="P3:V4"/>
    <mergeCell ref="W3:W5"/>
    <mergeCell ref="P5:Q5"/>
    <mergeCell ref="R5:S5"/>
    <mergeCell ref="T5:U5"/>
    <mergeCell ref="P14:U15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1"/>
  <sheetViews>
    <sheetView topLeftCell="AJ1" zoomScale="179" zoomScaleNormal="179" workbookViewId="0">
      <selection activeCell="AS2" sqref="AS2"/>
    </sheetView>
  </sheetViews>
  <sheetFormatPr defaultRowHeight="14.4"/>
  <cols>
    <col min="1" max="1" width="8.88671875" style="4" customWidth="1"/>
    <col min="2" max="2" width="3.5546875" style="4" customWidth="1"/>
    <col min="3" max="3" width="5.33203125" style="5" customWidth="1"/>
    <col min="4" max="4" width="4" style="5" bestFit="1" customWidth="1"/>
    <col min="5" max="5" width="2" style="5" bestFit="1" customWidth="1"/>
    <col min="6" max="6" width="5.33203125" style="5" customWidth="1"/>
    <col min="7" max="7" width="6.109375" style="5" customWidth="1"/>
    <col min="8" max="8" width="3.44140625" customWidth="1"/>
    <col min="20" max="20" width="5.109375" customWidth="1"/>
    <col min="21" max="21" width="3.88671875" customWidth="1"/>
    <col min="22" max="22" width="2.109375" customWidth="1"/>
    <col min="23" max="23" width="6.5546875" bestFit="1" customWidth="1"/>
    <col min="24" max="24" width="3.6640625" customWidth="1"/>
    <col min="25" max="25" width="2.109375" bestFit="1" customWidth="1"/>
    <col min="26" max="26" width="6.88671875" customWidth="1"/>
    <col min="27" max="27" width="8.88671875" hidden="1" customWidth="1"/>
    <col min="28" max="28" width="2.109375" bestFit="1" customWidth="1"/>
    <col min="29" max="29" width="4.21875" bestFit="1" customWidth="1"/>
    <col min="30" max="30" width="1.6640625" bestFit="1" customWidth="1"/>
    <col min="31" max="31" width="6.33203125" customWidth="1"/>
    <col min="32" max="34" width="10.33203125" customWidth="1"/>
    <col min="39" max="41" width="6.6640625" customWidth="1"/>
    <col min="42" max="42" width="8.88671875" customWidth="1"/>
    <col min="43" max="46" width="6.6640625" customWidth="1"/>
    <col min="47" max="47" width="7.33203125" customWidth="1"/>
    <col min="48" max="48" width="2.88671875" customWidth="1"/>
  </cols>
  <sheetData>
    <row r="1" spans="1:49">
      <c r="S1" s="122" t="s">
        <v>87</v>
      </c>
    </row>
    <row r="2" spans="1:49" ht="28.8">
      <c r="A2" s="3" t="s">
        <v>23</v>
      </c>
      <c r="S2" s="338" t="s">
        <v>37</v>
      </c>
      <c r="T2" s="338"/>
      <c r="U2" s="338"/>
      <c r="V2" s="338"/>
      <c r="W2" s="338"/>
      <c r="X2" s="338"/>
      <c r="Y2" s="338"/>
      <c r="Z2" s="338"/>
      <c r="AB2" s="8" t="s">
        <v>6</v>
      </c>
      <c r="AC2" s="10">
        <v>0</v>
      </c>
    </row>
    <row r="3" spans="1:49">
      <c r="AJ3" s="20" t="s">
        <v>92</v>
      </c>
    </row>
    <row r="4" spans="1:49">
      <c r="A4" s="4" t="s">
        <v>24</v>
      </c>
      <c r="B4" s="4" t="s">
        <v>0</v>
      </c>
      <c r="C4" s="39" t="s">
        <v>25</v>
      </c>
      <c r="D4" s="6" t="s">
        <v>1</v>
      </c>
      <c r="E4" s="7" t="s">
        <v>2</v>
      </c>
      <c r="F4" s="39" t="s">
        <v>26</v>
      </c>
      <c r="G4" s="6" t="s">
        <v>3</v>
      </c>
      <c r="T4" s="308" t="s">
        <v>39</v>
      </c>
      <c r="U4" s="308"/>
      <c r="V4" s="308"/>
      <c r="W4" s="308"/>
      <c r="X4" s="308"/>
      <c r="Y4" s="308"/>
      <c r="Z4" s="308"/>
      <c r="AJ4" s="127" t="s">
        <v>93</v>
      </c>
    </row>
    <row r="5" spans="1:49">
      <c r="T5" s="308" t="s">
        <v>38</v>
      </c>
      <c r="U5" s="308"/>
      <c r="V5" s="308"/>
      <c r="W5" s="308"/>
      <c r="X5" s="308"/>
      <c r="Y5" s="308"/>
      <c r="Z5" s="308"/>
      <c r="AM5" s="31" t="s">
        <v>1</v>
      </c>
      <c r="AN5" s="31" t="s">
        <v>3</v>
      </c>
      <c r="AO5" s="106" t="s">
        <v>31</v>
      </c>
      <c r="AP5" s="106" t="s">
        <v>32</v>
      </c>
      <c r="AQ5" s="108" t="s">
        <v>34</v>
      </c>
      <c r="AR5" s="108" t="s">
        <v>33</v>
      </c>
      <c r="AS5" s="109" t="s">
        <v>36</v>
      </c>
      <c r="AT5" s="109" t="s">
        <v>35</v>
      </c>
      <c r="AU5" t="s">
        <v>58</v>
      </c>
      <c r="AW5" t="s">
        <v>14</v>
      </c>
    </row>
    <row r="6" spans="1:49">
      <c r="A6" s="4" t="s">
        <v>18</v>
      </c>
      <c r="B6" s="4" t="s">
        <v>0</v>
      </c>
      <c r="C6" s="5">
        <v>1</v>
      </c>
      <c r="D6" s="6" t="s">
        <v>1</v>
      </c>
      <c r="E6" s="7" t="s">
        <v>2</v>
      </c>
      <c r="F6" s="5">
        <v>1.5</v>
      </c>
      <c r="G6" s="6" t="s">
        <v>3</v>
      </c>
      <c r="AJ6" s="22"/>
      <c r="AK6" s="22"/>
      <c r="AL6" s="22" t="s">
        <v>44</v>
      </c>
      <c r="AM6" s="69">
        <v>1</v>
      </c>
      <c r="AN6" s="69">
        <v>1.5</v>
      </c>
      <c r="AO6" s="36">
        <v>1</v>
      </c>
      <c r="AP6" s="36">
        <v>-1</v>
      </c>
      <c r="AQ6" s="70"/>
      <c r="AR6" s="70"/>
      <c r="AS6" s="37"/>
      <c r="AT6" s="37"/>
      <c r="AU6" s="27">
        <f>SUMPRODUCT(AM6:AT6,$AM$12:$AT$12)</f>
        <v>0</v>
      </c>
      <c r="AV6" s="111" t="s">
        <v>17</v>
      </c>
      <c r="AW6" s="72">
        <v>400</v>
      </c>
    </row>
    <row r="7" spans="1:49">
      <c r="S7" s="26" t="s">
        <v>27</v>
      </c>
      <c r="T7" s="40">
        <v>1</v>
      </c>
      <c r="U7" s="31" t="s">
        <v>1</v>
      </c>
      <c r="V7" s="41" t="s">
        <v>2</v>
      </c>
      <c r="W7" s="40">
        <v>1</v>
      </c>
      <c r="X7" s="31" t="s">
        <v>3</v>
      </c>
      <c r="Y7" s="8" t="s">
        <v>17</v>
      </c>
      <c r="Z7" s="32">
        <v>300</v>
      </c>
      <c r="AB7" s="41" t="s">
        <v>2</v>
      </c>
      <c r="AC7" t="s">
        <v>32</v>
      </c>
      <c r="AD7" s="33" t="s">
        <v>15</v>
      </c>
      <c r="AE7" t="s">
        <v>31</v>
      </c>
      <c r="AJ7" s="11"/>
      <c r="AK7" s="11"/>
      <c r="AL7" s="107" t="s">
        <v>27</v>
      </c>
      <c r="AM7" s="69">
        <v>1</v>
      </c>
      <c r="AN7" s="69">
        <v>1</v>
      </c>
      <c r="AO7" s="36"/>
      <c r="AP7" s="36"/>
      <c r="AQ7" s="70">
        <v>1</v>
      </c>
      <c r="AR7" s="70">
        <v>-1</v>
      </c>
      <c r="AS7" s="37"/>
      <c r="AT7" s="37"/>
      <c r="AU7" s="27">
        <f>SUMPRODUCT(AM7:AT7,$AM$12:$AT$12)</f>
        <v>0</v>
      </c>
      <c r="AV7" s="111" t="s">
        <v>17</v>
      </c>
      <c r="AW7" s="73">
        <v>300</v>
      </c>
    </row>
    <row r="8" spans="1:49">
      <c r="A8" s="4" t="s">
        <v>4</v>
      </c>
      <c r="AJ8" s="23"/>
      <c r="AK8" s="23"/>
      <c r="AL8" s="23" t="s">
        <v>28</v>
      </c>
      <c r="AM8" s="69">
        <v>100</v>
      </c>
      <c r="AN8" s="69">
        <v>200</v>
      </c>
      <c r="AO8" s="36"/>
      <c r="AP8" s="36"/>
      <c r="AQ8" s="70"/>
      <c r="AR8" s="70"/>
      <c r="AS8" s="37">
        <v>1</v>
      </c>
      <c r="AT8" s="37">
        <v>-1</v>
      </c>
      <c r="AU8" s="27">
        <f t="shared" ref="AU8:AU9" si="0">SUMPRODUCT(AM8:AT8,$AM$12:$AT$12)</f>
        <v>0</v>
      </c>
      <c r="AV8" s="111" t="s">
        <v>17</v>
      </c>
      <c r="AW8" s="74">
        <v>40000</v>
      </c>
    </row>
    <row r="9" spans="1:49">
      <c r="C9" s="40">
        <v>1</v>
      </c>
      <c r="D9" s="31" t="s">
        <v>1</v>
      </c>
      <c r="E9" s="41" t="s">
        <v>2</v>
      </c>
      <c r="F9" s="40">
        <v>1</v>
      </c>
      <c r="G9" s="31" t="s">
        <v>3</v>
      </c>
      <c r="H9" s="8" t="s">
        <v>6</v>
      </c>
      <c r="I9" s="32">
        <v>300</v>
      </c>
      <c r="J9" s="26" t="s">
        <v>27</v>
      </c>
      <c r="S9" t="s">
        <v>28</v>
      </c>
      <c r="T9" s="42">
        <v>100</v>
      </c>
      <c r="U9" s="43" t="s">
        <v>1</v>
      </c>
      <c r="V9" s="44" t="s">
        <v>2</v>
      </c>
      <c r="W9" s="42">
        <v>200</v>
      </c>
      <c r="X9" s="43" t="s">
        <v>3</v>
      </c>
      <c r="Y9" s="8" t="s">
        <v>17</v>
      </c>
      <c r="Z9" s="45">
        <v>40000</v>
      </c>
      <c r="AB9" s="44" t="s">
        <v>2</v>
      </c>
      <c r="AC9" t="s">
        <v>33</v>
      </c>
      <c r="AD9" s="33" t="s">
        <v>15</v>
      </c>
      <c r="AE9" t="s">
        <v>34</v>
      </c>
      <c r="AL9" s="62" t="s">
        <v>29</v>
      </c>
      <c r="AM9" s="69">
        <v>1</v>
      </c>
      <c r="AN9" s="69">
        <v>0</v>
      </c>
      <c r="AO9" s="36"/>
      <c r="AP9" s="36"/>
      <c r="AQ9" s="70"/>
      <c r="AR9" s="70"/>
      <c r="AS9" s="37"/>
      <c r="AT9" s="37"/>
      <c r="AU9" s="27">
        <f t="shared" si="0"/>
        <v>0</v>
      </c>
      <c r="AV9" s="112" t="s">
        <v>5</v>
      </c>
      <c r="AW9" s="27">
        <v>300</v>
      </c>
    </row>
    <row r="10" spans="1:49">
      <c r="C10" s="9"/>
      <c r="D10" s="5">
        <v>0</v>
      </c>
      <c r="F10" s="9"/>
      <c r="G10" s="5">
        <f>(I10-$C$9*D10)/$F$9</f>
        <v>300</v>
      </c>
      <c r="H10" s="33" t="s">
        <v>17</v>
      </c>
      <c r="I10" s="10">
        <v>300</v>
      </c>
      <c r="AF10" s="339" t="s">
        <v>40</v>
      </c>
      <c r="AG10" s="340"/>
      <c r="AH10" s="340"/>
      <c r="AL10" s="63" t="s">
        <v>30</v>
      </c>
      <c r="AM10" s="69">
        <v>0</v>
      </c>
      <c r="AN10" s="69">
        <v>1</v>
      </c>
      <c r="AO10" s="36"/>
      <c r="AP10" s="36"/>
      <c r="AQ10" s="70"/>
      <c r="AR10" s="70"/>
      <c r="AS10" s="37"/>
      <c r="AT10" s="37"/>
      <c r="AU10" s="27">
        <f>SUMPRODUCT(AM10:AT10,$AM$12:$AT$12)</f>
        <v>0</v>
      </c>
      <c r="AV10" s="112" t="s">
        <v>5</v>
      </c>
      <c r="AW10" s="27">
        <v>200</v>
      </c>
    </row>
    <row r="11" spans="1:49">
      <c r="C11" s="9"/>
      <c r="D11" s="5">
        <f>(I11-$F$9*G11)/$C$9</f>
        <v>300</v>
      </c>
      <c r="F11" s="9"/>
      <c r="G11" s="5">
        <v>0</v>
      </c>
      <c r="H11" s="33" t="s">
        <v>17</v>
      </c>
      <c r="I11" s="10">
        <v>300</v>
      </c>
      <c r="S11" t="s">
        <v>44</v>
      </c>
      <c r="T11" s="9">
        <v>1</v>
      </c>
      <c r="U11" s="6" t="s">
        <v>1</v>
      </c>
      <c r="V11" s="7" t="s">
        <v>2</v>
      </c>
      <c r="W11" s="9">
        <v>1.5</v>
      </c>
      <c r="X11" s="6" t="s">
        <v>3</v>
      </c>
      <c r="Y11" s="33" t="s">
        <v>17</v>
      </c>
      <c r="Z11" s="61">
        <v>400</v>
      </c>
      <c r="AB11" s="7" t="s">
        <v>2</v>
      </c>
      <c r="AC11" t="s">
        <v>35</v>
      </c>
      <c r="AD11" s="33" t="s">
        <v>15</v>
      </c>
      <c r="AE11" t="s">
        <v>36</v>
      </c>
      <c r="AF11" s="340"/>
      <c r="AG11" s="340"/>
      <c r="AH11" s="340"/>
      <c r="AO11" s="14"/>
      <c r="AP11" s="14"/>
    </row>
    <row r="12" spans="1:49">
      <c r="C12" s="9"/>
      <c r="F12" s="9"/>
      <c r="I12" s="10"/>
      <c r="AF12" s="340"/>
      <c r="AG12" s="340"/>
      <c r="AH12" s="340"/>
      <c r="AL12" s="2" t="s">
        <v>45</v>
      </c>
      <c r="AM12" s="69">
        <v>0</v>
      </c>
      <c r="AN12" s="274">
        <v>0</v>
      </c>
      <c r="AO12" s="274">
        <v>0</v>
      </c>
      <c r="AP12" s="274">
        <v>0</v>
      </c>
      <c r="AQ12" s="274">
        <v>0</v>
      </c>
      <c r="AR12" s="274">
        <v>0</v>
      </c>
      <c r="AS12" s="274">
        <v>0</v>
      </c>
      <c r="AT12" s="274">
        <v>0</v>
      </c>
    </row>
    <row r="13" spans="1:49">
      <c r="C13" s="42">
        <v>100</v>
      </c>
      <c r="D13" s="43" t="s">
        <v>1</v>
      </c>
      <c r="E13" s="44" t="s">
        <v>2</v>
      </c>
      <c r="F13" s="42">
        <v>200</v>
      </c>
      <c r="G13" s="43" t="s">
        <v>3</v>
      </c>
      <c r="H13" s="8" t="s">
        <v>6</v>
      </c>
      <c r="I13" s="45">
        <v>40000</v>
      </c>
      <c r="J13" t="s">
        <v>28</v>
      </c>
      <c r="AF13" s="340"/>
      <c r="AG13" s="340"/>
      <c r="AH13" s="340"/>
    </row>
    <row r="14" spans="1:49">
      <c r="C14" s="9"/>
      <c r="D14" s="5">
        <v>0</v>
      </c>
      <c r="F14" s="9"/>
      <c r="G14" s="5">
        <f>(I14-$C$13*D14)/$F$13</f>
        <v>200</v>
      </c>
      <c r="H14" s="33" t="s">
        <v>17</v>
      </c>
      <c r="I14" s="45">
        <v>40000</v>
      </c>
      <c r="AK14" t="s">
        <v>46</v>
      </c>
      <c r="AO14" s="72">
        <v>0</v>
      </c>
      <c r="AP14" s="72">
        <f>10000/AW6</f>
        <v>25</v>
      </c>
      <c r="AQ14" s="73">
        <f>10000/AW7</f>
        <v>33.333333333333336</v>
      </c>
      <c r="AR14" s="73">
        <v>0</v>
      </c>
      <c r="AS14" s="113">
        <f>10000/AW8</f>
        <v>0.25</v>
      </c>
      <c r="AT14" s="74">
        <v>0</v>
      </c>
    </row>
    <row r="15" spans="1:49">
      <c r="C15" s="9"/>
      <c r="D15" s="5">
        <f>(I15-$F$13*G15)/$C$13</f>
        <v>400</v>
      </c>
      <c r="F15" s="9"/>
      <c r="G15" s="5">
        <v>0</v>
      </c>
      <c r="H15" s="33" t="s">
        <v>17</v>
      </c>
      <c r="I15" s="45">
        <v>40000</v>
      </c>
      <c r="T15" s="40">
        <v>1</v>
      </c>
      <c r="U15" s="31" t="s">
        <v>1</v>
      </c>
      <c r="V15" s="41" t="s">
        <v>2</v>
      </c>
      <c r="W15" s="40">
        <v>1</v>
      </c>
      <c r="X15" s="31" t="s">
        <v>3</v>
      </c>
      <c r="Y15" s="33" t="s">
        <v>15</v>
      </c>
      <c r="Z15" t="s">
        <v>32</v>
      </c>
      <c r="AB15" s="41" t="s">
        <v>2</v>
      </c>
      <c r="AC15" t="s">
        <v>31</v>
      </c>
      <c r="AD15" s="8" t="s">
        <v>17</v>
      </c>
      <c r="AE15" s="32">
        <v>300</v>
      </c>
    </row>
    <row r="16" spans="1:49">
      <c r="C16" s="9"/>
      <c r="F16" s="9"/>
      <c r="I16" s="10"/>
      <c r="AO16" t="s">
        <v>51</v>
      </c>
      <c r="AP16" s="68">
        <f>SUMPRODUCT(AO12:AT12,AO14:AT14)</f>
        <v>0</v>
      </c>
    </row>
    <row r="17" spans="3:50">
      <c r="C17" s="46">
        <v>1</v>
      </c>
      <c r="D17" s="47" t="s">
        <v>1</v>
      </c>
      <c r="E17" s="48" t="s">
        <v>2</v>
      </c>
      <c r="F17" s="46">
        <v>0</v>
      </c>
      <c r="G17" s="49"/>
      <c r="H17" s="8" t="s">
        <v>5</v>
      </c>
      <c r="I17" s="50">
        <v>300</v>
      </c>
      <c r="J17" s="51" t="s">
        <v>29</v>
      </c>
      <c r="T17" s="42">
        <v>100</v>
      </c>
      <c r="U17" s="43" t="s">
        <v>1</v>
      </c>
      <c r="V17" s="44" t="s">
        <v>2</v>
      </c>
      <c r="W17" s="42">
        <v>200</v>
      </c>
      <c r="X17" s="43" t="s">
        <v>3</v>
      </c>
      <c r="Y17" s="33" t="s">
        <v>15</v>
      </c>
      <c r="Z17" t="s">
        <v>33</v>
      </c>
      <c r="AB17" s="44" t="s">
        <v>2</v>
      </c>
      <c r="AC17" t="s">
        <v>34</v>
      </c>
      <c r="AD17" s="8" t="s">
        <v>17</v>
      </c>
      <c r="AE17" s="45">
        <v>40000</v>
      </c>
    </row>
    <row r="18" spans="3:50">
      <c r="C18" s="9"/>
      <c r="D18" s="5">
        <v>300</v>
      </c>
      <c r="F18" s="9"/>
      <c r="G18" s="5">
        <v>0</v>
      </c>
      <c r="I18" s="50"/>
    </row>
    <row r="19" spans="3:50">
      <c r="C19" s="9"/>
      <c r="D19" s="5">
        <v>300</v>
      </c>
      <c r="F19" s="9"/>
      <c r="G19" s="5">
        <v>300</v>
      </c>
      <c r="I19" s="50"/>
      <c r="T19" s="9">
        <v>1</v>
      </c>
      <c r="U19" s="6" t="s">
        <v>1</v>
      </c>
      <c r="V19" s="7" t="s">
        <v>2</v>
      </c>
      <c r="W19" s="9">
        <v>1.5</v>
      </c>
      <c r="X19" s="6" t="s">
        <v>3</v>
      </c>
      <c r="Y19" s="33" t="s">
        <v>15</v>
      </c>
      <c r="Z19" t="s">
        <v>35</v>
      </c>
      <c r="AB19" s="7" t="s">
        <v>2</v>
      </c>
      <c r="AC19" t="s">
        <v>36</v>
      </c>
      <c r="AD19" s="33" t="s">
        <v>17</v>
      </c>
      <c r="AE19" s="61">
        <f>Z11</f>
        <v>400</v>
      </c>
      <c r="AJ19" s="20" t="s">
        <v>94</v>
      </c>
    </row>
    <row r="20" spans="3:50">
      <c r="C20" s="9"/>
      <c r="F20" s="9"/>
      <c r="I20" s="10"/>
      <c r="M20" s="12" t="s">
        <v>7</v>
      </c>
      <c r="N20" s="12" t="s">
        <v>1</v>
      </c>
      <c r="O20" s="12" t="s">
        <v>3</v>
      </c>
      <c r="P20" s="12" t="s">
        <v>8</v>
      </c>
      <c r="AJ20" s="20" t="s">
        <v>95</v>
      </c>
    </row>
    <row r="21" spans="3:50">
      <c r="C21" s="52"/>
      <c r="D21" s="53"/>
      <c r="E21" s="53"/>
      <c r="F21" s="52">
        <v>1</v>
      </c>
      <c r="G21" s="54" t="s">
        <v>3</v>
      </c>
      <c r="H21" s="8" t="s">
        <v>5</v>
      </c>
      <c r="I21" s="55">
        <v>200</v>
      </c>
      <c r="J21" s="56" t="s">
        <v>30</v>
      </c>
      <c r="M21" t="s">
        <v>9</v>
      </c>
      <c r="N21">
        <v>200</v>
      </c>
      <c r="O21">
        <v>100</v>
      </c>
      <c r="P21" s="60">
        <f>N21+1.5*O21</f>
        <v>350</v>
      </c>
      <c r="S21" s="122" t="s">
        <v>89</v>
      </c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M21" s="31" t="s">
        <v>1</v>
      </c>
      <c r="AN21" s="31" t="s">
        <v>3</v>
      </c>
      <c r="AO21" s="106" t="s">
        <v>31</v>
      </c>
      <c r="AP21" s="106" t="s">
        <v>32</v>
      </c>
      <c r="AQ21" s="108" t="s">
        <v>34</v>
      </c>
      <c r="AR21" s="108" t="s">
        <v>33</v>
      </c>
      <c r="AS21" s="109" t="s">
        <v>36</v>
      </c>
      <c r="AT21" s="109" t="s">
        <v>35</v>
      </c>
    </row>
    <row r="22" spans="3:50">
      <c r="C22" s="52"/>
      <c r="D22" s="57">
        <v>0</v>
      </c>
      <c r="E22" s="57"/>
      <c r="F22" s="58"/>
      <c r="G22" s="57">
        <v>200</v>
      </c>
      <c r="H22" s="8"/>
      <c r="I22" s="59"/>
      <c r="J22" s="56"/>
      <c r="M22" t="s">
        <v>10</v>
      </c>
      <c r="N22">
        <v>100</v>
      </c>
      <c r="O22">
        <v>200</v>
      </c>
      <c r="P22">
        <f t="shared" ref="P22:P24" si="1">N22+1.5*O22</f>
        <v>400</v>
      </c>
      <c r="AJ22" s="22"/>
      <c r="AK22" s="22"/>
      <c r="AL22" s="22" t="s">
        <v>44</v>
      </c>
      <c r="AM22" s="69">
        <v>1</v>
      </c>
      <c r="AN22" s="69">
        <v>1.5</v>
      </c>
      <c r="AO22" s="36">
        <v>1</v>
      </c>
      <c r="AP22" s="36">
        <v>-1</v>
      </c>
      <c r="AQ22" s="70"/>
      <c r="AR22" s="70"/>
      <c r="AS22" s="37"/>
      <c r="AT22" s="37"/>
      <c r="AU22" s="27">
        <f>SUMPRODUCT(AM22:AT22,$AM$28:$AT$28)</f>
        <v>400</v>
      </c>
      <c r="AV22" s="111" t="s">
        <v>17</v>
      </c>
      <c r="AW22" s="72">
        <v>400</v>
      </c>
    </row>
    <row r="23" spans="3:50">
      <c r="C23" s="52"/>
      <c r="D23" s="57">
        <v>300</v>
      </c>
      <c r="E23" s="57"/>
      <c r="F23" s="58"/>
      <c r="G23" s="57">
        <v>200</v>
      </c>
      <c r="H23" s="8"/>
      <c r="I23" s="59"/>
      <c r="J23" s="56"/>
      <c r="M23" t="s">
        <v>11</v>
      </c>
      <c r="N23">
        <v>300</v>
      </c>
      <c r="O23">
        <v>200</v>
      </c>
      <c r="P23">
        <f t="shared" si="1"/>
        <v>600</v>
      </c>
      <c r="S23" t="s">
        <v>50</v>
      </c>
      <c r="U23" s="33" t="s">
        <v>90</v>
      </c>
      <c r="AJ23" s="11"/>
      <c r="AK23" s="11"/>
      <c r="AL23" s="107" t="s">
        <v>27</v>
      </c>
      <c r="AM23" s="69">
        <v>1</v>
      </c>
      <c r="AN23" s="69">
        <v>1</v>
      </c>
      <c r="AO23" s="36"/>
      <c r="AP23" s="36"/>
      <c r="AQ23" s="70">
        <v>1</v>
      </c>
      <c r="AR23" s="70">
        <v>-1</v>
      </c>
      <c r="AS23" s="37"/>
      <c r="AT23" s="37"/>
      <c r="AU23" s="27">
        <f t="shared" ref="AU23:AU26" si="2">SUMPRODUCT(AM23:AT23,$AM$28:$AT$28)</f>
        <v>600</v>
      </c>
      <c r="AV23" s="111" t="s">
        <v>17</v>
      </c>
      <c r="AW23" s="73">
        <v>600</v>
      </c>
      <c r="AX23">
        <f>600-150</f>
        <v>450</v>
      </c>
    </row>
    <row r="24" spans="3:50">
      <c r="C24" s="9"/>
      <c r="F24" s="9"/>
      <c r="I24" s="10"/>
      <c r="M24" t="s">
        <v>12</v>
      </c>
      <c r="N24">
        <v>300</v>
      </c>
      <c r="O24">
        <v>50</v>
      </c>
      <c r="P24">
        <f t="shared" si="1"/>
        <v>375</v>
      </c>
      <c r="AJ24" s="23"/>
      <c r="AK24" s="23"/>
      <c r="AL24" s="23" t="s">
        <v>28</v>
      </c>
      <c r="AM24" s="69">
        <v>100</v>
      </c>
      <c r="AN24" s="69">
        <v>200</v>
      </c>
      <c r="AO24" s="36"/>
      <c r="AP24" s="36"/>
      <c r="AQ24" s="70"/>
      <c r="AR24" s="70"/>
      <c r="AS24" s="37">
        <v>1</v>
      </c>
      <c r="AT24" s="37">
        <v>-1</v>
      </c>
      <c r="AU24" s="27">
        <f t="shared" si="2"/>
        <v>60000</v>
      </c>
      <c r="AV24" s="111" t="s">
        <v>17</v>
      </c>
      <c r="AW24" s="74">
        <v>60000</v>
      </c>
    </row>
    <row r="25" spans="3:50">
      <c r="C25" s="9">
        <v>1</v>
      </c>
      <c r="D25" s="6" t="s">
        <v>1</v>
      </c>
      <c r="F25" s="9"/>
      <c r="H25" s="8" t="s">
        <v>6</v>
      </c>
      <c r="I25" s="10">
        <v>0</v>
      </c>
      <c r="S25" t="s">
        <v>41</v>
      </c>
      <c r="AL25" s="62" t="s">
        <v>29</v>
      </c>
      <c r="AM25" s="69">
        <v>1</v>
      </c>
      <c r="AN25" s="69">
        <v>0</v>
      </c>
      <c r="AO25" s="19"/>
      <c r="AP25" s="19"/>
      <c r="AQ25" s="19"/>
      <c r="AR25" s="19"/>
      <c r="AS25" s="19"/>
      <c r="AT25" s="19"/>
      <c r="AU25" s="27">
        <f t="shared" si="2"/>
        <v>300</v>
      </c>
      <c r="AV25" s="112" t="s">
        <v>5</v>
      </c>
      <c r="AW25" s="27">
        <v>300</v>
      </c>
    </row>
    <row r="26" spans="3:50">
      <c r="C26" s="9"/>
      <c r="F26" s="9"/>
      <c r="I26" s="10"/>
      <c r="S26" t="s">
        <v>42</v>
      </c>
      <c r="AL26" s="63" t="s">
        <v>30</v>
      </c>
      <c r="AM26" s="69">
        <v>0</v>
      </c>
      <c r="AN26" s="69">
        <v>1</v>
      </c>
      <c r="AO26" s="19"/>
      <c r="AP26" s="19"/>
      <c r="AQ26" s="19"/>
      <c r="AR26" s="19"/>
      <c r="AS26" s="19"/>
      <c r="AT26" s="19"/>
      <c r="AU26" s="27">
        <f t="shared" si="2"/>
        <v>150</v>
      </c>
      <c r="AV26" s="112" t="s">
        <v>5</v>
      </c>
      <c r="AW26" s="27">
        <v>200</v>
      </c>
    </row>
    <row r="27" spans="3:50">
      <c r="C27" s="9"/>
      <c r="F27" s="9">
        <v>1</v>
      </c>
      <c r="G27" s="6" t="s">
        <v>3</v>
      </c>
      <c r="H27" s="8" t="s">
        <v>6</v>
      </c>
      <c r="I27" s="10">
        <v>0</v>
      </c>
      <c r="S27" t="s">
        <v>43</v>
      </c>
      <c r="AO27" s="14"/>
      <c r="AP27" s="14"/>
    </row>
    <row r="28" spans="3:50">
      <c r="S28" s="20" t="s">
        <v>91</v>
      </c>
      <c r="AL28" s="2" t="s">
        <v>45</v>
      </c>
      <c r="AM28" s="69">
        <v>300</v>
      </c>
      <c r="AN28" s="118">
        <v>150</v>
      </c>
      <c r="AO28" s="118">
        <v>0</v>
      </c>
      <c r="AP28" s="118">
        <v>125</v>
      </c>
      <c r="AQ28" s="118">
        <v>150</v>
      </c>
      <c r="AR28" s="118">
        <v>0</v>
      </c>
      <c r="AS28" s="118">
        <v>0</v>
      </c>
      <c r="AT28" s="118">
        <v>0</v>
      </c>
    </row>
    <row r="29" spans="3:50">
      <c r="S29" t="s">
        <v>47</v>
      </c>
      <c r="AB29" s="8" t="s">
        <v>6</v>
      </c>
      <c r="AC29" t="s">
        <v>48</v>
      </c>
    </row>
    <row r="30" spans="3:50">
      <c r="S30" t="s">
        <v>49</v>
      </c>
      <c r="AK30" t="s">
        <v>46</v>
      </c>
      <c r="AO30" s="72">
        <v>0</v>
      </c>
      <c r="AP30" s="72">
        <f>10000/AW22</f>
        <v>25</v>
      </c>
      <c r="AQ30" s="73">
        <f>10000/AW23</f>
        <v>16.666666666666668</v>
      </c>
      <c r="AR30" s="73">
        <v>0</v>
      </c>
      <c r="AS30" s="113">
        <f>10000/AW24</f>
        <v>0.16666666666666666</v>
      </c>
      <c r="AT30" s="74">
        <v>0</v>
      </c>
    </row>
    <row r="32" spans="3:50">
      <c r="S32" t="s">
        <v>50</v>
      </c>
      <c r="T32" s="38">
        <v>1</v>
      </c>
      <c r="U32" s="126" t="s">
        <v>31</v>
      </c>
      <c r="V32" s="33" t="s">
        <v>2</v>
      </c>
      <c r="W32" s="38">
        <v>1</v>
      </c>
      <c r="X32" s="125" t="s">
        <v>34</v>
      </c>
      <c r="Y32" s="33" t="s">
        <v>2</v>
      </c>
      <c r="Z32" s="38">
        <v>1</v>
      </c>
      <c r="AA32" t="s">
        <v>34</v>
      </c>
      <c r="AB32" s="124" t="s">
        <v>35</v>
      </c>
      <c r="AO32" t="s">
        <v>51</v>
      </c>
      <c r="AP32" s="129">
        <f>SUMPRODUCT(AO28:AT28,AO30:AT30)</f>
        <v>5625</v>
      </c>
    </row>
    <row r="33" spans="18:49">
      <c r="T33">
        <v>300</v>
      </c>
      <c r="W33">
        <v>40000</v>
      </c>
      <c r="Z33">
        <v>400</v>
      </c>
    </row>
    <row r="34" spans="18:49">
      <c r="AK34" t="s">
        <v>96</v>
      </c>
    </row>
    <row r="35" spans="18:49">
      <c r="S35" t="s">
        <v>50</v>
      </c>
      <c r="T35" s="64">
        <f>T32/T33</f>
        <v>3.3333333333333335E-3</v>
      </c>
      <c r="U35" s="126" t="s">
        <v>31</v>
      </c>
      <c r="V35" s="33" t="s">
        <v>2</v>
      </c>
      <c r="W35" s="66">
        <f>W32/W33</f>
        <v>2.5000000000000001E-5</v>
      </c>
      <c r="X35" s="125" t="s">
        <v>34</v>
      </c>
      <c r="Y35" s="33" t="s">
        <v>2</v>
      </c>
      <c r="Z35" s="66">
        <f>Z32/Z33</f>
        <v>2.5000000000000001E-3</v>
      </c>
      <c r="AA35" t="s">
        <v>34</v>
      </c>
      <c r="AB35" s="124" t="s">
        <v>35</v>
      </c>
      <c r="AK35" t="s">
        <v>97</v>
      </c>
    </row>
    <row r="36" spans="18:49">
      <c r="U36" s="126"/>
      <c r="X36" s="125"/>
      <c r="AB36" s="124"/>
      <c r="AK36" t="s">
        <v>98</v>
      </c>
    </row>
    <row r="37" spans="18:49">
      <c r="R37" t="s">
        <v>88</v>
      </c>
      <c r="S37" t="s">
        <v>50</v>
      </c>
      <c r="T37" s="64">
        <f>T32/T33*10000</f>
        <v>33.333333333333336</v>
      </c>
      <c r="U37" s="126" t="s">
        <v>31</v>
      </c>
      <c r="V37" s="33" t="s">
        <v>2</v>
      </c>
      <c r="W37" s="65">
        <f>W32/W33*10000</f>
        <v>0.25</v>
      </c>
      <c r="X37" s="125" t="s">
        <v>34</v>
      </c>
      <c r="Y37" s="33" t="s">
        <v>2</v>
      </c>
      <c r="Z37" s="67">
        <f>Z32/Z33*10000</f>
        <v>25</v>
      </c>
      <c r="AA37" t="s">
        <v>34</v>
      </c>
      <c r="AB37" s="124" t="s">
        <v>35</v>
      </c>
    </row>
    <row r="38" spans="18:49">
      <c r="AJ38" s="20" t="s">
        <v>99</v>
      </c>
    </row>
    <row r="39" spans="18:49">
      <c r="AJ39" s="20" t="s">
        <v>100</v>
      </c>
    </row>
    <row r="40" spans="18:49">
      <c r="AM40" s="31" t="s">
        <v>1</v>
      </c>
      <c r="AN40" s="31" t="s">
        <v>3</v>
      </c>
      <c r="AO40" s="106" t="s">
        <v>31</v>
      </c>
      <c r="AP40" s="106" t="s">
        <v>32</v>
      </c>
      <c r="AQ40" s="108" t="s">
        <v>34</v>
      </c>
      <c r="AR40" s="108" t="s">
        <v>33</v>
      </c>
      <c r="AS40" s="109" t="s">
        <v>36</v>
      </c>
      <c r="AT40" s="109" t="s">
        <v>35</v>
      </c>
    </row>
    <row r="41" spans="18:49">
      <c r="AJ41" s="22"/>
      <c r="AK41" s="22"/>
      <c r="AL41" s="22" t="s">
        <v>44</v>
      </c>
      <c r="AM41" s="118">
        <v>1</v>
      </c>
      <c r="AN41" s="118">
        <v>1.5</v>
      </c>
      <c r="AO41" s="36">
        <v>1</v>
      </c>
      <c r="AP41" s="36">
        <v>-1</v>
      </c>
      <c r="AQ41" s="70"/>
      <c r="AR41" s="70"/>
      <c r="AS41" s="37"/>
      <c r="AT41" s="37"/>
      <c r="AU41" s="27">
        <f>SUMPRODUCT(AM41:AT41,$AM$47:$AT$47)</f>
        <v>350</v>
      </c>
      <c r="AV41" s="111" t="s">
        <v>17</v>
      </c>
      <c r="AW41" s="130">
        <v>350</v>
      </c>
    </row>
    <row r="42" spans="18:49">
      <c r="AJ42" s="11"/>
      <c r="AK42" s="11"/>
      <c r="AL42" s="107" t="s">
        <v>27</v>
      </c>
      <c r="AM42" s="118">
        <v>1</v>
      </c>
      <c r="AN42" s="118">
        <v>1</v>
      </c>
      <c r="AO42" s="36"/>
      <c r="AP42" s="36"/>
      <c r="AQ42" s="70">
        <v>1</v>
      </c>
      <c r="AR42" s="70">
        <v>-1</v>
      </c>
      <c r="AS42" s="37"/>
      <c r="AT42" s="37"/>
      <c r="AU42" s="27">
        <f t="shared" ref="AU42:AU44" si="3">SUMPRODUCT(AM42:AT42,$AM$47:$AT$47)</f>
        <v>300</v>
      </c>
      <c r="AV42" s="111" t="s">
        <v>17</v>
      </c>
      <c r="AW42" s="131">
        <v>300</v>
      </c>
    </row>
    <row r="43" spans="18:49">
      <c r="AJ43" s="23"/>
      <c r="AK43" s="23"/>
      <c r="AL43" s="23" t="s">
        <v>28</v>
      </c>
      <c r="AM43" s="118">
        <v>100</v>
      </c>
      <c r="AN43" s="118">
        <v>200</v>
      </c>
      <c r="AO43" s="36"/>
      <c r="AP43" s="36"/>
      <c r="AQ43" s="70"/>
      <c r="AR43" s="70"/>
      <c r="AS43" s="37">
        <v>1</v>
      </c>
      <c r="AT43" s="37">
        <v>-1</v>
      </c>
      <c r="AU43" s="27">
        <f t="shared" si="3"/>
        <v>41000</v>
      </c>
      <c r="AV43" s="111" t="s">
        <v>17</v>
      </c>
      <c r="AW43" s="132">
        <v>41000</v>
      </c>
    </row>
    <row r="44" spans="18:49">
      <c r="AL44" s="62" t="s">
        <v>29</v>
      </c>
      <c r="AM44" s="118">
        <v>1</v>
      </c>
      <c r="AN44" s="118">
        <v>0</v>
      </c>
      <c r="AO44" s="36"/>
      <c r="AP44" s="36"/>
      <c r="AQ44" s="70"/>
      <c r="AR44" s="70"/>
      <c r="AS44" s="37"/>
      <c r="AT44" s="37"/>
      <c r="AU44" s="27">
        <f t="shared" si="3"/>
        <v>190</v>
      </c>
      <c r="AV44" s="112" t="s">
        <v>5</v>
      </c>
      <c r="AW44" s="27">
        <v>300</v>
      </c>
    </row>
    <row r="45" spans="18:49">
      <c r="AL45" s="63" t="s">
        <v>30</v>
      </c>
      <c r="AM45" s="118">
        <v>0</v>
      </c>
      <c r="AN45" s="118">
        <v>1</v>
      </c>
      <c r="AO45" s="36"/>
      <c r="AP45" s="36"/>
      <c r="AQ45" s="70"/>
      <c r="AR45" s="70"/>
      <c r="AS45" s="37"/>
      <c r="AT45" s="37"/>
      <c r="AU45" s="27">
        <f>SUMPRODUCT(AM45:AT45,$AM$47:$AT$47)</f>
        <v>110</v>
      </c>
      <c r="AV45" s="112" t="s">
        <v>5</v>
      </c>
      <c r="AW45" s="27">
        <v>200</v>
      </c>
    </row>
    <row r="46" spans="18:49">
      <c r="AO46" s="14"/>
      <c r="AP46" s="14"/>
    </row>
    <row r="47" spans="18:49">
      <c r="AL47" s="2" t="s">
        <v>45</v>
      </c>
      <c r="AM47" s="118">
        <v>190</v>
      </c>
      <c r="AN47" s="118">
        <v>110</v>
      </c>
      <c r="AO47" s="118">
        <v>0</v>
      </c>
      <c r="AP47" s="118">
        <v>5</v>
      </c>
      <c r="AQ47" s="118">
        <v>0</v>
      </c>
      <c r="AR47" s="118">
        <v>0</v>
      </c>
      <c r="AS47" s="118">
        <v>0</v>
      </c>
      <c r="AT47" s="118">
        <v>0</v>
      </c>
    </row>
    <row r="49" spans="37:46">
      <c r="AK49" t="s">
        <v>46</v>
      </c>
      <c r="AO49" s="72">
        <v>0</v>
      </c>
      <c r="AP49" s="72">
        <f>10000/AW41</f>
        <v>28.571428571428573</v>
      </c>
      <c r="AQ49" s="73">
        <f>10000/AW42</f>
        <v>33.333333333333336</v>
      </c>
      <c r="AR49" s="73">
        <v>0</v>
      </c>
      <c r="AS49" s="113">
        <f>10000/AW43</f>
        <v>0.24390243902439024</v>
      </c>
      <c r="AT49" s="74">
        <v>0</v>
      </c>
    </row>
    <row r="51" spans="37:46">
      <c r="AO51" t="s">
        <v>51</v>
      </c>
      <c r="AP51" s="129">
        <f>SUMPRODUCT(AO47:AT47,AO49:AT49)</f>
        <v>142.85714285714286</v>
      </c>
    </row>
  </sheetData>
  <mergeCells count="4">
    <mergeCell ref="S2:Z2"/>
    <mergeCell ref="T4:Z4"/>
    <mergeCell ref="T5:Z5"/>
    <mergeCell ref="AF10:AH1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A13" zoomScale="86" zoomScaleNormal="86" workbookViewId="0">
      <selection activeCell="G10" sqref="G10:O10"/>
    </sheetView>
  </sheetViews>
  <sheetFormatPr defaultRowHeight="14.4"/>
  <cols>
    <col min="1" max="1" width="3.6640625" customWidth="1"/>
    <col min="5" max="5" width="10.6640625" customWidth="1"/>
    <col min="6" max="6" width="12.44140625" bestFit="1" customWidth="1"/>
    <col min="7" max="8" width="5.44140625" customWidth="1"/>
    <col min="9" max="9" width="5.33203125" customWidth="1"/>
    <col min="10" max="15" width="5.44140625" customWidth="1"/>
    <col min="16" max="16" width="5.109375" bestFit="1" customWidth="1"/>
    <col min="17" max="17" width="4.44140625" bestFit="1" customWidth="1"/>
    <col min="18" max="18" width="5.44140625" customWidth="1"/>
  </cols>
  <sheetData>
    <row r="1" spans="1:18">
      <c r="B1" s="20" t="s">
        <v>101</v>
      </c>
      <c r="F1" s="133" t="s">
        <v>102</v>
      </c>
    </row>
    <row r="3" spans="1:18">
      <c r="F3" s="134" t="s">
        <v>103</v>
      </c>
      <c r="G3" s="134" t="s">
        <v>1</v>
      </c>
      <c r="H3" s="134" t="s">
        <v>3</v>
      </c>
      <c r="I3" s="134" t="s">
        <v>19</v>
      </c>
      <c r="J3" s="135" t="s">
        <v>75</v>
      </c>
      <c r="K3" s="105" t="s">
        <v>76</v>
      </c>
      <c r="L3" s="136" t="s">
        <v>77</v>
      </c>
      <c r="M3" s="103" t="s">
        <v>78</v>
      </c>
      <c r="N3" s="137" t="s">
        <v>79</v>
      </c>
      <c r="O3" s="104" t="s">
        <v>80</v>
      </c>
      <c r="P3" s="134" t="s">
        <v>104</v>
      </c>
      <c r="Q3" s="134" t="s">
        <v>14</v>
      </c>
    </row>
    <row r="4" spans="1:18" ht="16.2">
      <c r="A4" s="138" t="s">
        <v>105</v>
      </c>
      <c r="F4" s="37" t="s">
        <v>106</v>
      </c>
      <c r="G4" s="139">
        <v>40</v>
      </c>
      <c r="H4" s="139">
        <v>30</v>
      </c>
      <c r="I4" s="139">
        <v>20</v>
      </c>
      <c r="J4" s="135">
        <v>-1</v>
      </c>
      <c r="K4" s="37">
        <v>1</v>
      </c>
      <c r="L4" s="36">
        <v>0</v>
      </c>
      <c r="M4" s="36">
        <v>0</v>
      </c>
      <c r="N4" s="70">
        <v>0</v>
      </c>
      <c r="O4" s="70">
        <v>0</v>
      </c>
      <c r="P4" s="118">
        <f>SUMPRODUCT($G$4:$O$4,$G$10:$O$10)</f>
        <v>99.999999999999986</v>
      </c>
      <c r="Q4" s="140">
        <v>100</v>
      </c>
    </row>
    <row r="5" spans="1:18" ht="16.2">
      <c r="A5" s="138" t="s">
        <v>107</v>
      </c>
      <c r="F5" s="36" t="s">
        <v>108</v>
      </c>
      <c r="G5" s="139">
        <v>2</v>
      </c>
      <c r="H5" s="139">
        <v>4</v>
      </c>
      <c r="I5" s="139">
        <v>3</v>
      </c>
      <c r="J5" s="37">
        <v>0</v>
      </c>
      <c r="K5" s="37">
        <v>0</v>
      </c>
      <c r="L5" s="141">
        <v>-1</v>
      </c>
      <c r="M5" s="36">
        <v>1</v>
      </c>
      <c r="N5" s="70">
        <v>0</v>
      </c>
      <c r="O5" s="70">
        <v>0</v>
      </c>
      <c r="P5" s="118">
        <f>SUMPRODUCT($G$5:$O$5,$G$10:$O$10)</f>
        <v>10</v>
      </c>
      <c r="Q5" s="140">
        <v>10</v>
      </c>
    </row>
    <row r="6" spans="1:18" ht="16.2">
      <c r="A6" s="138" t="s">
        <v>109</v>
      </c>
      <c r="F6" s="70" t="s">
        <v>63</v>
      </c>
      <c r="G6" s="139">
        <v>5</v>
      </c>
      <c r="H6" s="139">
        <v>8</v>
      </c>
      <c r="I6" s="139">
        <v>4</v>
      </c>
      <c r="J6" s="37">
        <v>0</v>
      </c>
      <c r="K6" s="37">
        <v>0</v>
      </c>
      <c r="L6" s="36">
        <v>0</v>
      </c>
      <c r="M6" s="36">
        <v>0</v>
      </c>
      <c r="N6" s="142">
        <v>-1</v>
      </c>
      <c r="O6" s="70">
        <v>1</v>
      </c>
      <c r="P6" s="118">
        <f>SUMPRODUCT($G$6:$O$6,$G$10:$O$10)</f>
        <v>29.999999999999996</v>
      </c>
      <c r="Q6" s="140">
        <v>30</v>
      </c>
    </row>
    <row r="7" spans="1:18">
      <c r="A7" s="138"/>
      <c r="F7" s="18"/>
      <c r="G7" s="143"/>
      <c r="H7" s="143"/>
      <c r="I7" s="143"/>
      <c r="J7" s="18"/>
      <c r="K7" s="18"/>
      <c r="L7" s="18"/>
      <c r="M7" s="18"/>
      <c r="N7" s="18"/>
      <c r="O7" s="18"/>
      <c r="P7" s="18"/>
      <c r="Q7" s="144"/>
    </row>
    <row r="8" spans="1:18" ht="16.2">
      <c r="A8" s="145" t="s">
        <v>110</v>
      </c>
      <c r="F8" s="35" t="s">
        <v>111</v>
      </c>
      <c r="G8" s="118">
        <v>0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M8" s="118">
        <v>0</v>
      </c>
      <c r="N8" s="118">
        <v>0</v>
      </c>
      <c r="O8" s="118">
        <v>0</v>
      </c>
    </row>
    <row r="9" spans="1:18">
      <c r="A9" s="146"/>
      <c r="G9" s="4"/>
      <c r="H9" s="4"/>
      <c r="I9" s="4"/>
      <c r="J9" s="4"/>
      <c r="K9" s="4"/>
      <c r="L9" s="4"/>
      <c r="M9" s="4"/>
      <c r="N9" s="4"/>
      <c r="O9" s="4"/>
    </row>
    <row r="10" spans="1:18">
      <c r="F10" s="2" t="s">
        <v>112</v>
      </c>
      <c r="G10" s="19">
        <v>0</v>
      </c>
      <c r="H10" s="147">
        <v>3.333333333333333</v>
      </c>
      <c r="I10" s="19">
        <v>0</v>
      </c>
      <c r="J10" s="19">
        <v>0</v>
      </c>
      <c r="K10" s="19">
        <v>0</v>
      </c>
      <c r="L10" s="147">
        <v>3.333333333333333</v>
      </c>
      <c r="M10" s="19">
        <v>0</v>
      </c>
      <c r="N10" s="19">
        <v>0</v>
      </c>
      <c r="O10" s="147">
        <v>3.333333333333333</v>
      </c>
    </row>
    <row r="12" spans="1:18" ht="16.8">
      <c r="B12" s="148" t="s">
        <v>113</v>
      </c>
      <c r="F12" s="2" t="s">
        <v>114</v>
      </c>
      <c r="J12" s="149">
        <v>5</v>
      </c>
      <c r="K12" s="71">
        <v>0</v>
      </c>
      <c r="L12" s="149">
        <v>12</v>
      </c>
      <c r="M12" s="149">
        <v>8</v>
      </c>
      <c r="N12" s="71">
        <v>0</v>
      </c>
      <c r="O12" s="149">
        <v>15</v>
      </c>
      <c r="Q12" s="2" t="s">
        <v>115</v>
      </c>
      <c r="R12" s="129">
        <f>SUMPRODUCT($J$12:$O$12,J10:O10)</f>
        <v>90</v>
      </c>
    </row>
    <row r="13" spans="1:18" ht="15" thickBot="1">
      <c r="J13" s="341" t="s">
        <v>116</v>
      </c>
      <c r="K13" s="341"/>
      <c r="L13" s="341"/>
      <c r="M13" s="341"/>
      <c r="N13" s="341"/>
      <c r="O13" s="341"/>
    </row>
    <row r="14" spans="1:18" ht="18">
      <c r="B14" s="150" t="s">
        <v>117</v>
      </c>
      <c r="C14" s="151"/>
      <c r="D14" s="151"/>
      <c r="E14" s="151"/>
      <c r="F14" s="152"/>
      <c r="J14" s="342"/>
      <c r="K14" s="342"/>
      <c r="L14" s="342"/>
      <c r="M14" s="342"/>
      <c r="N14" s="342"/>
      <c r="O14" s="342"/>
    </row>
    <row r="15" spans="1:18">
      <c r="B15" s="153" t="s">
        <v>106</v>
      </c>
      <c r="C15" s="25"/>
      <c r="D15" s="25"/>
      <c r="E15" s="25"/>
      <c r="F15" s="154"/>
    </row>
    <row r="16" spans="1:18" ht="18">
      <c r="B16" s="153"/>
      <c r="C16" s="25"/>
      <c r="D16" s="25"/>
      <c r="E16" s="25"/>
      <c r="F16" s="154"/>
      <c r="I16" s="155" t="s">
        <v>118</v>
      </c>
      <c r="M16" s="156"/>
    </row>
    <row r="17" spans="2:17" ht="20.399999999999999">
      <c r="B17" s="153"/>
      <c r="C17" s="25"/>
      <c r="D17" s="25"/>
      <c r="E17" s="25"/>
      <c r="F17" s="154"/>
      <c r="H17" t="s">
        <v>119</v>
      </c>
      <c r="I17" s="157" t="s">
        <v>120</v>
      </c>
      <c r="J17" s="156"/>
      <c r="K17" s="156"/>
      <c r="L17" s="156"/>
      <c r="M17" s="156"/>
      <c r="N17" s="156"/>
      <c r="O17" s="156"/>
      <c r="P17" s="156"/>
      <c r="Q17" s="156"/>
    </row>
    <row r="18" spans="2:17" ht="20.399999999999999">
      <c r="B18" s="153"/>
      <c r="C18" s="25"/>
      <c r="D18" s="25"/>
      <c r="E18" s="25"/>
      <c r="F18" s="154"/>
      <c r="H18" t="s">
        <v>121</v>
      </c>
      <c r="I18" s="157" t="s">
        <v>122</v>
      </c>
      <c r="J18" s="156"/>
      <c r="K18" s="156"/>
      <c r="L18" s="156"/>
      <c r="M18" s="156"/>
      <c r="N18" s="156"/>
      <c r="O18" s="156"/>
      <c r="P18" s="156"/>
      <c r="Q18" s="156"/>
    </row>
    <row r="19" spans="2:17" ht="20.399999999999999">
      <c r="B19" s="153"/>
      <c r="C19" s="25"/>
      <c r="D19" s="25"/>
      <c r="E19" s="25"/>
      <c r="F19" s="154"/>
      <c r="H19" t="s">
        <v>123</v>
      </c>
      <c r="I19" s="157" t="s">
        <v>124</v>
      </c>
      <c r="J19" s="156"/>
      <c r="K19" s="156"/>
      <c r="L19" s="156"/>
      <c r="M19" s="156"/>
      <c r="N19" s="156"/>
      <c r="O19" s="156"/>
      <c r="P19" s="156"/>
      <c r="Q19" s="156"/>
    </row>
    <row r="20" spans="2:17">
      <c r="B20" s="153"/>
      <c r="C20" s="25"/>
      <c r="D20" s="25"/>
      <c r="E20" s="25"/>
      <c r="F20" s="154"/>
    </row>
    <row r="21" spans="2:17" ht="18">
      <c r="B21" s="153" t="s">
        <v>63</v>
      </c>
      <c r="C21" s="25"/>
      <c r="D21" s="25"/>
      <c r="E21" s="25"/>
      <c r="F21" s="154"/>
      <c r="I21" s="150" t="s">
        <v>117</v>
      </c>
    </row>
    <row r="22" spans="2:17" ht="18">
      <c r="B22" s="153"/>
      <c r="C22" s="25"/>
      <c r="D22" s="25"/>
      <c r="E22" s="25"/>
      <c r="F22" s="154"/>
      <c r="I22" s="158" t="s">
        <v>125</v>
      </c>
      <c r="J22" s="158"/>
      <c r="K22" s="158"/>
      <c r="L22" s="158"/>
      <c r="M22" s="158"/>
    </row>
    <row r="23" spans="2:17" ht="18">
      <c r="B23" s="153"/>
      <c r="C23" s="25"/>
      <c r="D23" s="25"/>
      <c r="E23" s="25"/>
      <c r="F23" s="154"/>
      <c r="I23" s="158" t="s">
        <v>126</v>
      </c>
      <c r="J23" s="158"/>
      <c r="K23" s="158"/>
      <c r="L23" s="158"/>
      <c r="M23" s="158"/>
    </row>
    <row r="24" spans="2:17" ht="18.600000000000001" thickBot="1">
      <c r="B24" s="159"/>
      <c r="C24" s="160"/>
      <c r="D24" s="160"/>
      <c r="E24" s="160"/>
      <c r="F24" s="161"/>
      <c r="I24" s="158" t="s">
        <v>127</v>
      </c>
      <c r="J24" s="158"/>
      <c r="K24" s="158"/>
      <c r="L24" s="158"/>
      <c r="M24" s="158"/>
    </row>
  </sheetData>
  <mergeCells count="1">
    <mergeCell ref="J13:O14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topLeftCell="D16" workbookViewId="0">
      <selection activeCell="E23" sqref="E23"/>
    </sheetView>
  </sheetViews>
  <sheetFormatPr defaultRowHeight="14.4"/>
  <cols>
    <col min="2" max="2" width="9.109375" customWidth="1"/>
    <col min="3" max="3" width="14.88671875" customWidth="1"/>
    <col min="7" max="14" width="6.33203125" customWidth="1"/>
    <col min="15" max="15" width="8.44140625" customWidth="1"/>
    <col min="16" max="17" width="6.33203125" customWidth="1"/>
    <col min="18" max="18" width="8.6640625" customWidth="1"/>
    <col min="20" max="26" width="4.5546875" customWidth="1"/>
    <col min="27" max="27" width="6.6640625" customWidth="1"/>
    <col min="28" max="28" width="4.5546875" customWidth="1"/>
    <col min="29" max="29" width="6.6640625" customWidth="1"/>
  </cols>
  <sheetData>
    <row r="1" spans="1:20">
      <c r="B1" s="319" t="s">
        <v>128</v>
      </c>
      <c r="C1" s="319" t="s">
        <v>129</v>
      </c>
      <c r="D1" s="347" t="s">
        <v>130</v>
      </c>
    </row>
    <row r="2" spans="1:20" ht="15" customHeight="1">
      <c r="B2" s="319"/>
      <c r="C2" s="319"/>
      <c r="D2" s="347"/>
    </row>
    <row r="3" spans="1:20" ht="15" customHeight="1">
      <c r="B3" s="346"/>
      <c r="C3" s="346"/>
      <c r="D3" s="348"/>
      <c r="G3" s="349" t="s">
        <v>131</v>
      </c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</row>
    <row r="4" spans="1:20">
      <c r="A4" s="118" t="s">
        <v>1</v>
      </c>
      <c r="B4" s="118" t="s">
        <v>132</v>
      </c>
      <c r="C4" s="36">
        <v>400</v>
      </c>
      <c r="D4" s="70">
        <v>18000</v>
      </c>
      <c r="E4" s="118" t="s">
        <v>5</v>
      </c>
      <c r="F4" s="170">
        <v>5</v>
      </c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</row>
    <row r="5" spans="1:20" ht="15" customHeight="1">
      <c r="A5" s="118" t="s">
        <v>3</v>
      </c>
      <c r="B5" s="118" t="s">
        <v>133</v>
      </c>
      <c r="C5" s="36">
        <v>750</v>
      </c>
      <c r="D5" s="70">
        <v>33000</v>
      </c>
      <c r="E5" s="118" t="s">
        <v>5</v>
      </c>
      <c r="F5" s="170">
        <v>10</v>
      </c>
      <c r="G5" s="350" t="s">
        <v>134</v>
      </c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</row>
    <row r="6" spans="1:20">
      <c r="A6" s="118" t="s">
        <v>19</v>
      </c>
      <c r="B6" s="118" t="s">
        <v>135</v>
      </c>
      <c r="C6" s="36">
        <v>1050</v>
      </c>
      <c r="D6" s="70">
        <v>45150</v>
      </c>
      <c r="E6" s="118" t="s">
        <v>5</v>
      </c>
      <c r="F6" s="170">
        <v>15</v>
      </c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</row>
    <row r="7" spans="1:20" ht="15" customHeight="1">
      <c r="C7" s="171" t="s">
        <v>17</v>
      </c>
      <c r="D7" s="4" t="s">
        <v>5</v>
      </c>
      <c r="G7" s="345" t="s">
        <v>136</v>
      </c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</row>
    <row r="8" spans="1:20">
      <c r="C8" s="163">
        <v>25000</v>
      </c>
      <c r="D8" s="37">
        <v>1000000</v>
      </c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</row>
    <row r="9" spans="1:20">
      <c r="G9" s="343" t="s">
        <v>137</v>
      </c>
      <c r="H9" s="343"/>
      <c r="I9" s="343"/>
      <c r="J9" s="343"/>
      <c r="K9" s="343"/>
      <c r="L9" s="343"/>
      <c r="M9" s="343"/>
      <c r="N9" s="343"/>
      <c r="O9" s="343"/>
      <c r="P9" s="343"/>
      <c r="Q9" s="23"/>
      <c r="R9" s="23"/>
      <c r="S9" s="23"/>
      <c r="T9" s="23"/>
    </row>
    <row r="10" spans="1:20" s="14" customFormat="1">
      <c r="G10" s="172"/>
      <c r="H10" s="172"/>
      <c r="I10" s="172"/>
      <c r="J10" s="172"/>
      <c r="K10" s="172"/>
      <c r="L10" s="172"/>
      <c r="M10" s="172"/>
      <c r="N10" s="172"/>
      <c r="O10" s="172"/>
      <c r="P10" s="172"/>
    </row>
    <row r="11" spans="1:20">
      <c r="C11" s="22" t="s">
        <v>138</v>
      </c>
      <c r="D11" s="22"/>
      <c r="E11" s="22"/>
      <c r="F11" s="22"/>
      <c r="G11" s="22"/>
      <c r="H11" s="22"/>
      <c r="I11" s="22"/>
      <c r="J11" s="22"/>
      <c r="K11" s="22"/>
    </row>
    <row r="12" spans="1:20">
      <c r="C12" s="173" t="s">
        <v>139</v>
      </c>
      <c r="D12" s="173"/>
      <c r="E12" s="173"/>
      <c r="F12" s="173"/>
      <c r="G12" s="173"/>
      <c r="H12" s="173"/>
      <c r="I12" s="173"/>
      <c r="J12" s="173"/>
      <c r="K12" s="173"/>
    </row>
    <row r="13" spans="1:20">
      <c r="C13" s="174" t="s">
        <v>140</v>
      </c>
      <c r="D13" s="174"/>
      <c r="E13" s="174"/>
      <c r="F13" s="174"/>
      <c r="G13" s="174"/>
      <c r="H13" s="174"/>
      <c r="I13" s="174"/>
      <c r="J13" s="174"/>
      <c r="K13" s="174"/>
    </row>
    <row r="14" spans="1:20">
      <c r="C14" s="23" t="s">
        <v>141</v>
      </c>
      <c r="D14" s="23"/>
      <c r="E14" s="23"/>
      <c r="F14" s="23"/>
      <c r="G14" s="23"/>
      <c r="H14" s="23"/>
      <c r="I14" s="23"/>
      <c r="J14" s="23"/>
      <c r="K14" s="23"/>
    </row>
    <row r="15" spans="1:20">
      <c r="C15" s="175" t="s">
        <v>142</v>
      </c>
      <c r="D15" s="175"/>
      <c r="E15" s="175"/>
      <c r="F15" s="175"/>
      <c r="G15" s="175"/>
      <c r="H15" s="175"/>
      <c r="I15" s="175"/>
      <c r="J15" s="175"/>
      <c r="K15" s="175"/>
    </row>
    <row r="17" spans="2:32">
      <c r="B17" t="s">
        <v>143</v>
      </c>
    </row>
    <row r="19" spans="2:32" ht="16.2">
      <c r="B19" t="s">
        <v>144</v>
      </c>
    </row>
    <row r="20" spans="2:32" ht="16.2">
      <c r="B20" t="s">
        <v>145</v>
      </c>
      <c r="K20" s="176"/>
      <c r="L20" s="177"/>
    </row>
    <row r="21" spans="2:32" ht="16.2">
      <c r="B21" t="s">
        <v>146</v>
      </c>
      <c r="M21">
        <f>M23+M28</f>
        <v>25250</v>
      </c>
      <c r="O21">
        <f>O23+O28</f>
        <v>1097250</v>
      </c>
    </row>
    <row r="22" spans="2:32" ht="16.2">
      <c r="B22" t="s">
        <v>147</v>
      </c>
    </row>
    <row r="23" spans="2:32" ht="16.2">
      <c r="B23" t="s">
        <v>148</v>
      </c>
      <c r="G23" s="344">
        <v>5</v>
      </c>
      <c r="H23" s="344"/>
      <c r="I23" s="344">
        <v>10</v>
      </c>
      <c r="J23" s="344"/>
      <c r="K23" s="344">
        <v>15</v>
      </c>
      <c r="L23" s="344"/>
      <c r="M23" s="344">
        <v>25000</v>
      </c>
      <c r="N23" s="344"/>
      <c r="O23" s="344">
        <v>1000000</v>
      </c>
      <c r="P23" s="344"/>
    </row>
    <row r="24" spans="2:32">
      <c r="G24" s="36" t="s">
        <v>32</v>
      </c>
      <c r="H24" s="36" t="s">
        <v>31</v>
      </c>
      <c r="I24" s="178" t="s">
        <v>33</v>
      </c>
      <c r="J24" s="178" t="s">
        <v>34</v>
      </c>
      <c r="K24" s="179" t="s">
        <v>35</v>
      </c>
      <c r="L24" s="179" t="s">
        <v>36</v>
      </c>
      <c r="M24" s="180" t="s">
        <v>149</v>
      </c>
      <c r="N24" s="180" t="s">
        <v>150</v>
      </c>
      <c r="O24" s="163" t="s">
        <v>151</v>
      </c>
      <c r="P24" s="163" t="s">
        <v>152</v>
      </c>
    </row>
    <row r="25" spans="2:32">
      <c r="C25" s="119" t="s">
        <v>51</v>
      </c>
      <c r="G25" s="118">
        <f>G26/R31</f>
        <v>0.2</v>
      </c>
      <c r="H25" s="118">
        <f>H26/R31</f>
        <v>0.2</v>
      </c>
      <c r="I25" s="118">
        <f>I26/R32</f>
        <v>0.1</v>
      </c>
      <c r="J25" s="118">
        <f>J26/R32</f>
        <v>0.1</v>
      </c>
      <c r="K25" s="118">
        <f>K26/R33</f>
        <v>6.6666666666666666E-2</v>
      </c>
      <c r="L25" s="118">
        <f>L26/R33</f>
        <v>6666666.5999999996</v>
      </c>
      <c r="M25" s="118">
        <f>M26/R34</f>
        <v>4.0000000000000003E-5</v>
      </c>
      <c r="N25" s="118">
        <f>N26/R34</f>
        <v>4.0000000000000003E-5</v>
      </c>
      <c r="O25" s="118">
        <f>O26/R35</f>
        <v>9.9999999999999995E-7</v>
      </c>
      <c r="P25" s="118">
        <f>P26/R35</f>
        <v>9.9999999999999995E-7</v>
      </c>
    </row>
    <row r="26" spans="2:32">
      <c r="C26" s="119">
        <f>SUMPRODUCT(G28:P28,G25:P25)</f>
        <v>0.10724999999999996</v>
      </c>
      <c r="D26" s="4"/>
      <c r="F26" s="2" t="s">
        <v>114</v>
      </c>
      <c r="G26" s="118">
        <v>1</v>
      </c>
      <c r="H26" s="118">
        <v>1</v>
      </c>
      <c r="I26" s="118">
        <v>1</v>
      </c>
      <c r="J26" s="118">
        <v>1</v>
      </c>
      <c r="K26" s="118">
        <v>1</v>
      </c>
      <c r="L26" s="118">
        <v>99999999</v>
      </c>
      <c r="M26" s="118">
        <v>1</v>
      </c>
      <c r="N26" s="118">
        <v>1</v>
      </c>
      <c r="O26" s="118">
        <v>1</v>
      </c>
      <c r="P26" s="118">
        <v>1</v>
      </c>
    </row>
    <row r="27" spans="2:32"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T27" t="s">
        <v>153</v>
      </c>
    </row>
    <row r="28" spans="2:32">
      <c r="C28" s="165" t="s">
        <v>112</v>
      </c>
      <c r="D28" s="181">
        <v>5</v>
      </c>
      <c r="E28" s="181">
        <v>10</v>
      </c>
      <c r="F28" s="181">
        <v>15</v>
      </c>
      <c r="G28" s="118">
        <v>0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82">
        <v>249.99999999999974</v>
      </c>
      <c r="N28" s="118">
        <v>0</v>
      </c>
      <c r="O28" s="118">
        <v>97249.999999999971</v>
      </c>
      <c r="P28" s="118">
        <v>0</v>
      </c>
      <c r="W28" s="27">
        <v>1</v>
      </c>
      <c r="X28" s="27">
        <v>1</v>
      </c>
      <c r="Y28" s="27">
        <v>1</v>
      </c>
      <c r="Z28" s="27">
        <v>1</v>
      </c>
      <c r="AA28" s="27">
        <v>1</v>
      </c>
      <c r="AB28" s="27">
        <v>1</v>
      </c>
      <c r="AC28" s="27">
        <v>1</v>
      </c>
      <c r="AD28" s="27">
        <v>1</v>
      </c>
      <c r="AE28" s="27">
        <v>1</v>
      </c>
      <c r="AF28" s="27">
        <v>1</v>
      </c>
    </row>
    <row r="29" spans="2:32">
      <c r="C29" s="2"/>
      <c r="T29" s="182" t="s">
        <v>1</v>
      </c>
      <c r="U29" s="182" t="s">
        <v>3</v>
      </c>
      <c r="V29" s="182" t="s">
        <v>19</v>
      </c>
      <c r="W29" s="36" t="s">
        <v>32</v>
      </c>
      <c r="X29" s="36" t="s">
        <v>31</v>
      </c>
      <c r="Y29" s="178" t="s">
        <v>33</v>
      </c>
      <c r="Z29" s="178" t="s">
        <v>34</v>
      </c>
      <c r="AA29" s="179" t="s">
        <v>35</v>
      </c>
      <c r="AB29" s="179" t="s">
        <v>36</v>
      </c>
      <c r="AC29" s="180" t="s">
        <v>149</v>
      </c>
      <c r="AD29" s="180" t="s">
        <v>150</v>
      </c>
      <c r="AE29" s="163" t="s">
        <v>151</v>
      </c>
      <c r="AF29" s="163" t="s">
        <v>152</v>
      </c>
    </row>
    <row r="30" spans="2:32">
      <c r="D30" s="182" t="s">
        <v>1</v>
      </c>
      <c r="E30" s="182" t="s">
        <v>3</v>
      </c>
      <c r="F30" s="182" t="s">
        <v>19</v>
      </c>
      <c r="G30" s="36" t="s">
        <v>32</v>
      </c>
      <c r="H30" s="36" t="s">
        <v>31</v>
      </c>
      <c r="I30" s="178" t="s">
        <v>33</v>
      </c>
      <c r="J30" s="178" t="s">
        <v>34</v>
      </c>
      <c r="K30" s="179" t="s">
        <v>35</v>
      </c>
      <c r="L30" s="179" t="s">
        <v>36</v>
      </c>
      <c r="M30" s="180" t="s">
        <v>149</v>
      </c>
      <c r="N30" s="180" t="s">
        <v>150</v>
      </c>
      <c r="O30" s="163" t="s">
        <v>151</v>
      </c>
      <c r="P30" s="163" t="s">
        <v>152</v>
      </c>
      <c r="Q30" s="182" t="s">
        <v>104</v>
      </c>
      <c r="R30" s="182" t="s">
        <v>14</v>
      </c>
      <c r="T30" s="118">
        <v>5</v>
      </c>
      <c r="U30" s="118">
        <v>10</v>
      </c>
      <c r="V30" s="118">
        <v>15</v>
      </c>
      <c r="W30" s="118">
        <v>0</v>
      </c>
      <c r="X30" s="118">
        <v>0</v>
      </c>
      <c r="Y30" s="118">
        <v>0</v>
      </c>
      <c r="Z30" s="118">
        <v>0</v>
      </c>
      <c r="AA30" s="118">
        <v>0</v>
      </c>
      <c r="AB30" s="118">
        <v>0</v>
      </c>
      <c r="AC30" s="182">
        <v>250.00000000000097</v>
      </c>
      <c r="AD30" s="118">
        <v>0</v>
      </c>
      <c r="AE30" s="182">
        <v>97250.000000000044</v>
      </c>
      <c r="AF30" s="118">
        <v>0</v>
      </c>
    </row>
    <row r="31" spans="2:32">
      <c r="B31" s="4" t="s">
        <v>154</v>
      </c>
      <c r="C31" s="2" t="s">
        <v>132</v>
      </c>
      <c r="D31" s="118">
        <v>1</v>
      </c>
      <c r="E31" s="118"/>
      <c r="F31" s="118"/>
      <c r="G31" s="118">
        <v>-1</v>
      </c>
      <c r="H31" s="118">
        <v>1</v>
      </c>
      <c r="I31" s="118"/>
      <c r="J31" s="118"/>
      <c r="K31" s="118"/>
      <c r="L31" s="118"/>
      <c r="M31" s="118"/>
      <c r="N31" s="118"/>
      <c r="O31" s="118"/>
      <c r="P31" s="118"/>
      <c r="Q31" s="118">
        <f>SUMPRODUCT(D31:P31,$D$28:$P$28)</f>
        <v>5</v>
      </c>
      <c r="R31" s="36">
        <f>F4</f>
        <v>5</v>
      </c>
    </row>
    <row r="32" spans="2:32">
      <c r="B32" s="4" t="s">
        <v>155</v>
      </c>
      <c r="C32" s="2" t="s">
        <v>133</v>
      </c>
      <c r="D32" s="118"/>
      <c r="E32" s="118">
        <v>1</v>
      </c>
      <c r="F32" s="118"/>
      <c r="G32" s="118"/>
      <c r="H32" s="118"/>
      <c r="I32" s="118">
        <v>-1</v>
      </c>
      <c r="J32" s="118">
        <v>1</v>
      </c>
      <c r="K32" s="118"/>
      <c r="L32" s="118"/>
      <c r="M32" s="118"/>
      <c r="N32" s="118"/>
      <c r="O32" s="118"/>
      <c r="P32" s="118"/>
      <c r="Q32" s="118">
        <f>SUMPRODUCT(D32:P32,$D$28:$P$28)</f>
        <v>10</v>
      </c>
      <c r="R32" s="36">
        <f>F5</f>
        <v>10</v>
      </c>
      <c r="T32" t="s">
        <v>156</v>
      </c>
      <c r="U32" s="128" t="s">
        <v>157</v>
      </c>
    </row>
    <row r="33" spans="2:32">
      <c r="B33" s="4" t="s">
        <v>158</v>
      </c>
      <c r="C33" s="2" t="s">
        <v>135</v>
      </c>
      <c r="D33" s="118"/>
      <c r="E33" s="118"/>
      <c r="F33" s="118">
        <v>1</v>
      </c>
      <c r="G33" s="118"/>
      <c r="H33" s="118"/>
      <c r="I33" s="118"/>
      <c r="J33" s="118"/>
      <c r="K33" s="118">
        <v>-1</v>
      </c>
      <c r="L33" s="118">
        <v>1</v>
      </c>
      <c r="M33" s="118"/>
      <c r="N33" s="118"/>
      <c r="O33" s="118"/>
      <c r="P33" s="118"/>
      <c r="Q33" s="118">
        <f>SUMPRODUCT(D33:P33,$D$28:$P$28)</f>
        <v>15</v>
      </c>
      <c r="R33" s="36">
        <f>F6</f>
        <v>15</v>
      </c>
      <c r="W33" s="118">
        <v>1</v>
      </c>
      <c r="X33" s="118">
        <v>1</v>
      </c>
      <c r="Y33" s="118">
        <v>1</v>
      </c>
      <c r="Z33" s="118">
        <v>1</v>
      </c>
      <c r="AA33" s="118">
        <v>1</v>
      </c>
      <c r="AB33" s="118">
        <v>1</v>
      </c>
      <c r="AC33" s="118">
        <v>99999</v>
      </c>
      <c r="AD33" s="118">
        <v>1</v>
      </c>
      <c r="AE33" s="118">
        <v>1</v>
      </c>
      <c r="AF33" s="118">
        <v>1</v>
      </c>
    </row>
    <row r="34" spans="2:32">
      <c r="B34" s="4" t="s">
        <v>159</v>
      </c>
      <c r="C34" s="35" t="s">
        <v>160</v>
      </c>
      <c r="D34" s="36">
        <v>400</v>
      </c>
      <c r="E34" s="36">
        <v>750</v>
      </c>
      <c r="F34" s="36">
        <v>1050</v>
      </c>
      <c r="G34" s="118"/>
      <c r="H34" s="118"/>
      <c r="I34" s="118"/>
      <c r="J34" s="118"/>
      <c r="K34" s="118"/>
      <c r="L34" s="118"/>
      <c r="M34" s="118">
        <v>-1</v>
      </c>
      <c r="N34" s="118">
        <v>1</v>
      </c>
      <c r="O34" s="118"/>
      <c r="P34" s="118"/>
      <c r="Q34" s="118">
        <f>SUMPRODUCT(D34:P34,$D$28:$P$28)</f>
        <v>25000</v>
      </c>
      <c r="R34" s="118">
        <f>C8</f>
        <v>25000</v>
      </c>
      <c r="T34" s="182" t="s">
        <v>1</v>
      </c>
      <c r="U34" s="182" t="s">
        <v>3</v>
      </c>
      <c r="V34" s="182" t="s">
        <v>19</v>
      </c>
      <c r="W34" s="36" t="s">
        <v>32</v>
      </c>
      <c r="X34" s="36" t="s">
        <v>31</v>
      </c>
      <c r="Y34" s="178" t="s">
        <v>33</v>
      </c>
      <c r="Z34" s="178" t="s">
        <v>34</v>
      </c>
      <c r="AA34" s="179" t="s">
        <v>35</v>
      </c>
      <c r="AB34" s="179" t="s">
        <v>36</v>
      </c>
      <c r="AC34" s="180" t="s">
        <v>149</v>
      </c>
      <c r="AD34" s="180" t="s">
        <v>150</v>
      </c>
      <c r="AE34" s="163" t="s">
        <v>151</v>
      </c>
      <c r="AF34" s="163" t="s">
        <v>152</v>
      </c>
    </row>
    <row r="35" spans="2:32">
      <c r="B35" s="4" t="s">
        <v>161</v>
      </c>
      <c r="C35" s="35" t="s">
        <v>162</v>
      </c>
      <c r="D35" s="70">
        <v>18000</v>
      </c>
      <c r="E35" s="70">
        <v>33000</v>
      </c>
      <c r="F35" s="70">
        <v>45150</v>
      </c>
      <c r="G35" s="118"/>
      <c r="H35" s="118"/>
      <c r="I35" s="118"/>
      <c r="J35" s="118"/>
      <c r="K35" s="118"/>
      <c r="L35" s="118"/>
      <c r="M35" s="118"/>
      <c r="N35" s="118"/>
      <c r="O35" s="118">
        <v>-1</v>
      </c>
      <c r="P35" s="118">
        <v>1</v>
      </c>
      <c r="Q35" s="118">
        <f>SUMPRODUCT(D35:P35,$D$28:$P$28)</f>
        <v>1000000</v>
      </c>
      <c r="R35" s="118">
        <f>D8</f>
        <v>1000000</v>
      </c>
      <c r="T35" s="181">
        <v>5</v>
      </c>
      <c r="U35" s="181">
        <v>10</v>
      </c>
      <c r="V35" s="181">
        <v>14</v>
      </c>
      <c r="W35" s="118">
        <v>0</v>
      </c>
      <c r="X35" s="118">
        <v>0</v>
      </c>
      <c r="Y35" s="118">
        <v>0</v>
      </c>
      <c r="Z35" s="118">
        <v>0</v>
      </c>
      <c r="AA35" s="118">
        <v>0</v>
      </c>
      <c r="AB35" s="118">
        <v>1</v>
      </c>
      <c r="AC35" s="19">
        <v>0</v>
      </c>
      <c r="AD35" s="182">
        <v>799.99999999999898</v>
      </c>
      <c r="AE35" s="182">
        <v>52100.000000000044</v>
      </c>
      <c r="AF35" s="118">
        <v>0</v>
      </c>
    </row>
    <row r="37" spans="2:32">
      <c r="T37" t="s">
        <v>163</v>
      </c>
      <c r="U37" s="128" t="s">
        <v>164</v>
      </c>
    </row>
    <row r="38" spans="2:32">
      <c r="W38" s="118">
        <v>1</v>
      </c>
      <c r="X38" s="118">
        <v>1</v>
      </c>
      <c r="Y38" s="118">
        <v>1</v>
      </c>
      <c r="Z38" s="118">
        <v>1</v>
      </c>
      <c r="AA38" s="118">
        <v>1</v>
      </c>
      <c r="AB38" s="118">
        <v>1</v>
      </c>
      <c r="AC38" s="118">
        <v>1</v>
      </c>
      <c r="AD38" s="118">
        <v>1</v>
      </c>
      <c r="AE38" s="118">
        <v>1</v>
      </c>
      <c r="AF38" s="118">
        <v>1</v>
      </c>
    </row>
    <row r="39" spans="2:32">
      <c r="T39" s="182" t="s">
        <v>1</v>
      </c>
      <c r="U39" s="182" t="s">
        <v>3</v>
      </c>
      <c r="V39" s="182" t="s">
        <v>19</v>
      </c>
      <c r="W39" s="36" t="s">
        <v>32</v>
      </c>
      <c r="X39" s="36" t="s">
        <v>31</v>
      </c>
      <c r="Y39" s="178" t="s">
        <v>33</v>
      </c>
      <c r="Z39" s="178" t="s">
        <v>34</v>
      </c>
      <c r="AA39" s="179" t="s">
        <v>35</v>
      </c>
      <c r="AB39" s="179" t="s">
        <v>36</v>
      </c>
      <c r="AC39" s="180" t="s">
        <v>149</v>
      </c>
      <c r="AD39" s="180" t="s">
        <v>150</v>
      </c>
      <c r="AE39" s="163" t="s">
        <v>151</v>
      </c>
      <c r="AF39" s="163" t="s">
        <v>152</v>
      </c>
    </row>
    <row r="40" spans="2:32">
      <c r="T40" s="182">
        <v>5</v>
      </c>
      <c r="U40" s="182">
        <v>10</v>
      </c>
      <c r="V40" s="182">
        <v>15</v>
      </c>
      <c r="W40" s="118">
        <v>0</v>
      </c>
      <c r="X40" s="118">
        <v>0</v>
      </c>
      <c r="Y40" s="118">
        <v>0</v>
      </c>
      <c r="Z40" s="118">
        <v>0</v>
      </c>
      <c r="AA40" s="118">
        <v>0</v>
      </c>
      <c r="AB40" s="118">
        <v>0</v>
      </c>
      <c r="AC40" s="182">
        <v>249.99999999999974</v>
      </c>
      <c r="AD40" s="118">
        <v>0</v>
      </c>
      <c r="AE40" s="182">
        <v>97249.999999999971</v>
      </c>
      <c r="AF40" s="118">
        <v>0</v>
      </c>
    </row>
  </sheetData>
  <mergeCells count="12">
    <mergeCell ref="G7:T8"/>
    <mergeCell ref="B1:B3"/>
    <mergeCell ref="C1:C3"/>
    <mergeCell ref="D1:D3"/>
    <mergeCell ref="G3:T4"/>
    <mergeCell ref="G5:T6"/>
    <mergeCell ref="G9:P9"/>
    <mergeCell ref="G23:H23"/>
    <mergeCell ref="I23:J23"/>
    <mergeCell ref="K23:L23"/>
    <mergeCell ref="M23:N23"/>
    <mergeCell ref="O23:P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tabSelected="1" zoomScale="130" zoomScaleNormal="130" workbookViewId="0">
      <selection activeCell="B4" sqref="B4"/>
    </sheetView>
  </sheetViews>
  <sheetFormatPr defaultRowHeight="14.4"/>
  <cols>
    <col min="8" max="8" width="2.44140625" customWidth="1"/>
    <col min="18" max="18" width="2.77734375" customWidth="1"/>
    <col min="19" max="19" width="2.33203125" customWidth="1"/>
    <col min="25" max="25" width="6.33203125" customWidth="1"/>
    <col min="26" max="26" width="3.6640625" customWidth="1"/>
    <col min="27" max="27" width="6.33203125" customWidth="1"/>
    <col min="28" max="28" width="7.21875" customWidth="1"/>
    <col min="32" max="32" width="5.6640625" customWidth="1"/>
    <col min="36" max="36" width="2.33203125" customWidth="1"/>
  </cols>
  <sheetData>
    <row r="1" spans="1:36">
      <c r="A1" s="205" t="s">
        <v>203</v>
      </c>
      <c r="B1" s="151"/>
      <c r="C1" s="151"/>
      <c r="D1" s="151"/>
      <c r="E1" s="151"/>
      <c r="F1" s="151"/>
      <c r="G1" s="151"/>
      <c r="H1" s="151"/>
      <c r="I1" s="151"/>
      <c r="J1" s="152"/>
      <c r="K1" s="25"/>
      <c r="L1" s="25"/>
      <c r="M1" s="25"/>
      <c r="N1" s="25"/>
      <c r="O1" s="25"/>
      <c r="P1" s="25"/>
      <c r="Q1" s="25"/>
      <c r="S1" s="206"/>
      <c r="T1" s="207" t="s">
        <v>187</v>
      </c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2"/>
    </row>
    <row r="2" spans="1:36">
      <c r="A2" s="153"/>
      <c r="B2" s="25"/>
      <c r="C2" s="25"/>
      <c r="D2" s="25"/>
      <c r="E2" s="25" t="s">
        <v>188</v>
      </c>
      <c r="F2" s="25"/>
      <c r="G2" s="25"/>
      <c r="H2" s="25"/>
      <c r="I2" s="25"/>
      <c r="J2" s="154"/>
      <c r="K2" s="25"/>
      <c r="L2" s="25"/>
      <c r="M2" s="25"/>
      <c r="N2" s="25"/>
      <c r="O2" s="25"/>
      <c r="P2" s="25"/>
      <c r="Q2" s="25"/>
      <c r="S2" s="153"/>
      <c r="T2" s="25"/>
      <c r="U2" s="25"/>
      <c r="V2" s="25"/>
      <c r="W2" s="25" t="s">
        <v>188</v>
      </c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154"/>
    </row>
    <row r="3" spans="1:36" ht="15" customHeight="1">
      <c r="A3" s="153"/>
      <c r="B3" s="25"/>
      <c r="C3" s="25"/>
      <c r="D3" s="25"/>
      <c r="E3" s="274" t="s">
        <v>1</v>
      </c>
      <c r="F3" s="274" t="s">
        <v>3</v>
      </c>
      <c r="G3" s="25"/>
      <c r="H3" s="25"/>
      <c r="I3" s="25"/>
      <c r="J3" s="154"/>
      <c r="K3" s="25"/>
      <c r="L3" s="25"/>
      <c r="M3" s="25"/>
      <c r="N3" s="25"/>
      <c r="O3" s="25"/>
      <c r="P3" s="25"/>
      <c r="Q3" s="25"/>
      <c r="S3" s="153"/>
      <c r="T3" s="25"/>
      <c r="U3" s="25"/>
      <c r="V3" s="25"/>
      <c r="W3" s="29" t="s">
        <v>1</v>
      </c>
      <c r="X3" s="29" t="s">
        <v>3</v>
      </c>
      <c r="Y3" s="25"/>
      <c r="Z3" s="25"/>
      <c r="AA3" s="25"/>
      <c r="AB3" s="25"/>
      <c r="AC3" s="25"/>
      <c r="AD3" s="208"/>
      <c r="AE3" s="25"/>
      <c r="AF3" s="25"/>
      <c r="AG3" s="25"/>
      <c r="AH3" s="25"/>
      <c r="AI3" s="25"/>
      <c r="AJ3" s="154"/>
    </row>
    <row r="4" spans="1:36">
      <c r="A4" s="153"/>
      <c r="B4" s="25"/>
      <c r="C4" s="25"/>
      <c r="D4" s="25"/>
      <c r="E4" s="289">
        <v>0</v>
      </c>
      <c r="F4" s="289">
        <v>0</v>
      </c>
      <c r="G4" s="25"/>
      <c r="H4" s="25"/>
      <c r="I4" s="25"/>
      <c r="J4" s="154"/>
      <c r="K4" s="25"/>
      <c r="L4" s="25"/>
      <c r="M4" s="25"/>
      <c r="N4" s="25"/>
      <c r="O4" s="25"/>
      <c r="P4" s="25"/>
      <c r="Q4" s="25"/>
      <c r="S4" s="153"/>
      <c r="T4" s="25"/>
      <c r="U4" s="25"/>
      <c r="V4" s="25"/>
      <c r="W4" s="289">
        <v>2.4999999999999996</v>
      </c>
      <c r="X4" s="289">
        <v>4.5000000000000009</v>
      </c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154"/>
    </row>
    <row r="5" spans="1:36">
      <c r="A5" s="153"/>
      <c r="B5" s="25"/>
      <c r="C5" s="25"/>
      <c r="D5" s="25"/>
      <c r="E5" s="25"/>
      <c r="F5" s="25"/>
      <c r="G5" s="212" t="s">
        <v>192</v>
      </c>
      <c r="I5" s="25"/>
      <c r="J5" s="164"/>
      <c r="K5" s="164"/>
      <c r="L5" s="25"/>
      <c r="M5" s="25"/>
      <c r="N5" s="25"/>
      <c r="O5" s="25"/>
      <c r="P5" s="25"/>
      <c r="Q5" s="25"/>
      <c r="S5" s="153"/>
      <c r="T5" s="25"/>
      <c r="U5" s="25"/>
      <c r="V5" s="25"/>
      <c r="W5" s="18"/>
      <c r="X5" s="18"/>
      <c r="Y5" s="209" t="s">
        <v>170</v>
      </c>
      <c r="Z5" s="16"/>
      <c r="AA5" s="210" t="s">
        <v>189</v>
      </c>
      <c r="AB5" s="211" t="s">
        <v>190</v>
      </c>
      <c r="AC5" s="25"/>
      <c r="AD5" s="25"/>
      <c r="AE5" s="25"/>
      <c r="AF5" s="25"/>
      <c r="AG5" s="25"/>
      <c r="AH5" s="162">
        <v>1</v>
      </c>
      <c r="AI5" s="25"/>
      <c r="AJ5" s="154"/>
    </row>
    <row r="6" spans="1:36">
      <c r="A6" s="153" t="s">
        <v>193</v>
      </c>
      <c r="B6" s="25"/>
      <c r="C6" s="25"/>
      <c r="D6" s="25"/>
      <c r="E6" s="274">
        <v>800</v>
      </c>
      <c r="F6" s="274">
        <v>1250</v>
      </c>
      <c r="G6" s="212">
        <f>SUMPRODUCT(E4:F4,E6:F6)</f>
        <v>0</v>
      </c>
      <c r="H6" s="291" t="s">
        <v>17</v>
      </c>
      <c r="I6" s="294" t="s">
        <v>303</v>
      </c>
      <c r="J6" s="292"/>
      <c r="K6" s="293"/>
      <c r="L6" s="25"/>
      <c r="M6" s="25"/>
      <c r="N6" s="25"/>
      <c r="O6" s="25"/>
      <c r="P6" s="25"/>
      <c r="Q6" s="25"/>
      <c r="S6" s="153"/>
      <c r="T6" s="25"/>
      <c r="U6" s="25"/>
      <c r="V6" s="17" t="s">
        <v>191</v>
      </c>
      <c r="W6" s="274">
        <v>40</v>
      </c>
      <c r="X6" s="274">
        <v>32</v>
      </c>
      <c r="Y6" s="213">
        <f>SUMPRODUCT($W$4:$X$4,W6:X6)</f>
        <v>244</v>
      </c>
      <c r="Z6" s="18"/>
      <c r="AA6" s="212">
        <v>244</v>
      </c>
      <c r="AB6" s="214">
        <v>10</v>
      </c>
      <c r="AC6" s="25"/>
      <c r="AD6" s="25"/>
      <c r="AE6" s="25"/>
      <c r="AF6" s="25"/>
      <c r="AG6" s="25"/>
      <c r="AH6" s="162">
        <v>1</v>
      </c>
      <c r="AI6" s="25"/>
      <c r="AJ6" s="154"/>
    </row>
    <row r="7" spans="1:36">
      <c r="A7" s="153"/>
      <c r="B7" s="25"/>
      <c r="C7" s="25"/>
      <c r="D7" s="25"/>
      <c r="E7" s="18"/>
      <c r="F7" s="18"/>
      <c r="G7" s="18"/>
      <c r="H7" s="25"/>
      <c r="I7" s="25"/>
      <c r="J7" s="154"/>
      <c r="K7" s="25"/>
      <c r="L7" s="25"/>
      <c r="M7" s="25"/>
      <c r="N7" s="25"/>
      <c r="O7" s="25"/>
      <c r="P7" s="25"/>
      <c r="Q7" s="25"/>
      <c r="S7" s="153"/>
      <c r="T7" s="25"/>
      <c r="U7" s="25"/>
      <c r="V7" s="17" t="s">
        <v>193</v>
      </c>
      <c r="W7" s="274">
        <v>800</v>
      </c>
      <c r="X7" s="274">
        <v>1250</v>
      </c>
      <c r="Y7" s="213">
        <f>SUMPRODUCT($W$4:$X$4,W7:X7)</f>
        <v>7625</v>
      </c>
      <c r="Z7" s="18"/>
      <c r="AA7" s="212">
        <v>6950</v>
      </c>
      <c r="AB7" s="214">
        <v>1</v>
      </c>
      <c r="AC7" s="25"/>
      <c r="AD7" s="25"/>
      <c r="AE7" s="25"/>
      <c r="AF7" s="25"/>
      <c r="AG7" s="25"/>
      <c r="AH7" s="162">
        <v>10</v>
      </c>
      <c r="AI7" s="25"/>
      <c r="AJ7" s="154"/>
    </row>
    <row r="8" spans="1:36" ht="15" thickBot="1">
      <c r="A8" s="153"/>
      <c r="B8" s="25"/>
      <c r="C8" s="25"/>
      <c r="D8" s="25"/>
      <c r="E8" s="25"/>
      <c r="F8" s="25"/>
      <c r="G8" s="297" t="s">
        <v>58</v>
      </c>
      <c r="H8" s="295" t="s">
        <v>304</v>
      </c>
      <c r="I8" s="18"/>
      <c r="J8" s="154"/>
      <c r="K8" s="25"/>
      <c r="L8" s="25"/>
      <c r="M8" s="25"/>
      <c r="N8" s="25"/>
      <c r="O8" s="25"/>
      <c r="P8" s="25"/>
      <c r="Q8" s="25"/>
      <c r="S8" s="153"/>
      <c r="T8" s="25"/>
      <c r="U8" s="25"/>
      <c r="V8" s="229" t="s">
        <v>301</v>
      </c>
      <c r="W8" s="274">
        <v>0.2</v>
      </c>
      <c r="X8" s="274">
        <v>0.45</v>
      </c>
      <c r="Y8" s="213">
        <f>SUMPRODUCT($W$4:$X$4,W8:X8)</f>
        <v>2.5250000000000004</v>
      </c>
      <c r="Z8" s="18"/>
      <c r="AA8" s="212">
        <v>2</v>
      </c>
      <c r="AB8" s="214">
        <v>1</v>
      </c>
      <c r="AC8" s="25"/>
      <c r="AD8" s="25"/>
      <c r="AE8" s="25"/>
      <c r="AF8" s="25"/>
      <c r="AG8" s="211"/>
      <c r="AH8" s="18"/>
      <c r="AI8" s="18"/>
      <c r="AJ8" s="154"/>
    </row>
    <row r="9" spans="1:36">
      <c r="A9" s="153"/>
      <c r="B9" s="25" t="s">
        <v>199</v>
      </c>
      <c r="C9" s="25"/>
      <c r="D9" s="17" t="s">
        <v>195</v>
      </c>
      <c r="E9" s="296">
        <v>12</v>
      </c>
      <c r="F9" s="296">
        <v>4</v>
      </c>
      <c r="G9" s="290">
        <f>SUMPRODUCT($E$4:$F$4,E9:F9)</f>
        <v>0</v>
      </c>
      <c r="H9" s="27" t="s">
        <v>6</v>
      </c>
      <c r="I9" s="290">
        <v>48</v>
      </c>
      <c r="J9" s="154"/>
      <c r="K9" s="25"/>
      <c r="L9" s="25"/>
      <c r="M9" s="25"/>
      <c r="N9" s="25"/>
      <c r="O9" s="25"/>
      <c r="P9" s="25"/>
      <c r="Q9" s="25"/>
      <c r="S9" s="153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14"/>
      <c r="AH9" s="18"/>
      <c r="AI9" s="18"/>
      <c r="AJ9" s="154"/>
    </row>
    <row r="10" spans="1:36">
      <c r="A10" s="153"/>
      <c r="B10" s="25" t="s">
        <v>196</v>
      </c>
      <c r="C10" s="25"/>
      <c r="D10" s="17" t="s">
        <v>197</v>
      </c>
      <c r="E10" s="296">
        <v>4</v>
      </c>
      <c r="F10" s="296">
        <v>4</v>
      </c>
      <c r="G10" s="290">
        <f t="shared" ref="G10" si="0">SUMPRODUCT($E$4:$F$4,E10:F10)</f>
        <v>0</v>
      </c>
      <c r="H10" s="27" t="s">
        <v>6</v>
      </c>
      <c r="I10" s="290">
        <v>28</v>
      </c>
      <c r="J10" s="154"/>
      <c r="K10" s="25"/>
      <c r="L10" s="25"/>
      <c r="M10" s="25"/>
      <c r="N10" s="25"/>
      <c r="O10" s="25"/>
      <c r="P10" s="25"/>
      <c r="Q10" s="25"/>
      <c r="S10" s="153"/>
      <c r="T10" s="25"/>
      <c r="U10" s="25"/>
      <c r="V10" s="25"/>
      <c r="W10" s="25"/>
      <c r="X10" s="25"/>
      <c r="Y10" s="25"/>
      <c r="Z10" s="25"/>
      <c r="AA10" s="25"/>
      <c r="AB10" s="25"/>
      <c r="AC10" s="215">
        <f>AB6*ABS(Y6-AA6)/AA6+AB7*ABS(Y7-AA7)/AA7+AB8*ABS(Y8-AA8)/AA8</f>
        <v>0.35962230215827357</v>
      </c>
      <c r="AD10" s="216" t="s">
        <v>198</v>
      </c>
      <c r="AE10" s="25"/>
      <c r="AF10" s="25"/>
      <c r="AG10" s="214"/>
      <c r="AH10" s="25"/>
      <c r="AI10" s="25"/>
      <c r="AJ10" s="154"/>
    </row>
    <row r="11" spans="1:36">
      <c r="A11" s="153"/>
      <c r="B11" s="25" t="s">
        <v>194</v>
      </c>
      <c r="C11" s="25"/>
      <c r="D11" s="17" t="s">
        <v>200</v>
      </c>
      <c r="E11" s="296">
        <v>10</v>
      </c>
      <c r="F11" s="296">
        <v>20</v>
      </c>
      <c r="G11" s="290">
        <f>SUMPRODUCT($E$4:$F$4,E11:F11)</f>
        <v>0</v>
      </c>
      <c r="H11" s="27" t="s">
        <v>6</v>
      </c>
      <c r="I11" s="290">
        <v>100</v>
      </c>
      <c r="J11" s="154"/>
      <c r="K11" s="25"/>
      <c r="L11" s="25"/>
      <c r="M11" s="25"/>
      <c r="N11" s="25"/>
      <c r="O11" s="25"/>
      <c r="P11" s="25"/>
      <c r="Q11" s="25"/>
      <c r="S11" s="153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14"/>
      <c r="AH11" s="16"/>
      <c r="AI11" s="25"/>
      <c r="AJ11" s="154"/>
    </row>
    <row r="12" spans="1:36" ht="15" thickBot="1">
      <c r="A12" s="159"/>
      <c r="C12" s="160"/>
      <c r="D12" s="160"/>
      <c r="E12" s="160"/>
      <c r="F12" s="160"/>
      <c r="H12" s="160"/>
      <c r="I12" s="160" t="s">
        <v>14</v>
      </c>
      <c r="J12" s="161"/>
      <c r="K12" s="25"/>
      <c r="L12" s="25"/>
      <c r="M12" s="25"/>
      <c r="N12" s="25"/>
      <c r="O12" s="25"/>
      <c r="P12" s="25"/>
      <c r="Q12" s="25"/>
      <c r="S12" s="153"/>
      <c r="T12" s="25"/>
      <c r="U12" s="25"/>
      <c r="V12" s="25"/>
      <c r="W12" s="217" t="s">
        <v>1</v>
      </c>
      <c r="X12" s="217" t="s">
        <v>3</v>
      </c>
      <c r="Y12" s="29" t="s">
        <v>58</v>
      </c>
      <c r="Z12" s="25"/>
      <c r="AA12" s="29" t="s">
        <v>14</v>
      </c>
      <c r="AB12" s="25"/>
      <c r="AC12" s="302" t="s">
        <v>201</v>
      </c>
      <c r="AD12" s="302"/>
      <c r="AE12" s="302"/>
      <c r="AF12" s="25"/>
      <c r="AG12" s="25"/>
      <c r="AH12" s="25"/>
      <c r="AI12" s="25"/>
      <c r="AJ12" s="154"/>
    </row>
    <row r="13" spans="1:36">
      <c r="A13" s="206"/>
      <c r="B13" s="151"/>
      <c r="C13" s="151"/>
      <c r="D13" s="151"/>
      <c r="E13" s="151"/>
      <c r="F13" s="151"/>
      <c r="G13" s="151"/>
      <c r="H13" s="151"/>
      <c r="I13" s="151"/>
      <c r="J13" s="152"/>
      <c r="K13" s="25"/>
      <c r="L13" s="25"/>
      <c r="M13" s="25"/>
      <c r="N13" s="25"/>
      <c r="O13" s="25"/>
      <c r="P13" s="25"/>
      <c r="Q13" s="25"/>
      <c r="S13" s="153"/>
      <c r="T13" s="25"/>
      <c r="U13" s="17" t="s">
        <v>194</v>
      </c>
      <c r="V13" s="25" t="s">
        <v>202</v>
      </c>
      <c r="W13" s="274">
        <v>12</v>
      </c>
      <c r="X13" s="274">
        <v>4</v>
      </c>
      <c r="Y13" s="290">
        <f>SUMPRODUCT($W$4:$X$4,W13:X13)</f>
        <v>48</v>
      </c>
      <c r="Z13" s="27" t="s">
        <v>6</v>
      </c>
      <c r="AA13" s="290">
        <v>48</v>
      </c>
      <c r="AB13" s="25"/>
      <c r="AC13" s="302"/>
      <c r="AD13" s="302"/>
      <c r="AE13" s="302"/>
      <c r="AF13" s="25"/>
      <c r="AG13" s="211"/>
      <c r="AH13" s="18"/>
      <c r="AI13" s="18"/>
      <c r="AJ13" s="154"/>
    </row>
    <row r="14" spans="1:36">
      <c r="A14" s="218" t="s">
        <v>203</v>
      </c>
      <c r="B14" s="25"/>
      <c r="C14" s="25"/>
      <c r="D14" s="25"/>
      <c r="E14" s="25"/>
      <c r="F14" s="25"/>
      <c r="G14" s="25"/>
      <c r="H14" s="25"/>
      <c r="I14" s="25"/>
      <c r="J14" s="154"/>
      <c r="K14" s="25"/>
      <c r="L14" s="25"/>
      <c r="M14" s="25"/>
      <c r="N14" s="25"/>
      <c r="O14" s="25"/>
      <c r="P14" s="25"/>
      <c r="Q14" s="25"/>
      <c r="S14" s="153"/>
      <c r="T14" s="25"/>
      <c r="U14" s="17" t="s">
        <v>196</v>
      </c>
      <c r="V14" s="25" t="s">
        <v>204</v>
      </c>
      <c r="W14" s="274">
        <v>4</v>
      </c>
      <c r="X14" s="274">
        <v>4</v>
      </c>
      <c r="Y14" s="290">
        <f>SUMPRODUCT($W$4:$X$4,W14:X14)</f>
        <v>28</v>
      </c>
      <c r="Z14" s="27" t="s">
        <v>6</v>
      </c>
      <c r="AA14" s="290">
        <v>28</v>
      </c>
      <c r="AB14" s="25"/>
      <c r="AC14" s="25"/>
      <c r="AD14" s="25"/>
      <c r="AE14" s="25"/>
      <c r="AF14" s="25"/>
      <c r="AG14" s="214"/>
      <c r="AH14" s="18"/>
      <c r="AI14" s="18"/>
      <c r="AJ14" s="154"/>
    </row>
    <row r="15" spans="1:36">
      <c r="A15" s="153"/>
      <c r="B15" s="25"/>
      <c r="C15" s="25"/>
      <c r="D15" s="25"/>
      <c r="E15" s="25" t="s">
        <v>188</v>
      </c>
      <c r="F15" s="25"/>
      <c r="G15" s="25"/>
      <c r="H15" s="25"/>
      <c r="I15" s="25"/>
      <c r="J15" s="154"/>
      <c r="K15" s="25"/>
      <c r="L15" s="25"/>
      <c r="M15" s="25"/>
      <c r="N15" s="25"/>
      <c r="O15" s="25"/>
      <c r="P15" s="25"/>
      <c r="Q15" s="25"/>
      <c r="S15" s="153"/>
      <c r="T15" s="25"/>
      <c r="U15" s="17" t="s">
        <v>199</v>
      </c>
      <c r="V15" s="25" t="s">
        <v>205</v>
      </c>
      <c r="W15" s="274">
        <v>10</v>
      </c>
      <c r="X15" s="274">
        <v>20</v>
      </c>
      <c r="Y15" s="290">
        <f>SUMPRODUCT($W$4:$X$4,W15:X15)</f>
        <v>115.00000000000001</v>
      </c>
      <c r="Z15" s="27" t="s">
        <v>6</v>
      </c>
      <c r="AA15" s="290">
        <v>100</v>
      </c>
      <c r="AB15" s="25"/>
      <c r="AC15" s="25"/>
      <c r="AD15" s="25"/>
      <c r="AE15" s="25"/>
      <c r="AF15" s="25"/>
      <c r="AG15" s="214"/>
      <c r="AH15" s="25"/>
      <c r="AI15" s="25"/>
      <c r="AJ15" s="154"/>
    </row>
    <row r="16" spans="1:36">
      <c r="A16" s="153"/>
      <c r="B16" s="25"/>
      <c r="C16" s="25"/>
      <c r="D16" s="25"/>
      <c r="E16" s="274" t="s">
        <v>1</v>
      </c>
      <c r="F16" s="274" t="s">
        <v>3</v>
      </c>
      <c r="G16" s="25"/>
      <c r="H16" s="25"/>
      <c r="I16" s="25"/>
      <c r="J16" s="154"/>
      <c r="K16" s="25"/>
      <c r="L16" s="25"/>
      <c r="M16" s="25"/>
      <c r="N16" s="25"/>
      <c r="O16" s="25"/>
      <c r="P16" s="25"/>
      <c r="Q16" s="25"/>
      <c r="S16" s="153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14"/>
      <c r="AH16" s="16"/>
      <c r="AI16" s="25"/>
      <c r="AJ16" s="154"/>
    </row>
    <row r="17" spans="1:36">
      <c r="A17" s="153"/>
      <c r="B17" s="25"/>
      <c r="C17" s="25"/>
      <c r="D17" s="25"/>
      <c r="E17" s="289">
        <v>4</v>
      </c>
      <c r="F17" s="289">
        <v>3</v>
      </c>
      <c r="G17" s="25"/>
      <c r="H17" s="25"/>
      <c r="I17" s="25"/>
      <c r="J17" s="154"/>
      <c r="K17" s="25"/>
      <c r="L17" s="25"/>
      <c r="M17" s="25"/>
      <c r="N17" s="25"/>
      <c r="O17" s="25"/>
      <c r="P17" s="25"/>
      <c r="Q17" s="25"/>
      <c r="S17" s="153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154"/>
    </row>
    <row r="18" spans="1:36">
      <c r="A18" s="153"/>
      <c r="B18" s="25"/>
      <c r="C18" s="25"/>
      <c r="D18" s="25"/>
      <c r="E18" s="25"/>
      <c r="F18" s="25"/>
      <c r="G18" s="25"/>
      <c r="H18" s="25"/>
      <c r="I18" s="25"/>
      <c r="J18" s="154"/>
      <c r="K18" s="25"/>
      <c r="L18" s="25"/>
      <c r="M18" s="25"/>
      <c r="N18" s="25"/>
      <c r="O18" s="25"/>
      <c r="P18" s="25"/>
      <c r="Q18" s="25"/>
      <c r="S18" s="153"/>
      <c r="T18" s="194" t="s">
        <v>190</v>
      </c>
      <c r="U18" s="219" t="s">
        <v>1</v>
      </c>
      <c r="V18" s="274" t="s">
        <v>3</v>
      </c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194" t="s">
        <v>190</v>
      </c>
      <c r="AH18" s="219" t="s">
        <v>1</v>
      </c>
      <c r="AI18" s="274" t="s">
        <v>3</v>
      </c>
      <c r="AJ18" s="154"/>
    </row>
    <row r="19" spans="1:36">
      <c r="B19" s="25"/>
      <c r="C19" s="25"/>
      <c r="D19" s="25"/>
      <c r="E19" s="274">
        <v>800</v>
      </c>
      <c r="F19" s="274">
        <v>1250</v>
      </c>
      <c r="G19" s="212">
        <f>SUMPRODUCT(E17:F17,E19:F19)</f>
        <v>6950</v>
      </c>
      <c r="H19" s="25" t="s">
        <v>206</v>
      </c>
      <c r="I19" s="25"/>
      <c r="J19" s="154"/>
      <c r="K19" s="25"/>
      <c r="L19" s="25"/>
      <c r="M19" s="25"/>
      <c r="N19" s="25"/>
      <c r="O19" s="25"/>
      <c r="P19" s="25"/>
      <c r="Q19" s="25"/>
      <c r="S19" s="153"/>
      <c r="T19" s="220">
        <v>1</v>
      </c>
      <c r="U19" s="219">
        <v>4.0000000000000027</v>
      </c>
      <c r="V19" s="274">
        <v>2.9999999999999987</v>
      </c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21">
        <v>6</v>
      </c>
      <c r="AH19" s="219">
        <v>2.4999999999999996</v>
      </c>
      <c r="AI19" s="274">
        <v>4.5000000000000009</v>
      </c>
      <c r="AJ19" s="154"/>
    </row>
    <row r="20" spans="1:36">
      <c r="A20" s="153"/>
      <c r="B20" s="25"/>
      <c r="C20" s="25"/>
      <c r="D20" s="25"/>
      <c r="E20" s="18"/>
      <c r="F20" s="18"/>
      <c r="G20" s="18"/>
      <c r="H20" s="25"/>
      <c r="I20" s="25"/>
      <c r="J20" s="154"/>
      <c r="K20" s="25"/>
      <c r="L20" s="25"/>
      <c r="M20" s="25"/>
      <c r="N20" s="25"/>
      <c r="O20" s="25"/>
      <c r="P20" s="25"/>
      <c r="Q20" s="25"/>
      <c r="S20" s="153"/>
      <c r="T20" s="220">
        <v>1</v>
      </c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20">
        <v>1</v>
      </c>
      <c r="AH20" s="25"/>
      <c r="AI20" s="25"/>
      <c r="AJ20" s="154"/>
    </row>
    <row r="21" spans="1:36">
      <c r="A21" s="153"/>
      <c r="B21" s="25"/>
      <c r="C21" s="25"/>
      <c r="D21" s="25"/>
      <c r="E21" s="25"/>
      <c r="F21" s="25"/>
      <c r="G21" s="18" t="s">
        <v>58</v>
      </c>
      <c r="H21" s="25"/>
      <c r="I21" s="18" t="s">
        <v>14</v>
      </c>
      <c r="J21" s="154"/>
      <c r="K21" s="25"/>
      <c r="L21" s="25"/>
      <c r="M21" s="25"/>
      <c r="N21" s="25"/>
      <c r="O21" s="25"/>
      <c r="P21" s="25"/>
      <c r="Q21" s="25"/>
      <c r="S21" s="153"/>
      <c r="T21" s="220">
        <v>1</v>
      </c>
      <c r="U21" s="16" t="s">
        <v>11</v>
      </c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20">
        <v>1</v>
      </c>
      <c r="AH21" s="16" t="s">
        <v>10</v>
      </c>
      <c r="AI21" s="25"/>
      <c r="AJ21" s="154"/>
    </row>
    <row r="22" spans="1:36">
      <c r="A22" s="153"/>
      <c r="B22" s="25" t="s">
        <v>199</v>
      </c>
      <c r="C22" s="25"/>
      <c r="D22" s="17" t="s">
        <v>195</v>
      </c>
      <c r="E22" s="274">
        <v>12</v>
      </c>
      <c r="F22" s="274">
        <v>4</v>
      </c>
      <c r="G22" s="290">
        <f>SUMPRODUCT($E$17:$F$17,E22:F22)</f>
        <v>60</v>
      </c>
      <c r="H22" s="27" t="s">
        <v>6</v>
      </c>
      <c r="I22" s="290">
        <v>48</v>
      </c>
      <c r="J22" s="154"/>
      <c r="K22" s="25"/>
      <c r="L22" s="25"/>
      <c r="M22" s="25"/>
      <c r="N22" s="25"/>
      <c r="O22" s="25"/>
      <c r="P22" s="25"/>
      <c r="Q22" s="25"/>
      <c r="S22" s="153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154"/>
    </row>
    <row r="23" spans="1:36">
      <c r="A23" s="153"/>
      <c r="B23" s="25" t="s">
        <v>196</v>
      </c>
      <c r="C23" s="25"/>
      <c r="D23" s="17" t="s">
        <v>197</v>
      </c>
      <c r="E23" s="274">
        <v>4</v>
      </c>
      <c r="F23" s="274">
        <v>4</v>
      </c>
      <c r="G23" s="290">
        <f t="shared" ref="G23:G24" si="1">SUMPRODUCT($E$17:$F$17,E23:F23)</f>
        <v>28</v>
      </c>
      <c r="H23" s="27" t="s">
        <v>6</v>
      </c>
      <c r="I23" s="290">
        <v>28</v>
      </c>
      <c r="J23" s="154"/>
      <c r="K23" s="25"/>
      <c r="L23" s="25"/>
      <c r="M23" s="25"/>
      <c r="N23" s="25"/>
      <c r="O23" s="25"/>
      <c r="P23" s="25"/>
      <c r="Q23" s="25"/>
      <c r="S23" s="153"/>
      <c r="T23" s="194" t="s">
        <v>190</v>
      </c>
      <c r="U23" s="219" t="s">
        <v>1</v>
      </c>
      <c r="V23" s="274" t="s">
        <v>3</v>
      </c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194" t="s">
        <v>190</v>
      </c>
      <c r="AH23" s="219" t="s">
        <v>1</v>
      </c>
      <c r="AI23" s="274" t="s">
        <v>3</v>
      </c>
      <c r="AJ23" s="154"/>
    </row>
    <row r="24" spans="1:36">
      <c r="A24" s="153"/>
      <c r="B24" s="25" t="s">
        <v>194</v>
      </c>
      <c r="C24" s="25"/>
      <c r="D24" s="17" t="s">
        <v>200</v>
      </c>
      <c r="E24" s="274">
        <v>10</v>
      </c>
      <c r="F24" s="274">
        <v>20</v>
      </c>
      <c r="G24" s="290">
        <f t="shared" si="1"/>
        <v>100</v>
      </c>
      <c r="H24" s="27" t="s">
        <v>6</v>
      </c>
      <c r="I24" s="290">
        <v>100</v>
      </c>
      <c r="J24" s="154"/>
      <c r="K24" s="25"/>
      <c r="L24" s="25"/>
      <c r="M24" s="25"/>
      <c r="N24" s="25"/>
      <c r="O24" s="25"/>
      <c r="P24" s="25"/>
      <c r="Q24" s="25"/>
      <c r="S24" s="153"/>
      <c r="T24" s="221">
        <v>10</v>
      </c>
      <c r="U24" s="219">
        <v>2.4999999999999996</v>
      </c>
      <c r="V24" s="274">
        <v>4.5000000000000009</v>
      </c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21">
        <v>5</v>
      </c>
      <c r="AH24" s="219">
        <v>4</v>
      </c>
      <c r="AI24" s="274">
        <v>3</v>
      </c>
      <c r="AJ24" s="154"/>
    </row>
    <row r="25" spans="1:36" ht="15" thickBot="1">
      <c r="A25" s="159"/>
      <c r="B25" s="160"/>
      <c r="C25" s="160"/>
      <c r="D25" s="160"/>
      <c r="E25" s="160"/>
      <c r="F25" s="160"/>
      <c r="G25" s="160"/>
      <c r="H25" s="160"/>
      <c r="I25" s="160"/>
      <c r="J25" s="161"/>
      <c r="K25" s="25"/>
      <c r="L25" s="25"/>
      <c r="M25" s="25"/>
      <c r="N25" s="25"/>
      <c r="O25" s="25"/>
      <c r="P25" s="25"/>
      <c r="Q25" s="25"/>
      <c r="S25" s="153"/>
      <c r="T25" s="220">
        <v>1</v>
      </c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20">
        <v>1</v>
      </c>
      <c r="AH25" s="25"/>
      <c r="AI25" s="25"/>
      <c r="AJ25" s="154"/>
    </row>
    <row r="26" spans="1:36">
      <c r="A26" s="206"/>
      <c r="B26" s="151"/>
      <c r="C26" s="151"/>
      <c r="D26" s="151"/>
      <c r="E26" s="151"/>
      <c r="F26" s="151"/>
      <c r="G26" s="151"/>
      <c r="H26" s="151"/>
      <c r="I26" s="151"/>
      <c r="J26" s="152"/>
      <c r="K26" s="25"/>
      <c r="L26" s="25"/>
      <c r="M26" s="25"/>
      <c r="N26" s="25"/>
      <c r="O26" s="25"/>
      <c r="P26" s="25"/>
      <c r="Q26" s="25"/>
      <c r="S26" s="153"/>
      <c r="T26" s="220">
        <v>1</v>
      </c>
      <c r="U26" s="16" t="s">
        <v>10</v>
      </c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20">
        <v>1</v>
      </c>
      <c r="AH26" s="16" t="s">
        <v>11</v>
      </c>
      <c r="AI26" s="25"/>
      <c r="AJ26" s="154"/>
    </row>
    <row r="27" spans="1:36">
      <c r="A27" s="218" t="s">
        <v>207</v>
      </c>
      <c r="B27" s="25"/>
      <c r="C27" s="25"/>
      <c r="D27" s="25"/>
      <c r="E27" s="25"/>
      <c r="F27" s="25"/>
      <c r="G27" s="25"/>
      <c r="H27" s="25"/>
      <c r="I27" s="25"/>
      <c r="J27" s="154"/>
      <c r="K27" s="25"/>
      <c r="L27" s="25"/>
      <c r="M27" s="25"/>
      <c r="N27" s="25"/>
      <c r="O27" s="25"/>
      <c r="P27" s="25"/>
      <c r="Q27" s="25"/>
      <c r="S27" s="153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54"/>
    </row>
    <row r="28" spans="1:36">
      <c r="A28" s="153"/>
      <c r="B28" s="25"/>
      <c r="C28" s="25"/>
      <c r="D28" s="25"/>
      <c r="E28" s="25" t="s">
        <v>188</v>
      </c>
      <c r="F28" s="25"/>
      <c r="G28" s="25"/>
      <c r="H28" s="25"/>
      <c r="I28" s="25"/>
      <c r="J28" s="154"/>
      <c r="K28" s="25"/>
      <c r="L28" s="25"/>
      <c r="M28" s="25"/>
      <c r="N28" s="25"/>
      <c r="O28" s="25"/>
      <c r="P28" s="25"/>
      <c r="Q28" s="25"/>
      <c r="S28" s="153"/>
      <c r="T28" s="194" t="s">
        <v>190</v>
      </c>
      <c r="U28" s="219" t="s">
        <v>1</v>
      </c>
      <c r="V28" s="274" t="s">
        <v>3</v>
      </c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194" t="s">
        <v>190</v>
      </c>
      <c r="AH28" s="219" t="s">
        <v>1</v>
      </c>
      <c r="AI28" s="274" t="s">
        <v>3</v>
      </c>
      <c r="AJ28" s="154"/>
    </row>
    <row r="29" spans="1:36">
      <c r="A29" s="153"/>
      <c r="B29" s="25"/>
      <c r="C29" s="25"/>
      <c r="D29" s="25"/>
      <c r="E29" s="274" t="s">
        <v>1</v>
      </c>
      <c r="F29" s="274" t="s">
        <v>3</v>
      </c>
      <c r="G29" s="25"/>
      <c r="H29" s="25"/>
      <c r="I29" s="25"/>
      <c r="J29" s="154"/>
      <c r="K29" s="25"/>
      <c r="L29" s="25"/>
      <c r="M29" s="25"/>
      <c r="N29" s="25"/>
      <c r="O29" s="25"/>
      <c r="P29" s="25"/>
      <c r="Q29" s="25"/>
      <c r="S29" s="153"/>
      <c r="T29" s="220">
        <v>1</v>
      </c>
      <c r="U29" s="219">
        <v>4.0000000000000018</v>
      </c>
      <c r="V29" s="274">
        <v>2.9999999999999987</v>
      </c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20">
        <v>1</v>
      </c>
      <c r="AH29" s="219">
        <v>4.0000000000000027</v>
      </c>
      <c r="AI29" s="274">
        <v>2.9999999999999987</v>
      </c>
      <c r="AJ29" s="154"/>
    </row>
    <row r="30" spans="1:36">
      <c r="A30" s="153"/>
      <c r="B30" s="25"/>
      <c r="C30" s="25"/>
      <c r="D30" s="25"/>
      <c r="E30" s="289">
        <v>9.9999999999999982</v>
      </c>
      <c r="F30" s="289">
        <v>0</v>
      </c>
      <c r="G30" s="25"/>
      <c r="H30" s="25"/>
      <c r="I30" s="25"/>
      <c r="J30" s="154"/>
      <c r="K30" s="25"/>
      <c r="L30" s="25"/>
      <c r="M30" s="25"/>
      <c r="N30" s="25"/>
      <c r="O30" s="25"/>
      <c r="P30" s="25"/>
      <c r="Q30" s="25"/>
      <c r="S30" s="153"/>
      <c r="T30" s="220">
        <v>10</v>
      </c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20">
        <v>1</v>
      </c>
      <c r="AH30" s="25"/>
      <c r="AI30" s="25"/>
      <c r="AJ30" s="154"/>
    </row>
    <row r="31" spans="1:36">
      <c r="A31" s="153"/>
      <c r="B31" s="25"/>
      <c r="C31" s="25"/>
      <c r="D31" s="25"/>
      <c r="E31" s="25"/>
      <c r="F31" s="25"/>
      <c r="G31" s="25"/>
      <c r="H31" s="25"/>
      <c r="I31" s="25"/>
      <c r="J31" s="154"/>
      <c r="K31" s="25"/>
      <c r="L31" s="25"/>
      <c r="M31" s="25"/>
      <c r="N31" s="25"/>
      <c r="O31" s="25"/>
      <c r="P31" s="25"/>
      <c r="Q31" s="25"/>
      <c r="S31" s="153"/>
      <c r="T31" s="220">
        <v>1</v>
      </c>
      <c r="U31" s="16" t="s">
        <v>11</v>
      </c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21">
        <v>9</v>
      </c>
      <c r="AH31" s="16" t="s">
        <v>11</v>
      </c>
      <c r="AI31" s="25"/>
      <c r="AJ31" s="154"/>
    </row>
    <row r="32" spans="1:36">
      <c r="A32" s="153"/>
      <c r="B32" s="25"/>
      <c r="C32" s="25"/>
      <c r="D32" s="25"/>
      <c r="E32" s="25"/>
      <c r="F32" s="25"/>
      <c r="G32" s="25"/>
      <c r="H32" s="25"/>
      <c r="I32" s="25"/>
      <c r="J32" s="154"/>
      <c r="K32" s="25"/>
      <c r="L32" s="25"/>
      <c r="M32" s="25"/>
      <c r="N32" s="25"/>
      <c r="O32" s="25"/>
      <c r="P32" s="25"/>
      <c r="Q32" s="25"/>
      <c r="S32" s="153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154"/>
    </row>
    <row r="33" spans="1:36">
      <c r="A33" s="229" t="s">
        <v>301</v>
      </c>
      <c r="B33" s="25"/>
      <c r="C33" s="25"/>
      <c r="D33" s="25"/>
      <c r="E33" s="274">
        <v>0.2</v>
      </c>
      <c r="F33" s="274">
        <v>0.45</v>
      </c>
      <c r="G33" s="212">
        <f>SUMPRODUCT(E30:F30,E33:F33)</f>
        <v>1.9999999999999998</v>
      </c>
      <c r="H33" s="25" t="s">
        <v>208</v>
      </c>
      <c r="I33" s="25"/>
      <c r="J33" s="154"/>
      <c r="K33" s="25"/>
      <c r="L33" s="25"/>
      <c r="M33" s="25"/>
      <c r="N33" s="25"/>
      <c r="O33" s="25"/>
      <c r="P33" s="25"/>
      <c r="Q33" s="25"/>
      <c r="S33" s="153"/>
      <c r="T33" s="194" t="s">
        <v>190</v>
      </c>
      <c r="U33" s="219" t="s">
        <v>1</v>
      </c>
      <c r="V33" s="274" t="s">
        <v>3</v>
      </c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194" t="s">
        <v>190</v>
      </c>
      <c r="AH33" s="219" t="s">
        <v>1</v>
      </c>
      <c r="AI33" s="274" t="s">
        <v>3</v>
      </c>
      <c r="AJ33" s="154"/>
    </row>
    <row r="34" spans="1:36">
      <c r="A34" s="153"/>
      <c r="B34" s="25"/>
      <c r="C34" s="25"/>
      <c r="D34" s="25"/>
      <c r="E34" s="25"/>
      <c r="F34" s="25"/>
      <c r="G34" s="18" t="s">
        <v>58</v>
      </c>
      <c r="H34" s="25"/>
      <c r="I34" s="18" t="s">
        <v>14</v>
      </c>
      <c r="J34" s="154"/>
      <c r="K34" s="25"/>
      <c r="L34" s="25"/>
      <c r="M34" s="25"/>
      <c r="N34" s="25"/>
      <c r="O34" s="25"/>
      <c r="P34" s="25"/>
      <c r="Q34" s="25"/>
      <c r="S34" s="153"/>
      <c r="T34" s="220">
        <v>1</v>
      </c>
      <c r="U34" s="219">
        <v>10</v>
      </c>
      <c r="V34" s="274">
        <v>0</v>
      </c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20">
        <v>1</v>
      </c>
      <c r="AH34" s="219">
        <v>4.0000000000000027</v>
      </c>
      <c r="AI34" s="274">
        <v>2.9999999999999987</v>
      </c>
      <c r="AJ34" s="154"/>
    </row>
    <row r="35" spans="1:36">
      <c r="A35" s="153"/>
      <c r="B35" s="25" t="s">
        <v>199</v>
      </c>
      <c r="C35" s="25"/>
      <c r="D35" s="17" t="s">
        <v>195</v>
      </c>
      <c r="E35" s="274">
        <v>12</v>
      </c>
      <c r="F35" s="274">
        <v>4</v>
      </c>
      <c r="G35" s="290">
        <f>SUMPRODUCT($E$30:$F$30,E35:F35)</f>
        <v>119.99999999999997</v>
      </c>
      <c r="H35" s="27" t="s">
        <v>6</v>
      </c>
      <c r="I35" s="290">
        <v>48</v>
      </c>
      <c r="J35" s="154"/>
      <c r="K35" s="25"/>
      <c r="L35" s="25"/>
      <c r="M35" s="25"/>
      <c r="N35" s="25"/>
      <c r="O35" s="25"/>
      <c r="P35" s="25"/>
      <c r="Q35" s="25"/>
      <c r="S35" s="153"/>
      <c r="T35" s="220">
        <v>1</v>
      </c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20">
        <v>1</v>
      </c>
      <c r="AH35" s="25"/>
      <c r="AI35" s="25"/>
      <c r="AJ35" s="154"/>
    </row>
    <row r="36" spans="1:36">
      <c r="A36" s="153"/>
      <c r="B36" s="25" t="s">
        <v>196</v>
      </c>
      <c r="C36" s="25"/>
      <c r="D36" s="17" t="s">
        <v>197</v>
      </c>
      <c r="E36" s="274">
        <v>4</v>
      </c>
      <c r="F36" s="274">
        <v>4</v>
      </c>
      <c r="G36" s="290">
        <f t="shared" ref="G36:G37" si="2">SUMPRODUCT($E$30:$F$30,E36:F36)</f>
        <v>39.999999999999993</v>
      </c>
      <c r="H36" s="27" t="s">
        <v>6</v>
      </c>
      <c r="I36" s="290">
        <v>28</v>
      </c>
      <c r="J36" s="154"/>
      <c r="K36" s="25"/>
      <c r="L36" s="25"/>
      <c r="M36" s="25"/>
      <c r="N36" s="25"/>
      <c r="O36" s="25"/>
      <c r="P36" s="25"/>
      <c r="Q36" s="25"/>
      <c r="S36" s="153"/>
      <c r="T36" s="220">
        <v>10</v>
      </c>
      <c r="U36" s="16" t="s">
        <v>12</v>
      </c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21">
        <v>5</v>
      </c>
      <c r="AH36" s="16" t="s">
        <v>11</v>
      </c>
      <c r="AI36" s="25"/>
      <c r="AJ36" s="154"/>
    </row>
    <row r="37" spans="1:36">
      <c r="A37" s="153"/>
      <c r="B37" s="25" t="s">
        <v>194</v>
      </c>
      <c r="C37" s="25"/>
      <c r="D37" s="17" t="s">
        <v>200</v>
      </c>
      <c r="E37" s="274">
        <v>10</v>
      </c>
      <c r="F37" s="274">
        <v>20</v>
      </c>
      <c r="G37" s="290">
        <f t="shared" si="2"/>
        <v>99.999999999999986</v>
      </c>
      <c r="H37" s="27" t="s">
        <v>6</v>
      </c>
      <c r="I37" s="290">
        <v>100</v>
      </c>
      <c r="J37" s="154"/>
      <c r="K37" s="25"/>
      <c r="L37" s="25"/>
      <c r="M37" s="25"/>
      <c r="N37" s="25"/>
      <c r="O37" s="25"/>
      <c r="P37" s="25"/>
      <c r="Q37" s="25"/>
      <c r="S37" s="153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154"/>
    </row>
    <row r="38" spans="1:36" ht="15" thickBot="1">
      <c r="A38" s="159"/>
      <c r="B38" s="160"/>
      <c r="C38" s="160"/>
      <c r="D38" s="160"/>
      <c r="E38" s="160"/>
      <c r="F38" s="160"/>
      <c r="G38" s="160"/>
      <c r="H38" s="160"/>
      <c r="I38" s="160"/>
      <c r="J38" s="161"/>
      <c r="K38" s="25"/>
      <c r="L38" s="25"/>
      <c r="M38" s="25"/>
      <c r="N38" s="25"/>
      <c r="O38" s="25"/>
      <c r="P38" s="25"/>
      <c r="Q38" s="25"/>
      <c r="S38" s="159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1"/>
    </row>
    <row r="57" spans="10:18">
      <c r="J57" s="114">
        <f>W6/AA6</f>
        <v>0.16393442622950818</v>
      </c>
      <c r="K57" s="114"/>
      <c r="L57" s="114"/>
      <c r="M57" s="114"/>
      <c r="N57" s="114"/>
      <c r="O57" s="114"/>
      <c r="P57" s="114"/>
      <c r="Q57" s="114"/>
      <c r="R57" s="114">
        <f>X6/AA6</f>
        <v>0.13114754098360656</v>
      </c>
    </row>
    <row r="58" spans="10:18">
      <c r="J58" s="114">
        <f>W7/AA7</f>
        <v>0.11510791366906475</v>
      </c>
      <c r="K58" s="114"/>
      <c r="L58" s="114"/>
      <c r="M58" s="114"/>
      <c r="N58" s="114"/>
      <c r="O58" s="114"/>
      <c r="P58" s="114"/>
      <c r="Q58" s="114"/>
      <c r="R58" s="114">
        <f>X7/AA7</f>
        <v>0.17985611510791366</v>
      </c>
    </row>
    <row r="59" spans="10:18">
      <c r="J59" s="114">
        <f>W8/AA8</f>
        <v>0.1</v>
      </c>
      <c r="K59" s="114"/>
      <c r="L59" s="114"/>
      <c r="M59" s="114"/>
      <c r="N59" s="114"/>
      <c r="O59" s="114"/>
      <c r="P59" s="114"/>
      <c r="Q59" s="114"/>
      <c r="R59" s="114">
        <f>X8/AA8</f>
        <v>0.22500000000000001</v>
      </c>
    </row>
    <row r="60" spans="10:18">
      <c r="J60" s="114">
        <f>J57+J58+J59</f>
        <v>0.37904233989857294</v>
      </c>
      <c r="K60" s="114"/>
      <c r="L60" s="114"/>
      <c r="M60" s="114"/>
      <c r="N60" s="114"/>
      <c r="O60" s="114"/>
      <c r="P60" s="114"/>
      <c r="Q60" s="114"/>
      <c r="R60" s="114">
        <f>R57+R58+R59</f>
        <v>0.53600365609152023</v>
      </c>
    </row>
  </sheetData>
  <mergeCells count="1">
    <mergeCell ref="AC12:AE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141" zoomScaleNormal="141" workbookViewId="0">
      <selection activeCell="D14" sqref="D14"/>
    </sheetView>
  </sheetViews>
  <sheetFormatPr defaultRowHeight="14.4"/>
  <cols>
    <col min="2" max="2" width="3.33203125" customWidth="1"/>
    <col min="5" max="5" width="1.109375" customWidth="1"/>
  </cols>
  <sheetData>
    <row r="1" spans="1:13">
      <c r="A1" s="234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8"/>
    </row>
    <row r="2" spans="1:13" ht="18">
      <c r="A2" s="229"/>
      <c r="B2" s="283" t="s">
        <v>172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230"/>
    </row>
    <row r="3" spans="1:13" ht="5.4" customHeight="1">
      <c r="A3" s="229"/>
      <c r="B3" s="283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230"/>
    </row>
    <row r="4" spans="1:13">
      <c r="A4" s="229"/>
      <c r="B4" s="164">
        <v>1</v>
      </c>
      <c r="C4" s="164" t="s">
        <v>173</v>
      </c>
      <c r="D4" s="164"/>
      <c r="E4" s="164"/>
      <c r="F4" s="164"/>
      <c r="G4" s="164"/>
      <c r="H4" s="164"/>
      <c r="I4" s="164"/>
      <c r="J4" s="164"/>
      <c r="K4" s="164"/>
      <c r="L4" s="164"/>
      <c r="M4" s="230"/>
    </row>
    <row r="5" spans="1:13">
      <c r="A5" s="229"/>
      <c r="B5" s="164">
        <v>2</v>
      </c>
      <c r="C5" s="164" t="s">
        <v>174</v>
      </c>
      <c r="D5" s="164"/>
      <c r="E5" s="164"/>
      <c r="F5" s="164"/>
      <c r="G5" s="164"/>
      <c r="H5" s="164"/>
      <c r="I5" s="164"/>
      <c r="J5" s="164"/>
      <c r="K5" s="164"/>
      <c r="L5" s="164"/>
      <c r="M5" s="230"/>
    </row>
    <row r="6" spans="1:13">
      <c r="A6" s="229"/>
      <c r="B6" s="164">
        <v>3</v>
      </c>
      <c r="C6" s="164" t="s">
        <v>175</v>
      </c>
      <c r="D6" s="164"/>
      <c r="E6" s="164"/>
      <c r="F6" s="164"/>
      <c r="G6" s="164"/>
      <c r="H6" s="164"/>
      <c r="I6" s="164"/>
      <c r="J6" s="164"/>
      <c r="K6" s="164"/>
      <c r="L6" s="164"/>
      <c r="M6" s="230"/>
    </row>
    <row r="7" spans="1:13">
      <c r="A7" s="229"/>
      <c r="B7" s="164">
        <v>4</v>
      </c>
      <c r="C7" s="164" t="s">
        <v>176</v>
      </c>
      <c r="D7" s="164"/>
      <c r="E7" s="164"/>
      <c r="F7" s="164"/>
      <c r="G7" s="164"/>
      <c r="H7" s="164"/>
      <c r="I7" s="164"/>
      <c r="J7" s="164"/>
      <c r="K7" s="164"/>
      <c r="L7" s="164"/>
      <c r="M7" s="230"/>
    </row>
    <row r="8" spans="1:13">
      <c r="A8" s="229"/>
      <c r="B8" s="164">
        <v>5</v>
      </c>
      <c r="C8" s="164" t="s">
        <v>177</v>
      </c>
      <c r="D8" s="164"/>
      <c r="E8" s="164"/>
      <c r="F8" s="164"/>
      <c r="G8" s="164"/>
      <c r="H8" s="164"/>
      <c r="I8" s="164"/>
      <c r="J8" s="164"/>
      <c r="K8" s="164"/>
      <c r="L8" s="164"/>
      <c r="M8" s="230"/>
    </row>
    <row r="9" spans="1:13">
      <c r="A9" s="229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230"/>
    </row>
    <row r="10" spans="1:13" ht="18">
      <c r="A10" s="229"/>
      <c r="B10" s="283" t="s">
        <v>181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230"/>
    </row>
    <row r="11" spans="1:13" ht="6.6" customHeight="1">
      <c r="A11" s="229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230"/>
    </row>
    <row r="12" spans="1:13">
      <c r="A12" s="229"/>
      <c r="B12" s="164">
        <v>1</v>
      </c>
      <c r="C12" s="164" t="s">
        <v>182</v>
      </c>
      <c r="D12" s="164"/>
      <c r="E12" s="164"/>
      <c r="F12" s="284" t="s">
        <v>179</v>
      </c>
      <c r="G12" s="164"/>
      <c r="H12" s="164"/>
      <c r="I12" s="164"/>
      <c r="J12" s="164"/>
      <c r="K12" s="164"/>
      <c r="L12" s="164"/>
      <c r="M12" s="230"/>
    </row>
    <row r="13" spans="1:13">
      <c r="A13" s="229"/>
      <c r="B13" s="164">
        <v>2</v>
      </c>
      <c r="C13" s="164" t="s">
        <v>183</v>
      </c>
      <c r="D13" s="164"/>
      <c r="E13" s="164"/>
      <c r="F13" s="285" t="s">
        <v>180</v>
      </c>
      <c r="G13" s="164"/>
      <c r="H13" s="164"/>
      <c r="I13" s="164"/>
      <c r="J13" s="164"/>
      <c r="K13" s="164"/>
      <c r="L13" s="164"/>
      <c r="M13" s="230"/>
    </row>
    <row r="14" spans="1:13">
      <c r="A14" s="229"/>
      <c r="B14" s="164">
        <v>2</v>
      </c>
      <c r="C14" s="164" t="s">
        <v>184</v>
      </c>
      <c r="D14" s="164"/>
      <c r="E14" s="164"/>
      <c r="F14" s="285" t="s">
        <v>180</v>
      </c>
      <c r="G14" s="164"/>
      <c r="H14" s="164"/>
      <c r="I14" s="164"/>
      <c r="J14" s="164"/>
      <c r="K14" s="164"/>
      <c r="L14" s="164"/>
      <c r="M14" s="230"/>
    </row>
    <row r="15" spans="1:13">
      <c r="A15" s="229"/>
      <c r="B15" s="164">
        <v>2</v>
      </c>
      <c r="C15" s="164" t="s">
        <v>185</v>
      </c>
      <c r="D15" s="164"/>
      <c r="E15" s="164"/>
      <c r="F15" s="285" t="s">
        <v>180</v>
      </c>
      <c r="G15" s="164"/>
      <c r="H15" s="164"/>
      <c r="I15" s="164"/>
      <c r="J15" s="164"/>
      <c r="K15" s="164"/>
      <c r="L15" s="164"/>
      <c r="M15" s="230"/>
    </row>
    <row r="16" spans="1:13">
      <c r="A16" s="229"/>
      <c r="B16" s="164">
        <v>3</v>
      </c>
      <c r="C16" s="164" t="s">
        <v>220</v>
      </c>
      <c r="D16" s="164"/>
      <c r="E16" s="164"/>
      <c r="F16" s="286" t="s">
        <v>178</v>
      </c>
      <c r="G16" s="164"/>
      <c r="H16" s="164"/>
      <c r="I16" s="164"/>
      <c r="J16" s="164"/>
      <c r="K16" s="164"/>
      <c r="L16" s="164"/>
      <c r="M16" s="230"/>
    </row>
    <row r="17" spans="1:13">
      <c r="A17" s="229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230"/>
    </row>
    <row r="18" spans="1:13" ht="18">
      <c r="A18" s="229"/>
      <c r="B18" s="283" t="s">
        <v>221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230"/>
    </row>
    <row r="19" spans="1:13" ht="6" customHeight="1">
      <c r="A19" s="229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230"/>
    </row>
    <row r="20" spans="1:13">
      <c r="A20" s="229"/>
      <c r="B20" s="164">
        <v>1</v>
      </c>
      <c r="C20" s="164" t="s">
        <v>298</v>
      </c>
      <c r="D20" s="164"/>
      <c r="E20" s="164"/>
      <c r="F20" s="164"/>
      <c r="G20" s="164"/>
      <c r="H20" s="164"/>
      <c r="I20" s="164"/>
      <c r="J20" s="164"/>
      <c r="K20" s="164"/>
      <c r="L20" s="164"/>
      <c r="M20" s="230"/>
    </row>
    <row r="21" spans="1:13">
      <c r="A21" s="229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230"/>
    </row>
    <row r="22" spans="1:13">
      <c r="A22" s="229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230"/>
    </row>
    <row r="23" spans="1:13" ht="15" thickBot="1">
      <c r="A23" s="231"/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3"/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8"/>
  <sheetViews>
    <sheetView zoomScale="95" zoomScaleNormal="95" workbookViewId="0">
      <selection activeCell="N22" sqref="N22"/>
    </sheetView>
  </sheetViews>
  <sheetFormatPr defaultRowHeight="14.4"/>
  <cols>
    <col min="2" max="2" width="3.77734375" customWidth="1"/>
    <col min="3" max="3" width="3.6640625" customWidth="1"/>
    <col min="4" max="4" width="4.109375" customWidth="1"/>
    <col min="5" max="5" width="4.21875" customWidth="1"/>
    <col min="6" max="6" width="3" bestFit="1" customWidth="1"/>
    <col min="7" max="8" width="4.77734375" customWidth="1"/>
    <col min="9" max="9" width="14.33203125" bestFit="1" customWidth="1"/>
    <col min="10" max="10" width="5.44140625" customWidth="1"/>
    <col min="11" max="11" width="5.33203125" customWidth="1"/>
    <col min="13" max="16" width="4.6640625" customWidth="1"/>
    <col min="17" max="17" width="1.21875" customWidth="1"/>
  </cols>
  <sheetData>
    <row r="1" spans="1:33">
      <c r="A1" s="1" t="s">
        <v>222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33" ht="6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33">
      <c r="A3" s="243" t="s">
        <v>223</v>
      </c>
      <c r="B3" s="1" t="s">
        <v>224</v>
      </c>
      <c r="C3" s="1"/>
      <c r="D3" s="1"/>
      <c r="E3" s="1"/>
      <c r="F3" s="1"/>
      <c r="G3" s="1"/>
      <c r="H3" s="1"/>
      <c r="I3" s="1"/>
      <c r="J3" s="1"/>
      <c r="K3" s="1"/>
      <c r="S3" t="s">
        <v>225</v>
      </c>
      <c r="AA3" t="s">
        <v>226</v>
      </c>
    </row>
    <row r="4" spans="1:33">
      <c r="A4" s="243" t="s">
        <v>223</v>
      </c>
      <c r="B4" s="1" t="s">
        <v>227</v>
      </c>
      <c r="C4" s="1"/>
      <c r="D4" s="1"/>
      <c r="E4" s="1"/>
      <c r="F4" s="1"/>
      <c r="G4" s="1"/>
      <c r="H4" s="1"/>
      <c r="I4" s="1"/>
      <c r="J4" s="1"/>
      <c r="K4" s="1"/>
      <c r="S4" t="s">
        <v>228</v>
      </c>
      <c r="AA4" t="s">
        <v>229</v>
      </c>
    </row>
    <row r="5" spans="1:33">
      <c r="A5" s="24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33">
      <c r="A6" s="10" t="s">
        <v>230</v>
      </c>
      <c r="B6">
        <v>3</v>
      </c>
      <c r="C6" t="s">
        <v>1</v>
      </c>
      <c r="D6">
        <v>-2</v>
      </c>
      <c r="E6" t="s">
        <v>3</v>
      </c>
      <c r="S6" s="304" t="s">
        <v>231</v>
      </c>
      <c r="T6" s="304"/>
      <c r="U6" s="304"/>
      <c r="V6" s="304"/>
      <c r="W6" s="304"/>
      <c r="X6" s="304"/>
      <c r="Y6" s="304"/>
      <c r="AA6" s="304" t="s">
        <v>232</v>
      </c>
      <c r="AB6" s="304"/>
      <c r="AC6" s="304"/>
      <c r="AD6" s="304"/>
      <c r="AE6" s="304"/>
      <c r="AF6" s="304"/>
      <c r="AG6" s="304"/>
    </row>
    <row r="7" spans="1:33">
      <c r="A7" s="2"/>
      <c r="B7">
        <v>-1</v>
      </c>
      <c r="C7" t="s">
        <v>1</v>
      </c>
      <c r="D7">
        <v>2</v>
      </c>
      <c r="E7" t="s">
        <v>19</v>
      </c>
    </row>
    <row r="9" spans="1:33">
      <c r="A9" t="s">
        <v>233</v>
      </c>
      <c r="B9">
        <v>4</v>
      </c>
      <c r="C9" t="s">
        <v>1</v>
      </c>
      <c r="D9">
        <v>8</v>
      </c>
      <c r="E9" t="s">
        <v>3</v>
      </c>
      <c r="F9" t="s">
        <v>6</v>
      </c>
      <c r="G9">
        <v>8</v>
      </c>
      <c r="J9" s="4" t="s">
        <v>1</v>
      </c>
      <c r="K9" s="4" t="s">
        <v>3</v>
      </c>
    </row>
    <row r="10" spans="1:33">
      <c r="B10">
        <v>3</v>
      </c>
      <c r="C10" t="s">
        <v>1</v>
      </c>
      <c r="D10">
        <v>-6</v>
      </c>
      <c r="E10" t="s">
        <v>3</v>
      </c>
      <c r="F10" t="s">
        <v>5</v>
      </c>
      <c r="G10">
        <v>6</v>
      </c>
      <c r="I10" s="305" t="str">
        <f>CONCATENATE(B9,C9," + ",D9,E9," ",F9," ",G9)</f>
        <v>4x1 + 8x2 &gt;= 8</v>
      </c>
      <c r="J10" s="108">
        <v>0</v>
      </c>
      <c r="K10" s="108">
        <f>(G9-B9*J10)/D9</f>
        <v>1</v>
      </c>
    </row>
    <row r="11" spans="1:33">
      <c r="B11">
        <v>4</v>
      </c>
      <c r="C11" t="s">
        <v>1</v>
      </c>
      <c r="D11">
        <v>-2</v>
      </c>
      <c r="E11" t="s">
        <v>3</v>
      </c>
      <c r="F11" t="s">
        <v>5</v>
      </c>
      <c r="G11">
        <v>14</v>
      </c>
      <c r="I11" s="305"/>
      <c r="J11" s="108">
        <f>(G9-D9*K11)/B9</f>
        <v>15</v>
      </c>
      <c r="K11" s="108">
        <f>-52/8</f>
        <v>-6.5</v>
      </c>
    </row>
    <row r="12" spans="1:33">
      <c r="B12">
        <v>1</v>
      </c>
      <c r="C12" t="s">
        <v>1</v>
      </c>
      <c r="D12">
        <v>0</v>
      </c>
      <c r="E12" t="s">
        <v>3</v>
      </c>
      <c r="F12" t="s">
        <v>5</v>
      </c>
      <c r="G12">
        <v>6</v>
      </c>
      <c r="I12" s="306" t="str">
        <f>CONCATENATE(B10,C10," + ",D10,E10," ",F10," ",G10)</f>
        <v>3x1 + -6x2 &lt;= 6</v>
      </c>
      <c r="J12" s="109">
        <v>0</v>
      </c>
      <c r="K12" s="109">
        <v>-1</v>
      </c>
    </row>
    <row r="13" spans="1:33">
      <c r="B13">
        <v>-1</v>
      </c>
      <c r="C13" t="s">
        <v>1</v>
      </c>
      <c r="D13">
        <v>3</v>
      </c>
      <c r="E13" t="s">
        <v>3</v>
      </c>
      <c r="F13" t="s">
        <v>5</v>
      </c>
      <c r="G13">
        <v>15</v>
      </c>
      <c r="I13" s="306"/>
      <c r="J13" s="109">
        <f>(G10-D10*K13)/B10</f>
        <v>22</v>
      </c>
      <c r="K13" s="109">
        <v>10</v>
      </c>
    </row>
    <row r="14" spans="1:33">
      <c r="B14">
        <v>-2</v>
      </c>
      <c r="C14" t="s">
        <v>1</v>
      </c>
      <c r="D14">
        <v>4</v>
      </c>
      <c r="E14" t="s">
        <v>3</v>
      </c>
      <c r="F14" t="s">
        <v>5</v>
      </c>
      <c r="G14">
        <v>18</v>
      </c>
      <c r="I14" s="307" t="str">
        <f>CONCATENATE(B11,C11," + ",D11,E11," ",F11," ",G11)</f>
        <v>4x1 + -2x2 &lt;= 14</v>
      </c>
      <c r="J14" s="244">
        <v>10</v>
      </c>
      <c r="K14" s="244">
        <f>(G11-B11*J14)/D11</f>
        <v>13</v>
      </c>
    </row>
    <row r="15" spans="1:33">
      <c r="B15">
        <v>-6</v>
      </c>
      <c r="C15" t="s">
        <v>1</v>
      </c>
      <c r="D15">
        <v>3</v>
      </c>
      <c r="E15" t="s">
        <v>3</v>
      </c>
      <c r="F15" t="s">
        <v>5</v>
      </c>
      <c r="G15">
        <v>9</v>
      </c>
      <c r="I15" s="307"/>
      <c r="J15" s="244">
        <f>G11/B11</f>
        <v>3.5</v>
      </c>
      <c r="K15" s="244">
        <v>0</v>
      </c>
    </row>
    <row r="16" spans="1:33">
      <c r="I16" s="303" t="str">
        <f>CONCATENATE(C12," ",F12," ",G12)</f>
        <v>x1 &lt;= 6</v>
      </c>
      <c r="J16" s="106">
        <v>6</v>
      </c>
      <c r="K16" s="106">
        <v>15</v>
      </c>
    </row>
    <row r="17" spans="9:33">
      <c r="I17" s="303"/>
      <c r="J17" s="106">
        <v>6</v>
      </c>
      <c r="K17" s="106">
        <v>0</v>
      </c>
    </row>
    <row r="18" spans="9:33">
      <c r="I18" s="310" t="str">
        <f>CONCATENATE(B13,C13," + ",D13,E13," ",F13," ",G13)</f>
        <v>-1x1 + 3x2 &lt;= 15</v>
      </c>
      <c r="J18" s="245">
        <v>0</v>
      </c>
      <c r="K18" s="245">
        <f>G13/D13</f>
        <v>5</v>
      </c>
    </row>
    <row r="19" spans="9:33">
      <c r="I19" s="310"/>
      <c r="J19" s="245">
        <v>15</v>
      </c>
      <c r="K19" s="245">
        <f>(G13-B13*J19)/D13</f>
        <v>10</v>
      </c>
    </row>
    <row r="20" spans="9:33">
      <c r="I20" s="311" t="str">
        <f>CONCATENATE(B14,C14," + ",D14,E14," ",F14," ",G14)</f>
        <v>-2x1 + 4x2 &lt;= 18</v>
      </c>
      <c r="J20" s="246">
        <v>0</v>
      </c>
      <c r="K20" s="246">
        <f>G14/D14</f>
        <v>4.5</v>
      </c>
    </row>
    <row r="21" spans="9:33">
      <c r="I21" s="311"/>
      <c r="J21" s="246">
        <v>7</v>
      </c>
      <c r="K21" s="246">
        <f>(G14-B14*J21)/D14</f>
        <v>8</v>
      </c>
    </row>
    <row r="22" spans="9:33">
      <c r="I22" s="312" t="str">
        <f>CONCATENATE(B15,C15," + ",D15,E15," ",F15," ",G15)</f>
        <v>-6x1 + 3x2 &lt;= 9</v>
      </c>
      <c r="J22" s="247">
        <v>10</v>
      </c>
      <c r="K22" s="247">
        <f>(G15-B15*J22)/D15</f>
        <v>23</v>
      </c>
    </row>
    <row r="23" spans="9:33">
      <c r="I23" s="312"/>
      <c r="J23" s="247">
        <v>0</v>
      </c>
      <c r="K23" s="247">
        <v>3</v>
      </c>
    </row>
    <row r="27" spans="9:33">
      <c r="M27">
        <v>3</v>
      </c>
      <c r="N27" t="s">
        <v>1</v>
      </c>
      <c r="O27">
        <v>-2</v>
      </c>
      <c r="P27" t="s">
        <v>3</v>
      </c>
      <c r="AA27" s="313" t="s">
        <v>234</v>
      </c>
      <c r="AB27" s="313"/>
      <c r="AC27" s="313"/>
      <c r="AD27" s="313"/>
      <c r="AE27" s="313"/>
      <c r="AF27" s="313"/>
      <c r="AG27" s="313"/>
    </row>
    <row r="28" spans="9:33">
      <c r="M28">
        <v>-1</v>
      </c>
      <c r="N28" t="s">
        <v>1</v>
      </c>
      <c r="O28">
        <v>2</v>
      </c>
      <c r="P28" t="s">
        <v>19</v>
      </c>
      <c r="AA28" s="313"/>
      <c r="AB28" s="313"/>
      <c r="AC28" s="313"/>
      <c r="AD28" s="313"/>
      <c r="AE28" s="313"/>
      <c r="AF28" s="313"/>
      <c r="AG28" s="313"/>
    </row>
    <row r="29" spans="9:33">
      <c r="S29" s="314" t="s">
        <v>235</v>
      </c>
      <c r="T29" s="314"/>
      <c r="U29" s="314"/>
      <c r="V29" s="314"/>
      <c r="W29" s="314"/>
    </row>
    <row r="30" spans="9:33">
      <c r="S30" s="314"/>
      <c r="T30" s="314"/>
      <c r="U30" s="314"/>
      <c r="V30" s="314"/>
      <c r="W30" s="314"/>
      <c r="AA30" t="s">
        <v>236</v>
      </c>
      <c r="AD30" s="315" t="s">
        <v>237</v>
      </c>
      <c r="AE30" s="315"/>
      <c r="AF30" s="315"/>
    </row>
    <row r="31" spans="9:33">
      <c r="AA31" t="s">
        <v>238</v>
      </c>
      <c r="AD31" s="315"/>
      <c r="AE31" s="315"/>
      <c r="AF31" s="315"/>
    </row>
    <row r="32" spans="9:33">
      <c r="S32" s="29" t="s">
        <v>239</v>
      </c>
      <c r="T32" s="29" t="s">
        <v>1</v>
      </c>
      <c r="U32" s="29" t="s">
        <v>3</v>
      </c>
      <c r="V32" s="29" t="s">
        <v>240</v>
      </c>
      <c r="W32" s="29" t="s">
        <v>241</v>
      </c>
      <c r="AA32" t="s">
        <v>242</v>
      </c>
    </row>
    <row r="33" spans="4:32" ht="14.4" customHeight="1">
      <c r="S33" s="118" t="s">
        <v>9</v>
      </c>
      <c r="T33" s="118">
        <v>2</v>
      </c>
      <c r="U33" s="118">
        <v>0</v>
      </c>
      <c r="V33" s="118">
        <f>$M$27*T33+$O$27*U33</f>
        <v>6</v>
      </c>
      <c r="W33" s="118">
        <f>$M$28*T33+$O$28*U33</f>
        <v>-2</v>
      </c>
      <c r="AA33" t="s">
        <v>243</v>
      </c>
    </row>
    <row r="34" spans="4:32">
      <c r="E34" s="313" t="s">
        <v>244</v>
      </c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S34" s="36" t="s">
        <v>10</v>
      </c>
      <c r="T34" s="118">
        <v>4</v>
      </c>
      <c r="U34" s="118">
        <v>1</v>
      </c>
      <c r="V34" s="36">
        <f t="shared" ref="V34:V40" si="0">$M$27*T34+$O$27*U34</f>
        <v>10</v>
      </c>
      <c r="W34" s="118">
        <f t="shared" ref="W34:W41" si="1">$M$28*T34+$O$28*U34</f>
        <v>-2</v>
      </c>
      <c r="AA34" t="s">
        <v>245</v>
      </c>
    </row>
    <row r="35" spans="4:32"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S35" s="118" t="s">
        <v>11</v>
      </c>
      <c r="T35" s="118">
        <v>6</v>
      </c>
      <c r="U35" s="118">
        <v>5</v>
      </c>
      <c r="V35" s="118">
        <f t="shared" si="0"/>
        <v>8</v>
      </c>
      <c r="W35" s="118">
        <f t="shared" si="1"/>
        <v>4</v>
      </c>
    </row>
    <row r="36" spans="4:32">
      <c r="M36" s="316" t="s">
        <v>20</v>
      </c>
      <c r="N36" s="316"/>
      <c r="O36" s="316"/>
      <c r="P36" s="316"/>
      <c r="S36" s="118" t="s">
        <v>12</v>
      </c>
      <c r="T36" s="118">
        <v>6</v>
      </c>
      <c r="U36" s="118">
        <v>7</v>
      </c>
      <c r="V36" s="118">
        <f t="shared" si="0"/>
        <v>4</v>
      </c>
      <c r="W36" s="118">
        <f t="shared" si="1"/>
        <v>8</v>
      </c>
    </row>
    <row r="37" spans="4:32">
      <c r="M37" s="118">
        <v>3</v>
      </c>
      <c r="N37" s="118" t="s">
        <v>1</v>
      </c>
      <c r="O37" s="248">
        <v>-2</v>
      </c>
      <c r="P37" s="118" t="s">
        <v>3</v>
      </c>
      <c r="Q37" s="4"/>
      <c r="S37" s="36" t="s">
        <v>13</v>
      </c>
      <c r="T37" s="118">
        <v>3</v>
      </c>
      <c r="U37" s="118">
        <v>6</v>
      </c>
      <c r="V37" s="118">
        <f t="shared" si="0"/>
        <v>-3</v>
      </c>
      <c r="W37" s="36">
        <f t="shared" si="1"/>
        <v>9</v>
      </c>
    </row>
    <row r="38" spans="4:32">
      <c r="D38" t="s">
        <v>246</v>
      </c>
      <c r="S38" s="36" t="s">
        <v>247</v>
      </c>
      <c r="T38" s="118">
        <v>1</v>
      </c>
      <c r="U38" s="118">
        <v>5</v>
      </c>
      <c r="V38" s="118">
        <f t="shared" si="0"/>
        <v>-7</v>
      </c>
      <c r="W38" s="36">
        <f t="shared" si="1"/>
        <v>9</v>
      </c>
    </row>
    <row r="39" spans="4:32">
      <c r="E39" s="249">
        <v>0.1</v>
      </c>
      <c r="M39" s="316" t="s">
        <v>21</v>
      </c>
      <c r="N39" s="316"/>
      <c r="O39" s="316"/>
      <c r="P39" s="316"/>
      <c r="S39" s="118" t="s">
        <v>248</v>
      </c>
      <c r="T39" s="118">
        <v>0</v>
      </c>
      <c r="U39" s="118">
        <v>3</v>
      </c>
      <c r="V39" s="118">
        <f t="shared" si="0"/>
        <v>-6</v>
      </c>
      <c r="W39" s="118">
        <f t="shared" si="1"/>
        <v>6</v>
      </c>
    </row>
    <row r="40" spans="4:32">
      <c r="M40" s="118">
        <v>-1</v>
      </c>
      <c r="N40" s="118" t="s">
        <v>1</v>
      </c>
      <c r="O40" s="118">
        <v>2</v>
      </c>
      <c r="P40" s="118" t="s">
        <v>3</v>
      </c>
      <c r="S40" s="118" t="s">
        <v>249</v>
      </c>
      <c r="T40" s="118">
        <v>0</v>
      </c>
      <c r="U40" s="118">
        <v>1</v>
      </c>
      <c r="V40" s="118">
        <f t="shared" si="0"/>
        <v>-2</v>
      </c>
      <c r="W40" s="118">
        <f t="shared" si="1"/>
        <v>2</v>
      </c>
    </row>
    <row r="41" spans="4:32">
      <c r="G41" s="4" t="s">
        <v>250</v>
      </c>
      <c r="H41" s="4" t="s">
        <v>251</v>
      </c>
      <c r="I41" s="250" t="s">
        <v>252</v>
      </c>
      <c r="V41" s="251">
        <v>6</v>
      </c>
      <c r="W41" s="118">
        <f t="shared" si="1"/>
        <v>0</v>
      </c>
      <c r="X41" s="317" t="s">
        <v>253</v>
      </c>
      <c r="Y41" s="317"/>
      <c r="Z41" s="317"/>
      <c r="AA41" s="317"/>
    </row>
    <row r="42" spans="4:32">
      <c r="D42">
        <f>G42+H42</f>
        <v>1</v>
      </c>
      <c r="E42" s="21"/>
      <c r="F42" s="252" t="s">
        <v>254</v>
      </c>
      <c r="G42" s="15">
        <v>1</v>
      </c>
      <c r="H42" s="15">
        <v>0</v>
      </c>
      <c r="I42" s="15" t="str">
        <f>CONCATENATE(ROUND(M42,1),N42,ROUND(O42,1),P42)</f>
        <v>3x1-2x2</v>
      </c>
      <c r="J42" s="108"/>
      <c r="K42" s="108"/>
      <c r="L42" s="108"/>
      <c r="M42" s="11">
        <v>3</v>
      </c>
      <c r="N42" s="108" t="s">
        <v>1</v>
      </c>
      <c r="O42" s="108">
        <v>-2</v>
      </c>
      <c r="P42" s="108" t="s">
        <v>3</v>
      </c>
      <c r="Q42" s="108"/>
      <c r="R42" s="11" t="s">
        <v>255</v>
      </c>
      <c r="S42" s="11"/>
      <c r="T42" s="11"/>
      <c r="U42" s="11"/>
      <c r="X42" s="317"/>
      <c r="Y42" s="317"/>
      <c r="Z42" s="317"/>
      <c r="AA42" s="317"/>
    </row>
    <row r="43" spans="4:32">
      <c r="D43">
        <f t="shared" ref="D43:D52" si="2">G43+H43</f>
        <v>1</v>
      </c>
      <c r="E43" s="21"/>
      <c r="F43" s="35" t="s">
        <v>256</v>
      </c>
      <c r="G43" s="253">
        <f>G42-$E$39</f>
        <v>0.9</v>
      </c>
      <c r="H43" s="253">
        <f>1-G43</f>
        <v>9.9999999999999978E-2</v>
      </c>
      <c r="I43" s="13" t="str">
        <f>CONCATENATE(ROUND(M43,1),N43,ROUND(O43,1),P43)</f>
        <v>2.6x1-1.6x2</v>
      </c>
      <c r="M43" s="4">
        <f>G43*$M$37+H43*$M$40</f>
        <v>2.6</v>
      </c>
      <c r="N43" s="4" t="s">
        <v>1</v>
      </c>
      <c r="O43">
        <f>G43*$O$37+H43*$O$40</f>
        <v>-1.6</v>
      </c>
      <c r="P43" s="4" t="s">
        <v>3</v>
      </c>
      <c r="S43" s="21"/>
      <c r="T43" s="21"/>
      <c r="U43" s="21"/>
      <c r="V43" s="21"/>
      <c r="W43" s="21"/>
      <c r="X43" s="317"/>
      <c r="Y43" s="317"/>
      <c r="Z43" s="317"/>
      <c r="AA43" s="317"/>
    </row>
    <row r="44" spans="4:32">
      <c r="D44">
        <f t="shared" si="2"/>
        <v>1</v>
      </c>
      <c r="E44" s="21"/>
      <c r="F44" s="254" t="s">
        <v>257</v>
      </c>
      <c r="G44" s="255">
        <f t="shared" ref="G44:G52" si="3">G43-$E$39</f>
        <v>0.8</v>
      </c>
      <c r="H44" s="255">
        <f t="shared" ref="H44:H51" si="4">1-G44</f>
        <v>0.19999999999999996</v>
      </c>
      <c r="I44" s="256" t="str">
        <f t="shared" ref="I44:I47" si="5">CONCATENATE(ROUND(M44,1),N44,ROUND(O44,1),P44)</f>
        <v>2.2x1-1.2x2</v>
      </c>
      <c r="J44" s="22"/>
      <c r="K44" s="22"/>
      <c r="L44" s="22"/>
      <c r="M44" s="106">
        <f t="shared" ref="M44:M51" si="6">G44*$M$37+H44*$M$40</f>
        <v>2.2000000000000002</v>
      </c>
      <c r="N44" s="106" t="s">
        <v>1</v>
      </c>
      <c r="O44" s="22">
        <f t="shared" ref="O44:O52" si="7">G44*$O$37+H44*$O$40</f>
        <v>-1.2000000000000002</v>
      </c>
      <c r="P44" s="106" t="s">
        <v>3</v>
      </c>
      <c r="S44" s="13"/>
      <c r="T44" s="13"/>
      <c r="U44" s="13"/>
      <c r="V44" s="13"/>
      <c r="W44" s="13"/>
    </row>
    <row r="45" spans="4:32">
      <c r="D45">
        <f t="shared" si="2"/>
        <v>1</v>
      </c>
      <c r="E45" s="21"/>
      <c r="F45" s="35" t="s">
        <v>258</v>
      </c>
      <c r="G45" s="253">
        <f t="shared" si="3"/>
        <v>0.70000000000000007</v>
      </c>
      <c r="H45" s="253">
        <f t="shared" si="4"/>
        <v>0.29999999999999993</v>
      </c>
      <c r="I45" s="13" t="str">
        <f t="shared" si="5"/>
        <v>1.8x1-0.8x2</v>
      </c>
      <c r="M45" s="4">
        <f t="shared" si="6"/>
        <v>1.8000000000000003</v>
      </c>
      <c r="N45" s="4" t="s">
        <v>1</v>
      </c>
      <c r="O45">
        <f t="shared" si="7"/>
        <v>-0.80000000000000027</v>
      </c>
      <c r="P45" s="4" t="s">
        <v>3</v>
      </c>
      <c r="S45" s="13"/>
      <c r="T45" s="13"/>
      <c r="U45" s="13"/>
      <c r="V45" s="13"/>
      <c r="W45" s="257"/>
      <c r="X45" s="258"/>
      <c r="Y45" s="258"/>
      <c r="Z45" s="258"/>
      <c r="AA45" s="258"/>
      <c r="AB45" s="258"/>
      <c r="AC45" s="258"/>
      <c r="AD45" s="258"/>
      <c r="AE45" s="258"/>
      <c r="AF45" s="259"/>
    </row>
    <row r="46" spans="4:32">
      <c r="D46">
        <f t="shared" si="2"/>
        <v>1</v>
      </c>
      <c r="E46" s="21"/>
      <c r="F46" s="254" t="s">
        <v>259</v>
      </c>
      <c r="G46" s="255">
        <f t="shared" si="3"/>
        <v>0.60000000000000009</v>
      </c>
      <c r="H46" s="255">
        <f t="shared" si="4"/>
        <v>0.39999999999999991</v>
      </c>
      <c r="I46" s="256" t="str">
        <f t="shared" si="5"/>
        <v>1.4x1-0.4x2</v>
      </c>
      <c r="J46" s="22"/>
      <c r="K46" s="22"/>
      <c r="L46" s="22"/>
      <c r="M46" s="106">
        <f t="shared" si="6"/>
        <v>1.4000000000000004</v>
      </c>
      <c r="N46" s="106" t="s">
        <v>1</v>
      </c>
      <c r="O46" s="22">
        <f t="shared" si="7"/>
        <v>-0.40000000000000036</v>
      </c>
      <c r="P46" s="106" t="s">
        <v>3</v>
      </c>
      <c r="S46" s="13"/>
      <c r="T46" s="13"/>
      <c r="U46" s="13"/>
      <c r="V46" s="13"/>
      <c r="W46" s="260" t="s">
        <v>260</v>
      </c>
      <c r="X46" s="164"/>
      <c r="Y46" s="164"/>
      <c r="Z46" s="164"/>
      <c r="AA46" s="164"/>
      <c r="AB46" s="164"/>
      <c r="AC46" s="164"/>
      <c r="AD46" s="164"/>
      <c r="AE46" s="164"/>
      <c r="AF46" s="261"/>
    </row>
    <row r="47" spans="4:32">
      <c r="D47">
        <f t="shared" si="2"/>
        <v>1</v>
      </c>
      <c r="E47" s="21"/>
      <c r="F47" s="35" t="s">
        <v>261</v>
      </c>
      <c r="G47" s="253">
        <f t="shared" si="3"/>
        <v>0.50000000000000011</v>
      </c>
      <c r="H47" s="253">
        <f t="shared" si="4"/>
        <v>0.49999999999999989</v>
      </c>
      <c r="I47" s="13" t="str">
        <f t="shared" si="5"/>
        <v>1x10x2</v>
      </c>
      <c r="M47" s="4">
        <f t="shared" si="6"/>
        <v>1.0000000000000004</v>
      </c>
      <c r="N47" s="4" t="s">
        <v>1</v>
      </c>
      <c r="O47">
        <f t="shared" si="7"/>
        <v>0</v>
      </c>
      <c r="P47" s="4" t="s">
        <v>3</v>
      </c>
      <c r="S47" s="13"/>
      <c r="T47" s="13"/>
      <c r="U47" s="13"/>
      <c r="V47" s="13"/>
      <c r="W47" s="260" t="s">
        <v>262</v>
      </c>
      <c r="X47" s="164"/>
      <c r="Y47" s="164"/>
      <c r="Z47" s="164"/>
      <c r="AA47" s="164"/>
      <c r="AB47" s="164"/>
      <c r="AC47" s="164"/>
      <c r="AD47" s="164"/>
      <c r="AE47" s="164"/>
      <c r="AF47" s="261"/>
    </row>
    <row r="48" spans="4:32">
      <c r="D48">
        <f t="shared" si="2"/>
        <v>1</v>
      </c>
      <c r="E48" s="21"/>
      <c r="F48" s="254" t="s">
        <v>263</v>
      </c>
      <c r="G48" s="255">
        <f t="shared" si="3"/>
        <v>0.40000000000000013</v>
      </c>
      <c r="H48" s="255">
        <f t="shared" si="4"/>
        <v>0.59999999999999987</v>
      </c>
      <c r="I48" s="256" t="str">
        <f>CONCATENATE(ROUND(M48,1),N48,ROUND(O48,1),P48)</f>
        <v>0.6x10.4x2</v>
      </c>
      <c r="J48" s="22"/>
      <c r="K48" s="22"/>
      <c r="L48" s="22"/>
      <c r="M48" s="106">
        <f t="shared" si="6"/>
        <v>0.60000000000000053</v>
      </c>
      <c r="N48" s="106" t="s">
        <v>1</v>
      </c>
      <c r="O48" s="22">
        <f t="shared" si="7"/>
        <v>0.39999999999999947</v>
      </c>
      <c r="P48" s="106" t="s">
        <v>3</v>
      </c>
      <c r="S48" s="18"/>
      <c r="T48" s="18"/>
      <c r="U48" s="18"/>
      <c r="V48" s="18"/>
      <c r="W48" s="260" t="s">
        <v>264</v>
      </c>
      <c r="X48" s="164"/>
      <c r="Y48" s="164"/>
      <c r="Z48" s="164"/>
      <c r="AA48" s="164"/>
      <c r="AB48" s="164"/>
      <c r="AC48" s="164"/>
      <c r="AD48" s="164"/>
      <c r="AE48" s="164"/>
      <c r="AF48" s="261"/>
    </row>
    <row r="49" spans="4:32">
      <c r="D49">
        <f t="shared" si="2"/>
        <v>1</v>
      </c>
      <c r="E49" s="21"/>
      <c r="F49" s="35" t="s">
        <v>265</v>
      </c>
      <c r="G49" s="253">
        <f t="shared" si="3"/>
        <v>0.30000000000000016</v>
      </c>
      <c r="H49" s="253">
        <f t="shared" si="4"/>
        <v>0.69999999999999984</v>
      </c>
      <c r="I49" s="13" t="str">
        <f t="shared" ref="I49:I51" si="8">CONCATENATE(ROUND(M49,1),N49,ROUND(O49,1),P49)</f>
        <v>0.2x10.8x2</v>
      </c>
      <c r="M49" s="4">
        <f t="shared" si="6"/>
        <v>0.20000000000000062</v>
      </c>
      <c r="N49" s="4" t="s">
        <v>1</v>
      </c>
      <c r="O49">
        <f t="shared" si="7"/>
        <v>0.79999999999999938</v>
      </c>
      <c r="P49" s="4" t="s">
        <v>3</v>
      </c>
      <c r="W49" s="262"/>
      <c r="X49" s="164"/>
      <c r="Y49" s="164"/>
      <c r="Z49" s="164"/>
      <c r="AA49" s="164"/>
      <c r="AB49" s="164"/>
      <c r="AC49" s="164"/>
      <c r="AD49" s="164"/>
      <c r="AE49" s="164"/>
      <c r="AF49" s="261"/>
    </row>
    <row r="50" spans="4:32">
      <c r="D50">
        <f t="shared" si="2"/>
        <v>1</v>
      </c>
      <c r="E50" s="21"/>
      <c r="F50" s="254" t="s">
        <v>266</v>
      </c>
      <c r="G50" s="255">
        <f t="shared" si="3"/>
        <v>0.20000000000000015</v>
      </c>
      <c r="H50" s="255">
        <f t="shared" si="4"/>
        <v>0.79999999999999982</v>
      </c>
      <c r="I50" s="256" t="str">
        <f t="shared" si="8"/>
        <v>-0.2x11.2x2</v>
      </c>
      <c r="J50" s="22"/>
      <c r="K50" s="22"/>
      <c r="L50" s="22"/>
      <c r="M50" s="106">
        <f t="shared" si="6"/>
        <v>-0.1999999999999994</v>
      </c>
      <c r="N50" s="106" t="s">
        <v>1</v>
      </c>
      <c r="O50" s="22">
        <f t="shared" si="7"/>
        <v>1.1999999999999993</v>
      </c>
      <c r="P50" s="106" t="s">
        <v>3</v>
      </c>
      <c r="W50" s="262" t="s">
        <v>267</v>
      </c>
      <c r="X50" s="164"/>
      <c r="Y50" s="164"/>
      <c r="Z50" s="164"/>
      <c r="AA50" s="164"/>
      <c r="AB50" s="164"/>
      <c r="AC50" s="164"/>
      <c r="AD50" s="164"/>
      <c r="AE50" s="164"/>
      <c r="AF50" s="261"/>
    </row>
    <row r="51" spans="4:32">
      <c r="D51">
        <f t="shared" si="2"/>
        <v>1</v>
      </c>
      <c r="E51" s="21"/>
      <c r="F51" s="35" t="s">
        <v>268</v>
      </c>
      <c r="G51" s="253">
        <f t="shared" si="3"/>
        <v>0.10000000000000014</v>
      </c>
      <c r="H51" s="253">
        <f t="shared" si="4"/>
        <v>0.89999999999999991</v>
      </c>
      <c r="I51" s="13" t="str">
        <f t="shared" si="8"/>
        <v>-0.6x11.6x2</v>
      </c>
      <c r="M51" s="4">
        <f t="shared" si="6"/>
        <v>-0.59999999999999942</v>
      </c>
      <c r="N51" s="4" t="s">
        <v>1</v>
      </c>
      <c r="O51">
        <f t="shared" si="7"/>
        <v>1.5999999999999996</v>
      </c>
      <c r="P51" s="4" t="s">
        <v>3</v>
      </c>
      <c r="W51" s="262" t="s">
        <v>269</v>
      </c>
      <c r="X51" s="164"/>
      <c r="Y51" s="164"/>
      <c r="Z51" s="164"/>
      <c r="AA51" s="164"/>
      <c r="AB51" s="164"/>
      <c r="AC51" s="164"/>
      <c r="AD51" s="164"/>
      <c r="AE51" s="164"/>
      <c r="AF51" s="261"/>
    </row>
    <row r="52" spans="4:32">
      <c r="D52">
        <f t="shared" si="2"/>
        <v>1</v>
      </c>
      <c r="F52" s="263" t="s">
        <v>270</v>
      </c>
      <c r="G52" s="264">
        <f t="shared" si="3"/>
        <v>1.3877787807814457E-16</v>
      </c>
      <c r="H52" s="264">
        <f>1-G52</f>
        <v>0.99999999999999989</v>
      </c>
      <c r="I52" s="15" t="s">
        <v>271</v>
      </c>
      <c r="J52" s="11"/>
      <c r="K52" s="11"/>
      <c r="L52" s="108"/>
      <c r="M52" s="108">
        <f>G52*$M$37+H52*$M$40</f>
        <v>-0.99999999999999944</v>
      </c>
      <c r="N52" s="108" t="s">
        <v>1</v>
      </c>
      <c r="O52" s="11">
        <f t="shared" si="7"/>
        <v>1.9999999999999996</v>
      </c>
      <c r="P52" s="108" t="s">
        <v>3</v>
      </c>
      <c r="Q52" s="108"/>
      <c r="R52" s="11" t="s">
        <v>272</v>
      </c>
      <c r="S52" s="11"/>
      <c r="T52" s="11"/>
      <c r="U52" s="11"/>
      <c r="W52" s="262" t="s">
        <v>273</v>
      </c>
      <c r="X52" s="164"/>
      <c r="Y52" s="164"/>
      <c r="Z52" s="164"/>
      <c r="AA52" s="164"/>
      <c r="AB52" s="164"/>
      <c r="AC52" s="164"/>
      <c r="AD52" s="164"/>
      <c r="AE52" s="164"/>
      <c r="AF52" s="261"/>
    </row>
    <row r="53" spans="4:32">
      <c r="F53" s="197"/>
      <c r="G53" s="265"/>
      <c r="H53" s="265"/>
      <c r="I53" s="13"/>
      <c r="J53" s="14"/>
      <c r="K53" s="14"/>
      <c r="L53" s="24"/>
      <c r="M53" s="24"/>
      <c r="N53" s="24"/>
      <c r="O53" s="14"/>
      <c r="P53" s="24"/>
      <c r="Q53" s="24"/>
      <c r="R53" s="14"/>
      <c r="S53" s="14"/>
      <c r="T53" s="14"/>
      <c r="U53" s="14"/>
      <c r="W53" s="262"/>
      <c r="X53" s="164"/>
      <c r="Y53" s="164"/>
      <c r="Z53" s="164"/>
      <c r="AA53" s="164"/>
      <c r="AB53" s="164"/>
      <c r="AC53" s="164"/>
      <c r="AD53" s="164"/>
      <c r="AE53" s="164"/>
      <c r="AF53" s="261"/>
    </row>
    <row r="54" spans="4:32">
      <c r="D54" t="s">
        <v>246</v>
      </c>
      <c r="W54" s="262" t="s">
        <v>274</v>
      </c>
      <c r="X54" s="164"/>
      <c r="Y54" s="164"/>
      <c r="Z54" s="164"/>
      <c r="AA54" s="164"/>
      <c r="AB54" s="164"/>
      <c r="AC54" s="164"/>
      <c r="AD54" s="164"/>
      <c r="AE54" s="164"/>
      <c r="AF54" s="261"/>
    </row>
    <row r="55" spans="4:32">
      <c r="E55" s="249">
        <v>0.2</v>
      </c>
      <c r="W55" s="262" t="s">
        <v>275</v>
      </c>
      <c r="X55" s="164"/>
      <c r="Y55" s="164"/>
      <c r="Z55" s="164"/>
      <c r="AA55" s="164"/>
      <c r="AB55" s="164"/>
      <c r="AC55" s="164"/>
      <c r="AD55" s="164"/>
      <c r="AE55" s="164"/>
      <c r="AF55" s="261"/>
    </row>
    <row r="56" spans="4:32">
      <c r="G56" s="4" t="s">
        <v>250</v>
      </c>
      <c r="H56" s="4" t="s">
        <v>251</v>
      </c>
      <c r="I56" s="250" t="s">
        <v>252</v>
      </c>
      <c r="W56" s="262"/>
      <c r="X56" s="164"/>
      <c r="Y56" s="164"/>
      <c r="Z56" s="164"/>
      <c r="AA56" s="164"/>
      <c r="AB56" s="164"/>
      <c r="AC56" s="164"/>
      <c r="AD56" s="164"/>
      <c r="AE56" s="164"/>
      <c r="AF56" s="261"/>
    </row>
    <row r="57" spans="4:32">
      <c r="F57" s="252" t="s">
        <v>254</v>
      </c>
      <c r="G57" s="11">
        <v>1</v>
      </c>
      <c r="H57" s="11">
        <v>0</v>
      </c>
      <c r="I57" s="108" t="str">
        <f t="shared" ref="I57:I62" si="9">CONCATENATE(ROUND(M57,1),N57,ROUND(O57,1),P57)</f>
        <v>3x1-2x2</v>
      </c>
      <c r="J57" s="108"/>
      <c r="K57" s="108"/>
      <c r="L57" s="108"/>
      <c r="M57" s="11">
        <v>3</v>
      </c>
      <c r="N57" s="108" t="s">
        <v>1</v>
      </c>
      <c r="O57" s="108">
        <v>-2</v>
      </c>
      <c r="P57" s="108" t="s">
        <v>3</v>
      </c>
      <c r="Q57" s="108"/>
      <c r="R57" s="11" t="s">
        <v>255</v>
      </c>
      <c r="S57" s="11"/>
      <c r="T57" s="11"/>
      <c r="U57" s="11"/>
      <c r="W57" s="262" t="s">
        <v>276</v>
      </c>
      <c r="X57" s="164"/>
      <c r="Y57" s="164"/>
      <c r="Z57" s="164"/>
      <c r="AA57" s="164"/>
      <c r="AB57" s="164"/>
      <c r="AC57" s="164"/>
      <c r="AD57" s="164"/>
      <c r="AE57" s="164"/>
      <c r="AF57" s="261"/>
    </row>
    <row r="58" spans="4:32">
      <c r="F58" s="254" t="s">
        <v>256</v>
      </c>
      <c r="G58" s="266">
        <f>G57-$E$55</f>
        <v>0.8</v>
      </c>
      <c r="H58" s="266">
        <f>1-G58</f>
        <v>0.19999999999999996</v>
      </c>
      <c r="I58" s="106" t="str">
        <f t="shared" si="9"/>
        <v>2.2x1-1.2x2</v>
      </c>
      <c r="J58" s="22"/>
      <c r="K58" s="22"/>
      <c r="L58" s="22"/>
      <c r="M58" s="106">
        <f>G58*$M$37+H58*$M$40</f>
        <v>2.2000000000000002</v>
      </c>
      <c r="N58" s="106" t="s">
        <v>1</v>
      </c>
      <c r="O58" s="22">
        <f>G58*$O$37+H58*$O$40</f>
        <v>-1.2000000000000002</v>
      </c>
      <c r="P58" s="106" t="s">
        <v>3</v>
      </c>
      <c r="W58" s="262" t="s">
        <v>277</v>
      </c>
      <c r="X58" s="164"/>
      <c r="Y58" s="164"/>
      <c r="Z58" s="164"/>
      <c r="AA58" s="164"/>
      <c r="AB58" s="164"/>
      <c r="AC58" s="164"/>
      <c r="AD58" s="164"/>
      <c r="AE58" s="164"/>
      <c r="AF58" s="261"/>
    </row>
    <row r="59" spans="4:32">
      <c r="F59" s="254" t="s">
        <v>257</v>
      </c>
      <c r="G59" s="266">
        <f>G58-$E$55</f>
        <v>0.60000000000000009</v>
      </c>
      <c r="H59" s="266">
        <f t="shared" ref="H59:H62" si="10">1-G59</f>
        <v>0.39999999999999991</v>
      </c>
      <c r="I59" s="106" t="str">
        <f t="shared" si="9"/>
        <v>1.4x1-0.4x2</v>
      </c>
      <c r="J59" s="22"/>
      <c r="K59" s="22"/>
      <c r="L59" s="22"/>
      <c r="M59" s="106">
        <f t="shared" ref="M59:M62" si="11">G59*$M$37+H59*$M$40</f>
        <v>1.4000000000000004</v>
      </c>
      <c r="N59" s="106" t="s">
        <v>1</v>
      </c>
      <c r="O59" s="22">
        <f t="shared" ref="O59:O62" si="12">G59*$O$37+H59*$O$40</f>
        <v>-0.40000000000000036</v>
      </c>
      <c r="P59" s="106" t="s">
        <v>3</v>
      </c>
      <c r="W59" s="267"/>
      <c r="X59" s="268"/>
      <c r="Y59" s="268"/>
      <c r="Z59" s="268"/>
      <c r="AA59" s="268"/>
      <c r="AB59" s="268"/>
      <c r="AC59" s="268"/>
      <c r="AD59" s="268"/>
      <c r="AE59" s="268"/>
      <c r="AF59" s="269"/>
    </row>
    <row r="60" spans="4:32">
      <c r="F60" s="254" t="s">
        <v>258</v>
      </c>
      <c r="G60" s="266">
        <f>G59-$E$55</f>
        <v>0.40000000000000008</v>
      </c>
      <c r="H60" s="266">
        <f t="shared" si="10"/>
        <v>0.59999999999999987</v>
      </c>
      <c r="I60" s="106" t="str">
        <f t="shared" si="9"/>
        <v>0.6x10.4x2</v>
      </c>
      <c r="J60" s="22"/>
      <c r="K60" s="22"/>
      <c r="L60" s="22"/>
      <c r="M60" s="106">
        <f t="shared" si="11"/>
        <v>0.60000000000000031</v>
      </c>
      <c r="N60" s="106" t="s">
        <v>1</v>
      </c>
      <c r="O60" s="22">
        <f t="shared" si="12"/>
        <v>0.39999999999999958</v>
      </c>
      <c r="P60" s="106" t="s">
        <v>3</v>
      </c>
    </row>
    <row r="61" spans="4:32">
      <c r="F61" s="254" t="s">
        <v>259</v>
      </c>
      <c r="G61" s="266">
        <f>G60-$E$55</f>
        <v>0.20000000000000007</v>
      </c>
      <c r="H61" s="266">
        <f t="shared" si="10"/>
        <v>0.79999999999999993</v>
      </c>
      <c r="I61" s="106" t="str">
        <f t="shared" si="9"/>
        <v>-0.2x11.2x2</v>
      </c>
      <c r="J61" s="22"/>
      <c r="K61" s="22"/>
      <c r="L61" s="22"/>
      <c r="M61" s="106">
        <f t="shared" si="11"/>
        <v>-0.19999999999999973</v>
      </c>
      <c r="N61" s="106" t="s">
        <v>1</v>
      </c>
      <c r="O61" s="22">
        <f t="shared" si="12"/>
        <v>1.1999999999999997</v>
      </c>
      <c r="P61" s="106" t="s">
        <v>3</v>
      </c>
    </row>
    <row r="62" spans="4:32">
      <c r="F62" s="252" t="s">
        <v>261</v>
      </c>
      <c r="G62" s="270">
        <f>G61-$E$55</f>
        <v>0</v>
      </c>
      <c r="H62" s="270">
        <f t="shared" si="10"/>
        <v>1</v>
      </c>
      <c r="I62" s="108" t="str">
        <f t="shared" si="9"/>
        <v>-1x12x2</v>
      </c>
      <c r="J62" s="11"/>
      <c r="K62" s="11"/>
      <c r="L62" s="11"/>
      <c r="M62" s="108">
        <f t="shared" si="11"/>
        <v>-1</v>
      </c>
      <c r="N62" s="108" t="s">
        <v>1</v>
      </c>
      <c r="O62" s="11">
        <f t="shared" si="12"/>
        <v>2</v>
      </c>
      <c r="P62" s="108" t="s">
        <v>3</v>
      </c>
      <c r="Q62" s="108"/>
      <c r="R62" s="11" t="s">
        <v>272</v>
      </c>
      <c r="S62" s="11"/>
      <c r="T62" s="11"/>
      <c r="U62" s="11"/>
    </row>
    <row r="63" spans="4:32">
      <c r="F63" s="35"/>
      <c r="G63" s="249"/>
      <c r="H63" s="249"/>
      <c r="I63" s="4"/>
      <c r="M63" s="4"/>
      <c r="N63" s="4"/>
      <c r="P63" s="4"/>
    </row>
    <row r="64" spans="4:32">
      <c r="F64" s="35"/>
      <c r="G64" s="249"/>
      <c r="H64" s="249"/>
      <c r="I64" s="4"/>
      <c r="M64" s="4"/>
      <c r="N64" s="4"/>
      <c r="P64" s="4"/>
    </row>
    <row r="65" spans="1:18">
      <c r="C65" t="s">
        <v>278</v>
      </c>
      <c r="F65" s="35"/>
      <c r="G65" s="249"/>
      <c r="H65" s="249"/>
      <c r="I65" s="4"/>
      <c r="M65" s="4"/>
      <c r="N65" s="4"/>
      <c r="P65" s="4"/>
    </row>
    <row r="66" spans="1:18">
      <c r="F66" s="35"/>
      <c r="G66" s="249"/>
      <c r="H66" s="249"/>
      <c r="I66" s="4"/>
      <c r="M66" s="4"/>
      <c r="N66" s="4"/>
      <c r="P66" s="4"/>
    </row>
    <row r="67" spans="1:18">
      <c r="B67" s="1"/>
      <c r="C67" s="121"/>
      <c r="D67" s="121"/>
      <c r="E67" s="121"/>
      <c r="F67" s="121"/>
      <c r="G67" s="121"/>
      <c r="H67" s="1"/>
      <c r="I67" s="1"/>
      <c r="N67" s="14"/>
      <c r="O67" s="14"/>
      <c r="P67" s="14"/>
      <c r="Q67" s="14"/>
      <c r="R67" s="14"/>
    </row>
    <row r="68" spans="1:18">
      <c r="A68" s="308" t="s">
        <v>279</v>
      </c>
      <c r="B68" s="308"/>
      <c r="C68" s="121"/>
      <c r="D68" s="121"/>
      <c r="E68" s="121"/>
      <c r="F68" s="121"/>
      <c r="G68" s="121" t="s">
        <v>14</v>
      </c>
      <c r="H68" s="1"/>
      <c r="I68" s="1"/>
      <c r="N68" s="14"/>
      <c r="O68" s="14"/>
      <c r="P68" s="14"/>
      <c r="Q68" s="14"/>
      <c r="R68" s="14"/>
    </row>
    <row r="69" spans="1:18">
      <c r="A69" s="1"/>
      <c r="B69" s="243"/>
      <c r="C69" s="121" t="s">
        <v>1</v>
      </c>
      <c r="D69" s="121" t="s">
        <v>3</v>
      </c>
      <c r="E69" s="121" t="s">
        <v>58</v>
      </c>
      <c r="F69" s="121"/>
      <c r="G69" s="121"/>
      <c r="H69" s="1"/>
      <c r="I69" s="1"/>
      <c r="N69" s="14"/>
      <c r="O69" s="14"/>
      <c r="P69" s="14"/>
      <c r="Q69" s="14"/>
      <c r="R69" s="14"/>
    </row>
    <row r="70" spans="1:18">
      <c r="A70" s="1"/>
      <c r="B70" s="1"/>
      <c r="C70" s="121">
        <v>4</v>
      </c>
      <c r="D70" s="121">
        <v>8</v>
      </c>
      <c r="E70" s="121">
        <f t="shared" ref="E70:E76" si="13">SUMPRODUCT(C70:D70,$C$79:$D$79)</f>
        <v>24</v>
      </c>
      <c r="F70" s="109" t="s">
        <v>6</v>
      </c>
      <c r="G70" s="121">
        <v>8</v>
      </c>
      <c r="H70" s="1"/>
      <c r="I70" s="1"/>
      <c r="N70" s="14"/>
      <c r="O70" s="14"/>
      <c r="P70" s="14"/>
      <c r="Q70" s="14"/>
      <c r="R70" s="14"/>
    </row>
    <row r="71" spans="1:18">
      <c r="A71" s="1"/>
      <c r="B71" s="1"/>
      <c r="C71" s="121">
        <v>3</v>
      </c>
      <c r="D71" s="121">
        <v>-6</v>
      </c>
      <c r="E71" s="121">
        <f t="shared" si="13"/>
        <v>6</v>
      </c>
      <c r="F71" s="108" t="s">
        <v>5</v>
      </c>
      <c r="G71" s="121">
        <v>6</v>
      </c>
      <c r="H71" s="1"/>
      <c r="I71" s="1"/>
      <c r="N71" s="14"/>
      <c r="O71" s="14"/>
      <c r="P71" s="14"/>
      <c r="Q71" s="14"/>
      <c r="R71" s="14"/>
    </row>
    <row r="72" spans="1:18">
      <c r="A72" s="1"/>
      <c r="B72" s="1"/>
      <c r="C72" s="121">
        <v>4</v>
      </c>
      <c r="D72" s="121">
        <v>-2</v>
      </c>
      <c r="E72" s="121">
        <f t="shared" si="13"/>
        <v>14</v>
      </c>
      <c r="F72" s="108" t="s">
        <v>5</v>
      </c>
      <c r="G72" s="121">
        <v>14</v>
      </c>
      <c r="H72" s="1"/>
      <c r="I72" s="1"/>
      <c r="N72" s="14"/>
      <c r="O72" s="14"/>
      <c r="P72" s="14"/>
      <c r="Q72" s="14"/>
      <c r="R72" s="14"/>
    </row>
    <row r="73" spans="1:18">
      <c r="A73" s="1"/>
      <c r="B73" s="1"/>
      <c r="C73" s="121">
        <v>1</v>
      </c>
      <c r="D73" s="121">
        <v>0</v>
      </c>
      <c r="E73" s="121">
        <f t="shared" si="13"/>
        <v>4</v>
      </c>
      <c r="F73" s="108" t="s">
        <v>5</v>
      </c>
      <c r="G73" s="121">
        <v>6</v>
      </c>
      <c r="H73" s="1"/>
      <c r="I73" s="1"/>
      <c r="N73" s="14"/>
      <c r="O73" s="14"/>
      <c r="P73" s="14"/>
      <c r="Q73" s="14"/>
      <c r="R73" s="14"/>
    </row>
    <row r="74" spans="1:18">
      <c r="A74" s="1"/>
      <c r="B74" s="1"/>
      <c r="C74" s="121">
        <v>-1</v>
      </c>
      <c r="D74" s="121">
        <v>3</v>
      </c>
      <c r="E74" s="121">
        <f t="shared" si="13"/>
        <v>-1</v>
      </c>
      <c r="F74" s="108" t="s">
        <v>5</v>
      </c>
      <c r="G74" s="121">
        <v>15</v>
      </c>
      <c r="H74" s="1"/>
      <c r="I74" s="1"/>
      <c r="N74" s="14"/>
      <c r="O74" s="14"/>
      <c r="P74" s="14"/>
      <c r="Q74" s="14"/>
      <c r="R74" s="14"/>
    </row>
    <row r="75" spans="1:18">
      <c r="A75" s="1"/>
      <c r="B75" s="1"/>
      <c r="C75" s="121">
        <v>-2</v>
      </c>
      <c r="D75" s="121">
        <v>4</v>
      </c>
      <c r="E75" s="121">
        <f t="shared" si="13"/>
        <v>-4</v>
      </c>
      <c r="F75" s="108" t="s">
        <v>5</v>
      </c>
      <c r="G75" s="121">
        <v>18</v>
      </c>
      <c r="H75" s="1"/>
      <c r="I75" s="1"/>
      <c r="N75" s="14"/>
      <c r="O75" s="14"/>
      <c r="P75" s="14"/>
      <c r="Q75" s="14"/>
      <c r="R75" s="14"/>
    </row>
    <row r="76" spans="1:18">
      <c r="A76" s="1"/>
      <c r="B76" s="1"/>
      <c r="C76" s="121">
        <v>-6</v>
      </c>
      <c r="D76" s="121">
        <v>3</v>
      </c>
      <c r="E76" s="121">
        <f t="shared" si="13"/>
        <v>-21</v>
      </c>
      <c r="F76" s="108" t="s">
        <v>5</v>
      </c>
      <c r="G76" s="121">
        <v>9</v>
      </c>
      <c r="H76" s="1"/>
      <c r="I76" s="1"/>
      <c r="N76" s="14"/>
      <c r="O76" s="14"/>
      <c r="P76" s="14"/>
      <c r="Q76" s="14"/>
      <c r="R76" s="14"/>
    </row>
    <row r="77" spans="1:18">
      <c r="A77" s="1"/>
      <c r="B77" s="1"/>
      <c r="C77" s="121"/>
      <c r="D77" s="121"/>
      <c r="E77" s="121"/>
      <c r="F77" s="121"/>
      <c r="G77" s="121"/>
      <c r="H77" s="1"/>
      <c r="I77" s="1"/>
      <c r="N77" s="14"/>
      <c r="O77" s="14"/>
      <c r="P77" s="14"/>
      <c r="Q77" s="14"/>
      <c r="R77" s="14"/>
    </row>
    <row r="78" spans="1:18">
      <c r="A78" s="308" t="s">
        <v>280</v>
      </c>
      <c r="B78" s="309"/>
      <c r="C78" s="162" t="s">
        <v>1</v>
      </c>
      <c r="D78" s="162" t="s">
        <v>3</v>
      </c>
      <c r="E78" s="121"/>
      <c r="F78" s="121"/>
      <c r="G78" s="121"/>
      <c r="H78" s="1"/>
      <c r="I78" s="1"/>
      <c r="N78" s="14"/>
      <c r="O78" s="14"/>
      <c r="P78" s="14"/>
      <c r="Q78" s="14"/>
      <c r="R78" s="14"/>
    </row>
    <row r="79" spans="1:18">
      <c r="A79" s="1"/>
      <c r="B79" s="1"/>
      <c r="C79" s="162">
        <v>4</v>
      </c>
      <c r="D79" s="162">
        <v>1</v>
      </c>
      <c r="E79" s="121"/>
      <c r="F79" s="121"/>
      <c r="G79" s="121"/>
      <c r="H79" s="1"/>
      <c r="I79" s="1"/>
      <c r="N79" s="14"/>
      <c r="O79" s="14"/>
      <c r="P79" s="14"/>
      <c r="Q79" s="14"/>
      <c r="R79" s="14"/>
    </row>
    <row r="80" spans="1:18">
      <c r="A80" s="1"/>
      <c r="B80" s="1"/>
      <c r="C80" s="169"/>
      <c r="D80" s="169"/>
      <c r="E80" s="121"/>
      <c r="F80" s="121"/>
      <c r="G80" s="121"/>
      <c r="H80" s="1"/>
      <c r="I80" s="1"/>
      <c r="N80" s="14"/>
      <c r="O80" s="14"/>
      <c r="P80" s="14"/>
      <c r="Q80" s="14"/>
      <c r="R80" s="14"/>
    </row>
    <row r="81" spans="1:28" ht="57.6" customHeight="1">
      <c r="A81" s="318" t="s">
        <v>281</v>
      </c>
      <c r="B81" s="318"/>
      <c r="C81" s="318"/>
      <c r="D81" s="318"/>
      <c r="E81" s="318"/>
      <c r="F81" s="318"/>
      <c r="G81" s="318"/>
      <c r="H81" s="318"/>
      <c r="I81" s="271" t="s">
        <v>252</v>
      </c>
      <c r="K81" s="199" t="s">
        <v>1</v>
      </c>
      <c r="L81" s="199" t="s">
        <v>3</v>
      </c>
      <c r="M81" s="319" t="s">
        <v>282</v>
      </c>
      <c r="N81" s="319"/>
      <c r="R81" s="272"/>
      <c r="S81" s="258" t="s">
        <v>283</v>
      </c>
      <c r="T81" s="258"/>
      <c r="U81" s="258"/>
      <c r="V81" s="258"/>
      <c r="W81" s="258"/>
      <c r="X81" s="258"/>
      <c r="Y81" s="258"/>
      <c r="Z81" s="258"/>
      <c r="AA81" s="258"/>
      <c r="AB81" s="259"/>
    </row>
    <row r="82" spans="1:28">
      <c r="A82" s="243" t="s">
        <v>254</v>
      </c>
      <c r="B82" s="1"/>
      <c r="C82" s="121">
        <v>3</v>
      </c>
      <c r="D82" s="121">
        <v>-2</v>
      </c>
      <c r="E82" s="121"/>
      <c r="F82" s="308" t="str">
        <f>WeightedSumPareto!I42</f>
        <v>3x1-2x2</v>
      </c>
      <c r="G82" s="308"/>
      <c r="H82" s="308"/>
      <c r="I82" s="273">
        <f>SUMPRODUCT($C$79:$D$79,C82:D82)</f>
        <v>10</v>
      </c>
      <c r="K82" s="163">
        <v>4</v>
      </c>
      <c r="L82" s="163">
        <v>1</v>
      </c>
      <c r="M82" s="320" t="s">
        <v>10</v>
      </c>
      <c r="N82" s="320"/>
      <c r="R82" s="262"/>
      <c r="S82" s="164" t="s">
        <v>284</v>
      </c>
      <c r="T82" s="164"/>
      <c r="U82" s="164"/>
      <c r="V82" s="164"/>
      <c r="W82" s="164"/>
      <c r="X82" s="164"/>
      <c r="Y82" s="164"/>
      <c r="Z82" s="164"/>
      <c r="AA82" s="164"/>
      <c r="AB82" s="261"/>
    </row>
    <row r="83" spans="1:28">
      <c r="A83" s="275" t="s">
        <v>256</v>
      </c>
      <c r="B83" s="1"/>
      <c r="C83" s="276">
        <v>2.6</v>
      </c>
      <c r="D83" s="276">
        <v>-1.6</v>
      </c>
      <c r="E83" s="277"/>
      <c r="F83" s="321" t="str">
        <f>WeightedSumPareto!I43</f>
        <v>2.6x1-1.6x2</v>
      </c>
      <c r="G83" s="321"/>
      <c r="H83" s="321"/>
      <c r="I83" s="278">
        <f t="shared" ref="I83:I92" si="14">SUMPRODUCT($C$79:$D$79,C83:D83)</f>
        <v>8.8000000000000007</v>
      </c>
      <c r="K83" s="163">
        <v>4</v>
      </c>
      <c r="L83" s="163">
        <v>1</v>
      </c>
      <c r="M83" s="320" t="s">
        <v>10</v>
      </c>
      <c r="N83" s="320"/>
      <c r="R83" s="262"/>
      <c r="S83" s="164" t="s">
        <v>285</v>
      </c>
      <c r="T83" s="164"/>
      <c r="U83" s="164"/>
      <c r="V83" s="164"/>
      <c r="W83" s="164"/>
      <c r="X83" s="164"/>
      <c r="Y83" s="164"/>
      <c r="Z83" s="164"/>
      <c r="AA83" s="164"/>
      <c r="AB83" s="261"/>
    </row>
    <row r="84" spans="1:28">
      <c r="A84" s="275" t="s">
        <v>257</v>
      </c>
      <c r="B84" s="1"/>
      <c r="C84" s="277">
        <v>2.2000000000000002</v>
      </c>
      <c r="D84" s="277">
        <v>-1.2</v>
      </c>
      <c r="E84" s="277"/>
      <c r="F84" s="321" t="str">
        <f>WeightedSumPareto!I44</f>
        <v>2.2x1-1.2x2</v>
      </c>
      <c r="G84" s="321"/>
      <c r="H84" s="321"/>
      <c r="I84" s="278">
        <f t="shared" si="14"/>
        <v>7.6000000000000005</v>
      </c>
      <c r="K84" s="163">
        <v>4</v>
      </c>
      <c r="L84" s="163">
        <v>1</v>
      </c>
      <c r="M84" s="320" t="s">
        <v>10</v>
      </c>
      <c r="N84" s="320"/>
      <c r="R84" s="262"/>
      <c r="S84" s="164"/>
      <c r="T84" s="164"/>
      <c r="U84" s="164"/>
      <c r="V84" s="164"/>
      <c r="W84" s="164"/>
      <c r="X84" s="164"/>
      <c r="Y84" s="164"/>
      <c r="Z84" s="164"/>
      <c r="AA84" s="164"/>
      <c r="AB84" s="261"/>
    </row>
    <row r="85" spans="1:28">
      <c r="A85" s="275" t="s">
        <v>258</v>
      </c>
      <c r="B85" s="1"/>
      <c r="C85" s="277">
        <f>WeightedSumPareto!M45</f>
        <v>1.8000000000000003</v>
      </c>
      <c r="D85" s="277">
        <f>WeightedSumPareto!O45</f>
        <v>-0.80000000000000027</v>
      </c>
      <c r="E85" s="277"/>
      <c r="F85" s="321" t="str">
        <f>WeightedSumPareto!I45</f>
        <v>1.8x1-0.8x2</v>
      </c>
      <c r="G85" s="321"/>
      <c r="H85" s="321"/>
      <c r="I85" s="278">
        <f t="shared" si="14"/>
        <v>6.4</v>
      </c>
      <c r="K85" s="37">
        <v>6</v>
      </c>
      <c r="L85" s="37">
        <v>5.0000000000000018</v>
      </c>
      <c r="M85" s="322" t="s">
        <v>11</v>
      </c>
      <c r="N85" s="322"/>
      <c r="O85" s="14"/>
      <c r="P85" s="14"/>
      <c r="Q85" s="14"/>
      <c r="R85" s="262"/>
      <c r="S85" s="164" t="s">
        <v>286</v>
      </c>
      <c r="T85" s="164"/>
      <c r="U85" s="164"/>
      <c r="V85" s="164"/>
      <c r="W85" s="164"/>
      <c r="X85" s="164"/>
      <c r="Y85" s="164"/>
      <c r="Z85" s="164"/>
      <c r="AA85" s="164"/>
      <c r="AB85" s="261"/>
    </row>
    <row r="86" spans="1:28">
      <c r="A86" s="275" t="s">
        <v>259</v>
      </c>
      <c r="B86" s="1"/>
      <c r="C86" s="277">
        <f>WeightedSumPareto!M46</f>
        <v>1.4000000000000004</v>
      </c>
      <c r="D86" s="277">
        <f>WeightedSumPareto!O46</f>
        <v>-0.40000000000000036</v>
      </c>
      <c r="E86" s="277"/>
      <c r="F86" s="321" t="str">
        <f>WeightedSumPareto!I46</f>
        <v>1.4x1-0.4x2</v>
      </c>
      <c r="G86" s="321"/>
      <c r="H86" s="321"/>
      <c r="I86" s="278">
        <f t="shared" si="14"/>
        <v>5.2000000000000011</v>
      </c>
      <c r="K86" s="37">
        <v>6</v>
      </c>
      <c r="L86" s="37">
        <v>5.0000000000000018</v>
      </c>
      <c r="M86" s="322" t="s">
        <v>11</v>
      </c>
      <c r="N86" s="322"/>
      <c r="O86" s="14"/>
      <c r="P86" s="14"/>
      <c r="Q86" s="14"/>
      <c r="R86" s="262"/>
      <c r="S86" s="164"/>
      <c r="T86" s="164"/>
      <c r="U86" s="164"/>
      <c r="V86" s="164"/>
      <c r="W86" s="164"/>
      <c r="X86" s="164"/>
      <c r="Y86" s="164"/>
      <c r="Z86" s="164"/>
      <c r="AA86" s="164"/>
      <c r="AB86" s="261"/>
    </row>
    <row r="87" spans="1:28">
      <c r="A87" s="275" t="s">
        <v>261</v>
      </c>
      <c r="B87" s="1"/>
      <c r="C87" s="277">
        <f>WeightedSumPareto!M47</f>
        <v>1.0000000000000004</v>
      </c>
      <c r="D87" s="277">
        <f>WeightedSumPareto!O47</f>
        <v>0</v>
      </c>
      <c r="E87" s="277"/>
      <c r="F87" s="321" t="str">
        <f>WeightedSumPareto!I47</f>
        <v>1x10x2</v>
      </c>
      <c r="G87" s="321"/>
      <c r="H87" s="321"/>
      <c r="I87" s="278">
        <f t="shared" si="14"/>
        <v>4.0000000000000018</v>
      </c>
      <c r="K87" s="37">
        <v>6</v>
      </c>
      <c r="L87" s="37">
        <v>5.0000000000000018</v>
      </c>
      <c r="M87" s="322" t="s">
        <v>11</v>
      </c>
      <c r="N87" s="322"/>
      <c r="O87" s="24"/>
      <c r="P87" s="24"/>
      <c r="Q87" s="24"/>
      <c r="R87" s="262"/>
      <c r="S87" s="164" t="s">
        <v>287</v>
      </c>
      <c r="T87" s="164"/>
      <c r="U87" s="164"/>
      <c r="V87" s="164"/>
      <c r="W87" s="164"/>
      <c r="X87" s="164"/>
      <c r="Y87" s="164"/>
      <c r="Z87" s="164"/>
      <c r="AA87" s="164"/>
      <c r="AB87" s="261"/>
    </row>
    <row r="88" spans="1:28">
      <c r="A88" s="275" t="s">
        <v>263</v>
      </c>
      <c r="B88" s="1"/>
      <c r="C88" s="277">
        <f>WeightedSumPareto!M48</f>
        <v>0.60000000000000053</v>
      </c>
      <c r="D88" s="277">
        <f>WeightedSumPareto!O48</f>
        <v>0.39999999999999947</v>
      </c>
      <c r="E88" s="277"/>
      <c r="F88" s="321" t="str">
        <f>WeightedSumPareto!I48</f>
        <v>0.6x10.4x2</v>
      </c>
      <c r="G88" s="321"/>
      <c r="H88" s="321"/>
      <c r="I88" s="278">
        <f t="shared" si="14"/>
        <v>2.8000000000000016</v>
      </c>
      <c r="K88" s="36">
        <v>6</v>
      </c>
      <c r="L88" s="36">
        <v>7.0000000000000018</v>
      </c>
      <c r="M88" s="323" t="s">
        <v>12</v>
      </c>
      <c r="N88" s="323"/>
      <c r="O88" s="24"/>
      <c r="P88" s="24"/>
      <c r="Q88" s="24"/>
      <c r="R88" s="262"/>
      <c r="S88" s="164" t="s">
        <v>288</v>
      </c>
      <c r="T88" s="164"/>
      <c r="U88" s="164"/>
      <c r="V88" s="164"/>
      <c r="W88" s="164"/>
      <c r="X88" s="164"/>
      <c r="Y88" s="164"/>
      <c r="Z88" s="164"/>
      <c r="AA88" s="164"/>
      <c r="AB88" s="261"/>
    </row>
    <row r="89" spans="1:28">
      <c r="A89" s="275" t="s">
        <v>265</v>
      </c>
      <c r="B89" s="1"/>
      <c r="C89" s="277">
        <f>WeightedSumPareto!M49</f>
        <v>0.20000000000000062</v>
      </c>
      <c r="D89" s="277">
        <f>WeightedSumPareto!O49</f>
        <v>0.79999999999999938</v>
      </c>
      <c r="E89" s="277"/>
      <c r="F89" s="321" t="str">
        <f>WeightedSumPareto!I49</f>
        <v>0.2x10.8x2</v>
      </c>
      <c r="G89" s="321"/>
      <c r="H89" s="321"/>
      <c r="I89" s="278">
        <f t="shared" si="14"/>
        <v>1.6000000000000019</v>
      </c>
      <c r="K89" s="36">
        <v>6</v>
      </c>
      <c r="L89" s="36">
        <v>7.0000000000000018</v>
      </c>
      <c r="M89" s="323" t="s">
        <v>12</v>
      </c>
      <c r="N89" s="323"/>
      <c r="O89" s="14"/>
      <c r="P89" s="14"/>
      <c r="Q89" s="14"/>
      <c r="R89" s="262"/>
      <c r="S89" s="164" t="s">
        <v>289</v>
      </c>
      <c r="T89" s="164"/>
      <c r="U89" s="164"/>
      <c r="V89" s="164"/>
      <c r="W89" s="164"/>
      <c r="X89" s="164"/>
      <c r="Y89" s="164"/>
      <c r="Z89" s="164"/>
      <c r="AA89" s="164"/>
      <c r="AB89" s="261"/>
    </row>
    <row r="90" spans="1:28">
      <c r="A90" s="275" t="s">
        <v>266</v>
      </c>
      <c r="B90" s="1"/>
      <c r="C90" s="277">
        <f>WeightedSumPareto!M50</f>
        <v>-0.1999999999999994</v>
      </c>
      <c r="D90" s="277">
        <f>WeightedSumPareto!O50</f>
        <v>1.1999999999999993</v>
      </c>
      <c r="E90" s="277"/>
      <c r="F90" s="321" t="str">
        <f>WeightedSumPareto!I50</f>
        <v>-0.2x11.2x2</v>
      </c>
      <c r="G90" s="321"/>
      <c r="H90" s="321"/>
      <c r="I90" s="278">
        <f t="shared" si="14"/>
        <v>0.40000000000000169</v>
      </c>
      <c r="K90" s="36">
        <v>6</v>
      </c>
      <c r="L90" s="36">
        <v>7.0000000000000018</v>
      </c>
      <c r="M90" s="323" t="s">
        <v>12</v>
      </c>
      <c r="N90" s="323"/>
      <c r="O90" s="14"/>
      <c r="P90" s="14"/>
      <c r="Q90" s="14"/>
      <c r="R90" s="262"/>
      <c r="S90" s="279" t="s">
        <v>290</v>
      </c>
      <c r="T90" s="279"/>
      <c r="U90" s="279"/>
      <c r="V90" s="279"/>
      <c r="W90" s="279"/>
      <c r="X90" s="279"/>
      <c r="Y90" s="279"/>
      <c r="Z90" s="279"/>
      <c r="AA90" s="164"/>
      <c r="AB90" s="261"/>
    </row>
    <row r="91" spans="1:28">
      <c r="A91" s="275" t="s">
        <v>268</v>
      </c>
      <c r="B91" s="1"/>
      <c r="C91" s="277">
        <f>WeightedSumPareto!M51</f>
        <v>-0.59999999999999942</v>
      </c>
      <c r="D91" s="277">
        <f>WeightedSumPareto!O51</f>
        <v>1.5999999999999996</v>
      </c>
      <c r="E91" s="277"/>
      <c r="F91" s="321" t="str">
        <f>WeightedSumPareto!I51</f>
        <v>-0.6x11.6x2</v>
      </c>
      <c r="G91" s="321"/>
      <c r="H91" s="321"/>
      <c r="I91" s="278">
        <f t="shared" si="14"/>
        <v>-0.79999999999999805</v>
      </c>
      <c r="K91" s="70">
        <v>2.9999999999999991</v>
      </c>
      <c r="L91" s="70">
        <v>6</v>
      </c>
      <c r="M91" s="324" t="s">
        <v>13</v>
      </c>
      <c r="N91" s="324"/>
      <c r="O91" s="24"/>
      <c r="P91" s="24"/>
      <c r="Q91" s="24"/>
      <c r="R91" s="262"/>
      <c r="S91" s="279" t="s">
        <v>291</v>
      </c>
      <c r="T91" s="279"/>
      <c r="U91" s="279"/>
      <c r="V91" s="279"/>
      <c r="W91" s="279"/>
      <c r="X91" s="279"/>
      <c r="Y91" s="279"/>
      <c r="Z91" s="279"/>
      <c r="AA91" s="164"/>
      <c r="AB91" s="261"/>
    </row>
    <row r="92" spans="1:28">
      <c r="A92" s="275" t="s">
        <v>270</v>
      </c>
      <c r="B92" s="1"/>
      <c r="C92" s="277">
        <f>WeightedSumPareto!M52</f>
        <v>-0.99999999999999944</v>
      </c>
      <c r="D92" s="277">
        <f>WeightedSumPareto!O52</f>
        <v>1.9999999999999996</v>
      </c>
      <c r="E92" s="277"/>
      <c r="F92" s="321" t="str">
        <f>WeightedSumPareto!I52</f>
        <v xml:space="preserve"> - x1 + 2 x2</v>
      </c>
      <c r="G92" s="321"/>
      <c r="H92" s="321"/>
      <c r="I92" s="280">
        <f t="shared" si="14"/>
        <v>-1.9999999999999982</v>
      </c>
      <c r="K92" s="19">
        <v>1</v>
      </c>
      <c r="L92" s="19">
        <v>5</v>
      </c>
      <c r="M92" s="325" t="s">
        <v>247</v>
      </c>
      <c r="N92" s="325"/>
      <c r="O92" s="24"/>
      <c r="P92" s="24"/>
      <c r="Q92" s="24"/>
      <c r="R92" s="262"/>
      <c r="S92" s="279" t="s">
        <v>292</v>
      </c>
      <c r="T92" s="279"/>
      <c r="U92" s="279"/>
      <c r="V92" s="279"/>
      <c r="W92" s="279"/>
      <c r="X92" s="279"/>
      <c r="Y92" s="279"/>
      <c r="Z92" s="279"/>
      <c r="AA92" s="164"/>
      <c r="AB92" s="261"/>
    </row>
    <row r="93" spans="1:28">
      <c r="B93" s="281"/>
      <c r="C93" s="200"/>
      <c r="D93" s="200"/>
      <c r="E93" s="200"/>
      <c r="F93" s="200"/>
      <c r="G93" s="200"/>
      <c r="H93" s="281"/>
      <c r="I93" s="281"/>
      <c r="R93" s="262"/>
      <c r="S93" s="279" t="s">
        <v>293</v>
      </c>
      <c r="T93" s="279"/>
      <c r="U93" s="279"/>
      <c r="V93" s="279"/>
      <c r="W93" s="279"/>
      <c r="X93" s="279"/>
      <c r="Y93" s="279"/>
      <c r="Z93" s="279"/>
      <c r="AA93" s="164"/>
      <c r="AB93" s="261"/>
    </row>
    <row r="94" spans="1:28">
      <c r="B94" s="14"/>
      <c r="C94" s="24"/>
      <c r="D94" s="24"/>
      <c r="E94" s="24"/>
      <c r="F94" s="24"/>
      <c r="G94" s="2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262"/>
      <c r="S94" s="279"/>
      <c r="T94" s="279"/>
      <c r="U94" s="279"/>
      <c r="V94" s="279"/>
      <c r="W94" s="279"/>
      <c r="X94" s="279"/>
      <c r="Y94" s="279"/>
      <c r="Z94" s="279"/>
      <c r="AA94" s="164"/>
      <c r="AB94" s="261"/>
    </row>
    <row r="95" spans="1:28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262"/>
      <c r="S95" s="279" t="s">
        <v>294</v>
      </c>
      <c r="T95" s="279"/>
      <c r="U95" s="279"/>
      <c r="V95" s="279"/>
      <c r="W95" s="279"/>
      <c r="X95" s="279"/>
      <c r="Y95" s="279"/>
      <c r="Z95" s="279"/>
      <c r="AA95" s="164"/>
      <c r="AB95" s="261"/>
    </row>
    <row r="96" spans="1:28">
      <c r="R96" s="262"/>
      <c r="S96" s="279" t="s">
        <v>295</v>
      </c>
      <c r="T96" s="279"/>
      <c r="U96" s="279"/>
      <c r="V96" s="279"/>
      <c r="W96" s="279"/>
      <c r="X96" s="279"/>
      <c r="Y96" s="279"/>
      <c r="Z96" s="279"/>
      <c r="AA96" s="164"/>
      <c r="AB96" s="261"/>
    </row>
    <row r="97" spans="18:28">
      <c r="R97" s="267"/>
      <c r="S97" s="268"/>
      <c r="T97" s="268"/>
      <c r="U97" s="268"/>
      <c r="V97" s="268"/>
      <c r="W97" s="268"/>
      <c r="X97" s="268"/>
      <c r="Y97" s="268"/>
      <c r="Z97" s="268"/>
      <c r="AA97" s="268"/>
      <c r="AB97" s="269"/>
    </row>
    <row r="100" spans="18:28">
      <c r="R100" s="118"/>
      <c r="S100" s="118" t="s">
        <v>20</v>
      </c>
      <c r="T100" s="118" t="s">
        <v>21</v>
      </c>
      <c r="U100" s="163" t="s">
        <v>296</v>
      </c>
      <c r="V100" s="163" t="s">
        <v>296</v>
      </c>
      <c r="W100" s="118" t="s">
        <v>297</v>
      </c>
    </row>
    <row r="101" spans="18:28">
      <c r="R101" s="118" t="s">
        <v>9</v>
      </c>
      <c r="S101" s="118">
        <v>6</v>
      </c>
      <c r="T101" s="118">
        <v>-2</v>
      </c>
      <c r="U101" s="163">
        <v>6</v>
      </c>
      <c r="V101" s="163">
        <v>3</v>
      </c>
      <c r="W101" s="118">
        <f>SUM(U101:V101)</f>
        <v>9</v>
      </c>
    </row>
    <row r="102" spans="18:28">
      <c r="R102" s="118" t="s">
        <v>10</v>
      </c>
      <c r="S102" s="36">
        <v>10</v>
      </c>
      <c r="T102" s="118">
        <v>-2</v>
      </c>
      <c r="U102" s="163">
        <v>8</v>
      </c>
      <c r="V102" s="163">
        <v>3</v>
      </c>
      <c r="W102" s="36">
        <f t="shared" ref="W102:W108" si="15">SUM(U102:V102)</f>
        <v>11</v>
      </c>
    </row>
    <row r="103" spans="18:28">
      <c r="R103" s="118" t="s">
        <v>11</v>
      </c>
      <c r="S103" s="118">
        <v>8</v>
      </c>
      <c r="T103" s="118">
        <v>4</v>
      </c>
      <c r="U103" s="163">
        <v>7</v>
      </c>
      <c r="V103" s="163">
        <v>5</v>
      </c>
      <c r="W103" s="36">
        <f t="shared" si="15"/>
        <v>12</v>
      </c>
    </row>
    <row r="104" spans="18:28">
      <c r="R104" s="118" t="s">
        <v>12</v>
      </c>
      <c r="S104" s="118">
        <v>4</v>
      </c>
      <c r="T104" s="118">
        <v>8</v>
      </c>
      <c r="U104" s="163">
        <v>5</v>
      </c>
      <c r="V104" s="163">
        <v>7</v>
      </c>
      <c r="W104" s="36">
        <f t="shared" si="15"/>
        <v>12</v>
      </c>
    </row>
    <row r="105" spans="18:28">
      <c r="R105" s="118" t="s">
        <v>13</v>
      </c>
      <c r="S105" s="118">
        <v>-3</v>
      </c>
      <c r="T105" s="36">
        <v>9</v>
      </c>
      <c r="U105" s="163">
        <v>3</v>
      </c>
      <c r="V105" s="163">
        <v>8</v>
      </c>
      <c r="W105" s="36">
        <f t="shared" si="15"/>
        <v>11</v>
      </c>
    </row>
    <row r="106" spans="18:28">
      <c r="R106" s="166" t="s">
        <v>247</v>
      </c>
      <c r="S106" s="166">
        <v>-7</v>
      </c>
      <c r="T106" s="141">
        <v>9</v>
      </c>
      <c r="U106" s="282">
        <v>1</v>
      </c>
      <c r="V106" s="282">
        <v>8</v>
      </c>
      <c r="W106" s="166">
        <f t="shared" si="15"/>
        <v>9</v>
      </c>
    </row>
    <row r="107" spans="18:28">
      <c r="R107" s="118" t="s">
        <v>248</v>
      </c>
      <c r="S107" s="118">
        <v>-6</v>
      </c>
      <c r="T107" s="118">
        <v>6</v>
      </c>
      <c r="U107" s="163">
        <v>2</v>
      </c>
      <c r="V107" s="163">
        <v>6</v>
      </c>
      <c r="W107" s="118">
        <f t="shared" si="15"/>
        <v>8</v>
      </c>
    </row>
    <row r="108" spans="18:28">
      <c r="R108" s="118" t="s">
        <v>249</v>
      </c>
      <c r="S108" s="118">
        <v>-2</v>
      </c>
      <c r="T108" s="118">
        <v>2</v>
      </c>
      <c r="U108" s="163">
        <v>4</v>
      </c>
      <c r="V108" s="163">
        <v>4</v>
      </c>
      <c r="W108" s="118">
        <f t="shared" si="15"/>
        <v>8</v>
      </c>
    </row>
  </sheetData>
  <mergeCells count="42">
    <mergeCell ref="F90:H90"/>
    <mergeCell ref="M90:N90"/>
    <mergeCell ref="F91:H91"/>
    <mergeCell ref="M91:N91"/>
    <mergeCell ref="F92:H92"/>
    <mergeCell ref="M92:N92"/>
    <mergeCell ref="F87:H87"/>
    <mergeCell ref="M87:N87"/>
    <mergeCell ref="F88:H88"/>
    <mergeCell ref="M88:N88"/>
    <mergeCell ref="F89:H89"/>
    <mergeCell ref="M89:N89"/>
    <mergeCell ref="F84:H84"/>
    <mergeCell ref="M84:N84"/>
    <mergeCell ref="F85:H85"/>
    <mergeCell ref="M85:N85"/>
    <mergeCell ref="F86:H86"/>
    <mergeCell ref="M86:N86"/>
    <mergeCell ref="A81:H81"/>
    <mergeCell ref="M81:N81"/>
    <mergeCell ref="F82:H82"/>
    <mergeCell ref="M82:N82"/>
    <mergeCell ref="F83:H83"/>
    <mergeCell ref="M83:N83"/>
    <mergeCell ref="A78:B78"/>
    <mergeCell ref="I18:I19"/>
    <mergeCell ref="I20:I21"/>
    <mergeCell ref="I22:I23"/>
    <mergeCell ref="AA27:AG28"/>
    <mergeCell ref="S29:W30"/>
    <mergeCell ref="AD30:AF31"/>
    <mergeCell ref="E34:P35"/>
    <mergeCell ref="M36:P36"/>
    <mergeCell ref="M39:P39"/>
    <mergeCell ref="X41:AA43"/>
    <mergeCell ref="A68:B68"/>
    <mergeCell ref="I16:I17"/>
    <mergeCell ref="S6:Y6"/>
    <mergeCell ref="AA6:AG6"/>
    <mergeCell ref="I10:I11"/>
    <mergeCell ref="I12:I13"/>
    <mergeCell ref="I14:I1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U17"/>
  <sheetViews>
    <sheetView zoomScale="107" zoomScaleNormal="107" workbookViewId="0">
      <selection activeCell="Q17" sqref="Q17"/>
    </sheetView>
  </sheetViews>
  <sheetFormatPr defaultRowHeight="14.4"/>
  <cols>
    <col min="12" max="12" width="5.5546875" customWidth="1"/>
    <col min="13" max="13" width="6.33203125" customWidth="1"/>
    <col min="14" max="14" width="6.21875" customWidth="1"/>
    <col min="15" max="17" width="6.109375" customWidth="1"/>
  </cols>
  <sheetData>
    <row r="1" spans="4:21">
      <c r="J1" s="183" t="s">
        <v>1</v>
      </c>
      <c r="K1" s="183" t="s">
        <v>3</v>
      </c>
    </row>
    <row r="2" spans="4:21">
      <c r="D2" s="1" t="s">
        <v>168</v>
      </c>
      <c r="E2" s="1"/>
      <c r="F2" s="1"/>
      <c r="G2" s="1"/>
      <c r="H2" s="187" t="s">
        <v>165</v>
      </c>
      <c r="I2" s="188"/>
      <c r="J2" s="184">
        <v>0</v>
      </c>
      <c r="K2" s="185">
        <f>48/4</f>
        <v>12</v>
      </c>
    </row>
    <row r="3" spans="4:21">
      <c r="D3" s="1"/>
      <c r="E3" s="1"/>
      <c r="F3" s="1"/>
      <c r="G3" s="1"/>
      <c r="H3" s="177"/>
      <c r="I3" s="176"/>
      <c r="J3" s="176">
        <f>48/12</f>
        <v>4</v>
      </c>
      <c r="K3" s="186">
        <v>0</v>
      </c>
    </row>
    <row r="4" spans="4:21">
      <c r="D4" s="1"/>
      <c r="E4" s="1"/>
      <c r="F4" s="1"/>
      <c r="G4" s="1"/>
      <c r="H4" s="189" t="s">
        <v>166</v>
      </c>
      <c r="I4" s="190"/>
      <c r="J4" s="184">
        <v>0</v>
      </c>
      <c r="K4" s="185">
        <f>28/4</f>
        <v>7</v>
      </c>
    </row>
    <row r="5" spans="4:21">
      <c r="D5" s="1"/>
      <c r="E5" s="1"/>
      <c r="F5" s="1"/>
      <c r="G5" s="1"/>
      <c r="H5" s="177"/>
      <c r="I5" s="176"/>
      <c r="J5" s="176">
        <f>7</f>
        <v>7</v>
      </c>
      <c r="K5" s="186">
        <v>0</v>
      </c>
    </row>
    <row r="6" spans="4:21">
      <c r="D6" s="1"/>
      <c r="E6" s="1"/>
      <c r="F6" s="1"/>
      <c r="G6" s="1"/>
      <c r="H6" s="191" t="s">
        <v>167</v>
      </c>
      <c r="I6" s="192"/>
      <c r="J6" s="184">
        <v>0</v>
      </c>
      <c r="K6" s="185">
        <f>100/20</f>
        <v>5</v>
      </c>
    </row>
    <row r="7" spans="4:21">
      <c r="D7" s="1"/>
      <c r="E7" s="1"/>
      <c r="F7" s="1"/>
      <c r="G7" s="1"/>
      <c r="H7" s="177"/>
      <c r="I7" s="176"/>
      <c r="J7" s="176">
        <f>100/10</f>
        <v>10</v>
      </c>
      <c r="K7" s="186">
        <v>0</v>
      </c>
    </row>
    <row r="9" spans="4:21">
      <c r="L9" s="1" t="s">
        <v>169</v>
      </c>
      <c r="M9" s="1"/>
      <c r="N9" s="1"/>
      <c r="O9" s="1"/>
      <c r="P9" s="1"/>
      <c r="Q9" s="1"/>
      <c r="R9" s="166">
        <v>40</v>
      </c>
      <c r="S9" s="166">
        <v>32</v>
      </c>
    </row>
    <row r="10" spans="4:21">
      <c r="L10" s="1"/>
      <c r="M10" s="1"/>
      <c r="N10" s="1"/>
      <c r="O10" s="1"/>
      <c r="P10" s="1"/>
      <c r="Q10" s="1"/>
      <c r="R10" s="167">
        <v>800</v>
      </c>
      <c r="S10" s="167">
        <v>1250</v>
      </c>
    </row>
    <row r="11" spans="4:21">
      <c r="L11" s="1"/>
      <c r="M11" s="1"/>
      <c r="N11" s="1"/>
      <c r="O11" s="1"/>
      <c r="P11" s="1"/>
      <c r="Q11" s="1"/>
      <c r="R11" s="201">
        <v>0.2</v>
      </c>
      <c r="S11" s="201">
        <v>0.45</v>
      </c>
    </row>
    <row r="12" spans="4:21">
      <c r="L12" s="1"/>
      <c r="M12" s="1"/>
      <c r="N12" s="1"/>
      <c r="O12" s="1"/>
      <c r="P12" s="1"/>
      <c r="Q12" s="1"/>
      <c r="R12" s="326" t="s">
        <v>171</v>
      </c>
      <c r="S12" s="327"/>
      <c r="T12" s="327"/>
      <c r="U12" s="328"/>
    </row>
    <row r="13" spans="4:21">
      <c r="L13" s="27"/>
      <c r="M13" s="29" t="s">
        <v>1</v>
      </c>
      <c r="N13" s="29" t="s">
        <v>3</v>
      </c>
      <c r="O13" s="101" t="s">
        <v>20</v>
      </c>
      <c r="P13" s="195" t="s">
        <v>21</v>
      </c>
      <c r="Q13" s="194" t="s">
        <v>22</v>
      </c>
      <c r="R13" s="202" t="s">
        <v>20</v>
      </c>
      <c r="S13" s="203" t="s">
        <v>21</v>
      </c>
      <c r="T13" s="204" t="s">
        <v>22</v>
      </c>
      <c r="U13" s="181" t="s">
        <v>104</v>
      </c>
    </row>
    <row r="14" spans="4:21">
      <c r="L14" s="29" t="s">
        <v>9</v>
      </c>
      <c r="M14" s="118">
        <v>0</v>
      </c>
      <c r="N14" s="118">
        <v>12</v>
      </c>
      <c r="O14" s="193">
        <f>$R$9*M14+$S$9*N14</f>
        <v>384</v>
      </c>
      <c r="P14" s="118">
        <f>$R$10*M14+$S$10*N14</f>
        <v>15000</v>
      </c>
      <c r="Q14" s="118">
        <f>$R$11*M14+$S$11*N14</f>
        <v>5.4</v>
      </c>
      <c r="R14" s="118">
        <v>2</v>
      </c>
      <c r="S14" s="118">
        <v>1</v>
      </c>
      <c r="T14" s="118">
        <v>1</v>
      </c>
      <c r="U14" s="118">
        <f>SUM(R14:T14)</f>
        <v>4</v>
      </c>
    </row>
    <row r="15" spans="4:21">
      <c r="L15" s="29" t="s">
        <v>10</v>
      </c>
      <c r="M15" s="118">
        <v>2.5</v>
      </c>
      <c r="N15" s="118">
        <v>4.5</v>
      </c>
      <c r="O15" s="36">
        <f>$R$9*M15+$S$9*N15</f>
        <v>244</v>
      </c>
      <c r="P15" s="118">
        <f>$R$10*M15+$S$10*N15</f>
        <v>7625</v>
      </c>
      <c r="Q15" s="118">
        <f>$R$11*M15+$S$11*N15</f>
        <v>2.5249999999999999</v>
      </c>
      <c r="R15" s="118">
        <v>4</v>
      </c>
      <c r="S15" s="118">
        <v>3</v>
      </c>
      <c r="T15" s="118">
        <v>2</v>
      </c>
      <c r="U15" s="118">
        <f t="shared" ref="U15:U17" si="0">SUM(R15:T15)</f>
        <v>9</v>
      </c>
    </row>
    <row r="16" spans="4:21">
      <c r="L16" s="29" t="s">
        <v>11</v>
      </c>
      <c r="M16" s="118">
        <v>4</v>
      </c>
      <c r="N16" s="118">
        <v>3</v>
      </c>
      <c r="O16" s="118">
        <f>$R$9*M16+$S$9*N16</f>
        <v>256</v>
      </c>
      <c r="P16" s="36">
        <f>$R$10*M16+$S$10*N16</f>
        <v>6950</v>
      </c>
      <c r="Q16" s="118">
        <f>$R$11*M16+$S$11*N16</f>
        <v>2.1500000000000004</v>
      </c>
      <c r="R16" s="118">
        <v>3</v>
      </c>
      <c r="S16" s="118">
        <v>4</v>
      </c>
      <c r="T16" s="118">
        <v>3</v>
      </c>
      <c r="U16" s="118">
        <f t="shared" si="0"/>
        <v>10</v>
      </c>
    </row>
    <row r="17" spans="12:21">
      <c r="L17" s="29" t="s">
        <v>12</v>
      </c>
      <c r="M17" s="118">
        <v>10</v>
      </c>
      <c r="N17" s="118">
        <v>0</v>
      </c>
      <c r="O17" s="118">
        <f>$R$9*M17+$S$9*N17</f>
        <v>400</v>
      </c>
      <c r="P17" s="118">
        <f>$R$10*M17+$S$10*N17</f>
        <v>8000</v>
      </c>
      <c r="Q17" s="36">
        <f>$R$11*M17+$S$11*N17</f>
        <v>2</v>
      </c>
      <c r="R17" s="118">
        <v>1</v>
      </c>
      <c r="S17" s="118">
        <v>2</v>
      </c>
      <c r="T17" s="118">
        <v>4</v>
      </c>
      <c r="U17" s="118">
        <f t="shared" si="0"/>
        <v>7</v>
      </c>
    </row>
  </sheetData>
  <mergeCells count="1">
    <mergeCell ref="R12:U1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topLeftCell="M1" zoomScale="160" zoomScaleNormal="160" workbookViewId="0">
      <selection activeCell="X11" sqref="X11"/>
    </sheetView>
  </sheetViews>
  <sheetFormatPr defaultRowHeight="14.4"/>
  <cols>
    <col min="8" max="8" width="2.44140625" customWidth="1"/>
    <col min="11" max="11" width="2.77734375" customWidth="1"/>
    <col min="12" max="12" width="2.33203125" customWidth="1"/>
    <col min="18" max="18" width="6.33203125" customWidth="1"/>
    <col min="19" max="19" width="3.6640625" customWidth="1"/>
    <col min="20" max="20" width="6.33203125" customWidth="1"/>
    <col min="21" max="21" width="5.44140625" customWidth="1"/>
    <col min="25" max="25" width="5.6640625" customWidth="1"/>
    <col min="29" max="29" width="2.33203125" customWidth="1"/>
  </cols>
  <sheetData>
    <row r="1" spans="1:29">
      <c r="A1" s="205" t="s">
        <v>186</v>
      </c>
      <c r="B1" s="151"/>
      <c r="C1" s="151"/>
      <c r="D1" s="151"/>
      <c r="E1" s="151"/>
      <c r="F1" s="151"/>
      <c r="G1" s="151"/>
      <c r="H1" s="151"/>
      <c r="I1" s="151"/>
      <c r="J1" s="152"/>
      <c r="L1" s="206"/>
      <c r="M1" s="207" t="s">
        <v>187</v>
      </c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2"/>
    </row>
    <row r="2" spans="1:29">
      <c r="A2" s="153"/>
      <c r="B2" s="25"/>
      <c r="C2" s="25"/>
      <c r="D2" s="25"/>
      <c r="E2" s="25" t="s">
        <v>188</v>
      </c>
      <c r="F2" s="25"/>
      <c r="G2" s="25"/>
      <c r="H2" s="25"/>
      <c r="I2" s="25"/>
      <c r="J2" s="154"/>
      <c r="L2" s="153"/>
      <c r="M2" s="25"/>
      <c r="N2" s="25"/>
      <c r="O2" s="25"/>
      <c r="P2" s="25" t="s">
        <v>188</v>
      </c>
      <c r="Q2" s="25"/>
      <c r="R2" s="25"/>
      <c r="S2" s="25"/>
      <c r="T2" s="25"/>
      <c r="U2" s="25"/>
      <c r="V2" s="25"/>
      <c r="W2" s="25"/>
      <c r="X2" s="18" t="s">
        <v>250</v>
      </c>
      <c r="Y2" s="18">
        <v>1</v>
      </c>
      <c r="Z2" s="18">
        <v>10</v>
      </c>
      <c r="AA2" s="18">
        <v>1</v>
      </c>
      <c r="AB2" s="25"/>
      <c r="AC2" s="154"/>
    </row>
    <row r="3" spans="1:29" ht="15" customHeight="1">
      <c r="A3" s="153"/>
      <c r="B3" s="25"/>
      <c r="C3" s="25"/>
      <c r="D3" s="25"/>
      <c r="E3" s="118" t="s">
        <v>1</v>
      </c>
      <c r="F3" s="118" t="s">
        <v>3</v>
      </c>
      <c r="G3" s="25"/>
      <c r="H3" s="25"/>
      <c r="I3" s="25"/>
      <c r="J3" s="154"/>
      <c r="L3" s="153"/>
      <c r="M3" s="25"/>
      <c r="N3" s="25"/>
      <c r="O3" s="25"/>
      <c r="P3" s="29" t="s">
        <v>1</v>
      </c>
      <c r="Q3" s="29" t="s">
        <v>3</v>
      </c>
      <c r="R3" s="25"/>
      <c r="S3" s="25"/>
      <c r="T3" s="25"/>
      <c r="U3" s="25"/>
      <c r="V3" s="25"/>
      <c r="W3" s="208"/>
      <c r="X3" s="18" t="s">
        <v>251</v>
      </c>
      <c r="Y3" s="18">
        <v>1</v>
      </c>
      <c r="Z3" s="18">
        <v>1</v>
      </c>
      <c r="AA3" s="18">
        <v>1</v>
      </c>
      <c r="AB3" s="25"/>
      <c r="AC3" s="154"/>
    </row>
    <row r="4" spans="1:29">
      <c r="A4" s="153"/>
      <c r="B4" s="25"/>
      <c r="C4" s="25"/>
      <c r="D4" s="25"/>
      <c r="E4" s="163">
        <v>2.5000000000000004</v>
      </c>
      <c r="F4" s="163">
        <v>4.5</v>
      </c>
      <c r="G4" s="25"/>
      <c r="H4" s="25"/>
      <c r="I4" s="25"/>
      <c r="J4" s="154"/>
      <c r="L4" s="153"/>
      <c r="M4" s="25"/>
      <c r="N4" s="25"/>
      <c r="O4" s="25"/>
      <c r="P4" s="163">
        <v>10</v>
      </c>
      <c r="Q4" s="163">
        <v>0</v>
      </c>
      <c r="R4" s="25"/>
      <c r="S4" s="25"/>
      <c r="T4" s="25"/>
      <c r="U4" s="25"/>
      <c r="V4" s="25"/>
      <c r="W4" s="25"/>
      <c r="X4" s="18" t="s">
        <v>306</v>
      </c>
      <c r="Y4" s="18">
        <v>1</v>
      </c>
      <c r="Z4" s="18">
        <v>1</v>
      </c>
      <c r="AA4" s="18">
        <v>10</v>
      </c>
      <c r="AB4" s="25"/>
      <c r="AC4" s="154"/>
    </row>
    <row r="5" spans="1:29">
      <c r="A5" s="153"/>
      <c r="B5" s="25"/>
      <c r="C5" s="25"/>
      <c r="D5" s="25"/>
      <c r="E5" s="25"/>
      <c r="F5" s="25"/>
      <c r="G5" s="25"/>
      <c r="H5" s="25"/>
      <c r="I5" s="25"/>
      <c r="J5" s="154"/>
      <c r="L5" s="153"/>
      <c r="M5" s="25"/>
      <c r="N5" s="25"/>
      <c r="O5" s="25"/>
      <c r="P5" s="18"/>
      <c r="Q5" s="18"/>
      <c r="R5" s="301" t="s">
        <v>170</v>
      </c>
      <c r="S5" s="16"/>
      <c r="T5" s="210" t="s">
        <v>189</v>
      </c>
      <c r="U5" s="211" t="s">
        <v>190</v>
      </c>
      <c r="V5" s="25"/>
      <c r="W5" s="25"/>
      <c r="X5" s="18"/>
      <c r="Y5" s="18" t="s">
        <v>307</v>
      </c>
      <c r="Z5" s="25" t="s">
        <v>309</v>
      </c>
      <c r="AA5" s="169" t="s">
        <v>308</v>
      </c>
      <c r="AB5" s="25"/>
      <c r="AC5" s="154"/>
    </row>
    <row r="6" spans="1:29">
      <c r="A6" s="153" t="s">
        <v>191</v>
      </c>
      <c r="B6" s="25"/>
      <c r="C6" s="25"/>
      <c r="D6" s="25"/>
      <c r="E6" s="118">
        <v>40</v>
      </c>
      <c r="F6" s="118">
        <v>32</v>
      </c>
      <c r="G6" s="212">
        <f>SUMPRODUCT(E4:F4,E6:F6)</f>
        <v>244</v>
      </c>
      <c r="H6" s="25" t="s">
        <v>192</v>
      </c>
      <c r="I6" s="25"/>
      <c r="J6" s="154"/>
      <c r="L6" s="153"/>
      <c r="M6" s="25"/>
      <c r="N6" s="25"/>
      <c r="O6" s="17" t="s">
        <v>191</v>
      </c>
      <c r="P6" s="118">
        <v>40</v>
      </c>
      <c r="Q6" s="118">
        <v>32</v>
      </c>
      <c r="R6" s="301">
        <f>SUMPRODUCT($P$4:$Q$4,P6:Q6)</f>
        <v>400</v>
      </c>
      <c r="S6" s="18"/>
      <c r="T6" s="212">
        <v>244</v>
      </c>
      <c r="U6" s="214">
        <v>1</v>
      </c>
      <c r="V6" s="25"/>
      <c r="W6" s="25"/>
      <c r="X6" s="25"/>
      <c r="Y6" s="25"/>
      <c r="Z6" s="25"/>
      <c r="AA6" s="169"/>
      <c r="AB6" s="25"/>
      <c r="AC6" s="154"/>
    </row>
    <row r="7" spans="1:29">
      <c r="A7" s="153"/>
      <c r="B7" s="25"/>
      <c r="C7" s="25"/>
      <c r="D7" s="25"/>
      <c r="E7" s="18"/>
      <c r="F7" s="18"/>
      <c r="G7" s="18"/>
      <c r="H7" s="25"/>
      <c r="I7" s="25"/>
      <c r="J7" s="154"/>
      <c r="L7" s="153"/>
      <c r="M7" s="25"/>
      <c r="N7" s="25"/>
      <c r="O7" s="17" t="s">
        <v>193</v>
      </c>
      <c r="P7" s="118">
        <v>800</v>
      </c>
      <c r="Q7" s="118">
        <v>1250</v>
      </c>
      <c r="R7" s="301">
        <f>SUMPRODUCT($P$4:$Q$4,P7:Q7)</f>
        <v>8000</v>
      </c>
      <c r="S7" s="18"/>
      <c r="T7" s="212">
        <v>6950</v>
      </c>
      <c r="U7" s="214">
        <v>1</v>
      </c>
      <c r="V7" s="25"/>
      <c r="W7" s="25"/>
      <c r="X7" s="25"/>
      <c r="Y7" s="25"/>
      <c r="Z7" s="25"/>
      <c r="AA7" s="169"/>
      <c r="AB7" s="25"/>
      <c r="AC7" s="154"/>
    </row>
    <row r="8" spans="1:29">
      <c r="A8" s="153"/>
      <c r="B8" s="25"/>
      <c r="C8" s="25"/>
      <c r="D8" s="25"/>
      <c r="E8" s="25"/>
      <c r="F8" s="25"/>
      <c r="G8" s="18" t="s">
        <v>58</v>
      </c>
      <c r="H8" s="25"/>
      <c r="I8" s="18" t="s">
        <v>14</v>
      </c>
      <c r="J8" s="154"/>
      <c r="L8" s="153"/>
      <c r="M8" s="25"/>
      <c r="N8" s="25"/>
      <c r="O8" s="229" t="s">
        <v>301</v>
      </c>
      <c r="P8" s="118">
        <v>0.2</v>
      </c>
      <c r="Q8" s="118">
        <v>0.45</v>
      </c>
      <c r="R8" s="301">
        <f>SUMPRODUCT($P$4:$Q$4,P8:Q8)</f>
        <v>2</v>
      </c>
      <c r="S8" s="18"/>
      <c r="T8" s="212">
        <v>2</v>
      </c>
      <c r="U8" s="214">
        <v>10</v>
      </c>
      <c r="W8" s="25"/>
      <c r="X8" s="25"/>
      <c r="Y8" s="25"/>
      <c r="Z8" s="211"/>
      <c r="AA8" s="18"/>
      <c r="AB8" s="18"/>
      <c r="AC8" s="154"/>
    </row>
    <row r="9" spans="1:29">
      <c r="A9" s="153"/>
      <c r="B9" s="25" t="s">
        <v>194</v>
      </c>
      <c r="C9" s="25"/>
      <c r="D9" s="17" t="s">
        <v>195</v>
      </c>
      <c r="E9" s="118">
        <v>12</v>
      </c>
      <c r="F9" s="118">
        <v>4</v>
      </c>
      <c r="G9" s="37">
        <f>SUMPRODUCT($E$4:$F$4,E9:F9)</f>
        <v>48.000000000000007</v>
      </c>
      <c r="H9" s="27" t="s">
        <v>6</v>
      </c>
      <c r="I9" s="37">
        <v>48</v>
      </c>
      <c r="J9" s="154"/>
      <c r="L9" s="153"/>
      <c r="M9" s="25"/>
      <c r="N9" s="25"/>
      <c r="O9" s="25"/>
      <c r="P9" s="25"/>
      <c r="Q9" s="25"/>
      <c r="R9" s="25"/>
      <c r="S9" s="25"/>
      <c r="T9" s="25"/>
      <c r="U9" s="25"/>
      <c r="W9" s="25"/>
      <c r="X9" s="25"/>
      <c r="Y9" s="25"/>
      <c r="Z9" s="214"/>
      <c r="AA9" s="18"/>
      <c r="AB9" s="18"/>
      <c r="AC9" s="154"/>
    </row>
    <row r="10" spans="1:29">
      <c r="A10" s="153"/>
      <c r="B10" s="25" t="s">
        <v>196</v>
      </c>
      <c r="C10" s="25"/>
      <c r="D10" s="17" t="s">
        <v>197</v>
      </c>
      <c r="E10" s="118">
        <v>4</v>
      </c>
      <c r="F10" s="118">
        <v>4</v>
      </c>
      <c r="G10" s="37">
        <f t="shared" ref="G10" si="0">SUMPRODUCT($E$4:$F$4,E10:F10)</f>
        <v>28</v>
      </c>
      <c r="H10" s="27" t="s">
        <v>6</v>
      </c>
      <c r="I10" s="37">
        <v>28</v>
      </c>
      <c r="J10" s="154"/>
      <c r="L10" s="153"/>
      <c r="M10" s="25"/>
      <c r="N10" s="25"/>
      <c r="O10" s="25"/>
      <c r="P10" s="25"/>
      <c r="Q10" s="25"/>
      <c r="R10" s="25"/>
      <c r="S10" s="25"/>
      <c r="T10" s="25"/>
      <c r="U10" s="25"/>
      <c r="V10" s="215">
        <f>U6*ABS(R6-T6)/T6+U7*ABS(R7-T7)/T7+U8*ABS(R8-T8)/T8</f>
        <v>0.79042339898572944</v>
      </c>
      <c r="W10" s="216" t="s">
        <v>305</v>
      </c>
      <c r="X10" s="25"/>
      <c r="Y10" s="25"/>
      <c r="Z10" s="214"/>
      <c r="AA10" s="25"/>
      <c r="AB10" s="25"/>
      <c r="AC10" s="154"/>
    </row>
    <row r="11" spans="1:29">
      <c r="A11" s="153"/>
      <c r="B11" s="25" t="s">
        <v>199</v>
      </c>
      <c r="C11" s="25"/>
      <c r="D11" s="17" t="s">
        <v>200</v>
      </c>
      <c r="E11" s="118">
        <v>10</v>
      </c>
      <c r="F11" s="118">
        <v>20</v>
      </c>
      <c r="G11" s="37">
        <f>SUMPRODUCT($E$4:$F$4,E11:F11)</f>
        <v>115</v>
      </c>
      <c r="H11" s="27" t="s">
        <v>6</v>
      </c>
      <c r="I11" s="37">
        <v>100</v>
      </c>
      <c r="J11" s="154"/>
      <c r="L11" s="153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14"/>
      <c r="AA11" s="16"/>
      <c r="AB11" s="25"/>
      <c r="AC11" s="154"/>
    </row>
    <row r="12" spans="1:29" ht="15" thickBot="1">
      <c r="A12" s="159"/>
      <c r="B12" s="160"/>
      <c r="C12" s="160"/>
      <c r="D12" s="160"/>
      <c r="E12" s="160"/>
      <c r="F12" s="160"/>
      <c r="G12" s="160"/>
      <c r="H12" s="160"/>
      <c r="I12" s="160"/>
      <c r="J12" s="161"/>
      <c r="L12" s="153"/>
      <c r="M12" s="25"/>
      <c r="N12" s="25"/>
      <c r="O12" s="25"/>
      <c r="P12" s="217" t="s">
        <v>1</v>
      </c>
      <c r="Q12" s="217" t="s">
        <v>3</v>
      </c>
      <c r="R12" s="29" t="s">
        <v>58</v>
      </c>
      <c r="S12" s="25"/>
      <c r="T12" s="29" t="s">
        <v>14</v>
      </c>
      <c r="U12" s="25"/>
      <c r="V12" s="302" t="s">
        <v>201</v>
      </c>
      <c r="W12" s="302"/>
      <c r="X12" s="302"/>
      <c r="Y12" s="25"/>
      <c r="Z12" s="25"/>
      <c r="AA12" s="25"/>
      <c r="AB12" s="25"/>
      <c r="AC12" s="154"/>
    </row>
    <row r="13" spans="1:29">
      <c r="A13" s="206"/>
      <c r="B13" s="151"/>
      <c r="C13" s="151"/>
      <c r="D13" s="151"/>
      <c r="E13" s="151"/>
      <c r="F13" s="151"/>
      <c r="G13" s="151"/>
      <c r="H13" s="151"/>
      <c r="I13" s="151"/>
      <c r="J13" s="152"/>
      <c r="L13" s="153"/>
      <c r="M13" s="25"/>
      <c r="N13" s="17" t="s">
        <v>194</v>
      </c>
      <c r="O13" s="25" t="s">
        <v>202</v>
      </c>
      <c r="P13" s="118">
        <v>12</v>
      </c>
      <c r="Q13" s="118">
        <v>4</v>
      </c>
      <c r="R13" s="37">
        <f>SUMPRODUCT($P$4:$Q$4,P13:Q13)</f>
        <v>120</v>
      </c>
      <c r="S13" s="27" t="s">
        <v>6</v>
      </c>
      <c r="T13" s="37">
        <v>48</v>
      </c>
      <c r="U13" s="25"/>
      <c r="V13" s="302"/>
      <c r="W13" s="302"/>
      <c r="X13" s="302"/>
      <c r="Y13" s="25"/>
      <c r="Z13" s="211"/>
      <c r="AA13" s="18"/>
      <c r="AB13" s="18"/>
      <c r="AC13" s="154"/>
    </row>
    <row r="14" spans="1:29">
      <c r="A14" s="218" t="s">
        <v>203</v>
      </c>
      <c r="B14" s="25"/>
      <c r="C14" s="25"/>
      <c r="D14" s="25"/>
      <c r="E14" s="25"/>
      <c r="F14" s="25"/>
      <c r="G14" s="25"/>
      <c r="H14" s="25"/>
      <c r="I14" s="25"/>
      <c r="J14" s="154"/>
      <c r="L14" s="153"/>
      <c r="M14" s="25"/>
      <c r="N14" s="17" t="s">
        <v>196</v>
      </c>
      <c r="O14" s="25" t="s">
        <v>204</v>
      </c>
      <c r="P14" s="118">
        <v>4</v>
      </c>
      <c r="Q14" s="118">
        <v>4</v>
      </c>
      <c r="R14" s="37">
        <f>SUMPRODUCT($P$4:$Q$4,P14:Q14)</f>
        <v>40</v>
      </c>
      <c r="S14" s="27" t="s">
        <v>6</v>
      </c>
      <c r="T14" s="37">
        <v>28</v>
      </c>
      <c r="U14" s="25"/>
      <c r="V14" s="25"/>
      <c r="W14" s="25"/>
      <c r="X14" s="25"/>
      <c r="Y14" s="25"/>
      <c r="Z14" s="214"/>
      <c r="AA14" s="18"/>
      <c r="AB14" s="18"/>
      <c r="AC14" s="154"/>
    </row>
    <row r="15" spans="1:29">
      <c r="A15" s="153"/>
      <c r="B15" s="25"/>
      <c r="C15" s="25"/>
      <c r="D15" s="25"/>
      <c r="E15" s="25" t="s">
        <v>188</v>
      </c>
      <c r="F15" s="25"/>
      <c r="G15" s="25"/>
      <c r="H15" s="25"/>
      <c r="I15" s="25"/>
      <c r="J15" s="154"/>
      <c r="L15" s="153"/>
      <c r="M15" s="25"/>
      <c r="N15" s="17" t="s">
        <v>199</v>
      </c>
      <c r="O15" s="25" t="s">
        <v>205</v>
      </c>
      <c r="P15" s="118">
        <v>10</v>
      </c>
      <c r="Q15" s="118">
        <v>20</v>
      </c>
      <c r="R15" s="37">
        <f>SUMPRODUCT($P$4:$Q$4,P15:Q15)</f>
        <v>100</v>
      </c>
      <c r="S15" s="27" t="s">
        <v>6</v>
      </c>
      <c r="T15" s="37">
        <v>100</v>
      </c>
      <c r="U15" s="25"/>
      <c r="V15" s="25"/>
      <c r="W15" s="25"/>
      <c r="X15" s="25"/>
      <c r="Y15" s="25"/>
      <c r="Z15" s="214"/>
      <c r="AA15" s="25"/>
      <c r="AB15" s="25"/>
      <c r="AC15" s="154"/>
    </row>
    <row r="16" spans="1:29">
      <c r="A16" s="153"/>
      <c r="B16" s="25"/>
      <c r="C16" s="25"/>
      <c r="D16" s="25"/>
      <c r="E16" s="118" t="s">
        <v>1</v>
      </c>
      <c r="F16" s="118" t="s">
        <v>3</v>
      </c>
      <c r="G16" s="25"/>
      <c r="H16" s="25"/>
      <c r="I16" s="25"/>
      <c r="J16" s="154"/>
      <c r="L16" s="153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14"/>
      <c r="AA16" s="16"/>
      <c r="AB16" s="25"/>
      <c r="AC16" s="154"/>
    </row>
    <row r="17" spans="1:29">
      <c r="A17" s="153"/>
      <c r="B17" s="25"/>
      <c r="C17" s="25"/>
      <c r="D17" s="25"/>
      <c r="E17" s="163">
        <v>4</v>
      </c>
      <c r="F17" s="163">
        <v>3</v>
      </c>
      <c r="G17" s="25"/>
      <c r="H17" s="25"/>
      <c r="I17" s="25"/>
      <c r="J17" s="154"/>
      <c r="L17" s="153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154"/>
    </row>
    <row r="18" spans="1:29">
      <c r="A18" s="153"/>
      <c r="B18" s="25"/>
      <c r="C18" s="25"/>
      <c r="D18" s="25"/>
      <c r="E18" s="25"/>
      <c r="F18" s="25"/>
      <c r="G18" s="25"/>
      <c r="H18" s="25"/>
      <c r="I18" s="25"/>
      <c r="J18" s="154"/>
      <c r="L18" s="153"/>
      <c r="M18" s="194" t="s">
        <v>190</v>
      </c>
      <c r="N18" s="219" t="s">
        <v>1</v>
      </c>
      <c r="O18" s="118" t="s">
        <v>3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194" t="s">
        <v>190</v>
      </c>
      <c r="AA18" s="219" t="s">
        <v>1</v>
      </c>
      <c r="AB18" s="118" t="s">
        <v>3</v>
      </c>
      <c r="AC18" s="154"/>
    </row>
    <row r="19" spans="1:29">
      <c r="A19" s="153" t="s">
        <v>193</v>
      </c>
      <c r="B19" s="25"/>
      <c r="C19" s="25"/>
      <c r="D19" s="25"/>
      <c r="E19" s="118">
        <v>800</v>
      </c>
      <c r="F19" s="118">
        <v>1250</v>
      </c>
      <c r="G19" s="212">
        <f>SUMPRODUCT(E17:F17,E19:F19)</f>
        <v>6950</v>
      </c>
      <c r="H19" s="25" t="s">
        <v>206</v>
      </c>
      <c r="I19" s="25"/>
      <c r="J19" s="154"/>
      <c r="L19" s="153"/>
      <c r="M19" s="220">
        <v>1</v>
      </c>
      <c r="N19" s="219">
        <v>4.0000000000000027</v>
      </c>
      <c r="O19" s="118">
        <v>2.9999999999999987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21">
        <v>6</v>
      </c>
      <c r="AA19" s="219">
        <v>2.4999999999999996</v>
      </c>
      <c r="AB19" s="118">
        <v>4.5000000000000009</v>
      </c>
      <c r="AC19" s="154"/>
    </row>
    <row r="20" spans="1:29">
      <c r="A20" s="153"/>
      <c r="B20" s="25"/>
      <c r="C20" s="25"/>
      <c r="D20" s="25"/>
      <c r="E20" s="18"/>
      <c r="F20" s="18"/>
      <c r="G20" s="18"/>
      <c r="H20" s="25"/>
      <c r="I20" s="25"/>
      <c r="J20" s="154"/>
      <c r="L20" s="153"/>
      <c r="M20" s="220">
        <v>1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20">
        <v>1</v>
      </c>
      <c r="AA20" s="25"/>
      <c r="AB20" s="25"/>
      <c r="AC20" s="154"/>
    </row>
    <row r="21" spans="1:29">
      <c r="A21" s="153"/>
      <c r="B21" s="25"/>
      <c r="C21" s="25"/>
      <c r="D21" s="25"/>
      <c r="E21" s="25"/>
      <c r="F21" s="25"/>
      <c r="G21" s="18" t="s">
        <v>58</v>
      </c>
      <c r="H21" s="25"/>
      <c r="I21" s="18" t="s">
        <v>14</v>
      </c>
      <c r="J21" s="154"/>
      <c r="L21" s="153"/>
      <c r="M21" s="220">
        <v>1</v>
      </c>
      <c r="N21" s="16" t="s">
        <v>11</v>
      </c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20">
        <v>1</v>
      </c>
      <c r="AA21" s="16" t="s">
        <v>10</v>
      </c>
      <c r="AB21" s="25"/>
      <c r="AC21" s="154"/>
    </row>
    <row r="22" spans="1:29">
      <c r="A22" s="153"/>
      <c r="B22" s="25" t="s">
        <v>194</v>
      </c>
      <c r="C22" s="25"/>
      <c r="D22" s="17" t="s">
        <v>195</v>
      </c>
      <c r="E22" s="118">
        <v>12</v>
      </c>
      <c r="F22" s="118">
        <v>4</v>
      </c>
      <c r="G22" s="37">
        <f>SUMPRODUCT($E$17:$F$17,E22:F22)</f>
        <v>60</v>
      </c>
      <c r="H22" s="27" t="s">
        <v>6</v>
      </c>
      <c r="I22" s="37">
        <v>48</v>
      </c>
      <c r="J22" s="154"/>
      <c r="L22" s="153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154"/>
    </row>
    <row r="23" spans="1:29">
      <c r="A23" s="153"/>
      <c r="B23" s="25" t="s">
        <v>196</v>
      </c>
      <c r="C23" s="25"/>
      <c r="D23" s="17" t="s">
        <v>197</v>
      </c>
      <c r="E23" s="118">
        <v>4</v>
      </c>
      <c r="F23" s="118">
        <v>4</v>
      </c>
      <c r="G23" s="37">
        <f t="shared" ref="G23:G24" si="1">SUMPRODUCT($E$17:$F$17,E23:F23)</f>
        <v>28</v>
      </c>
      <c r="H23" s="27" t="s">
        <v>6</v>
      </c>
      <c r="I23" s="37">
        <v>28</v>
      </c>
      <c r="J23" s="154"/>
      <c r="L23" s="153"/>
      <c r="M23" s="194" t="s">
        <v>190</v>
      </c>
      <c r="N23" s="219" t="s">
        <v>1</v>
      </c>
      <c r="O23" s="118" t="s">
        <v>3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194" t="s">
        <v>190</v>
      </c>
      <c r="AA23" s="219" t="s">
        <v>1</v>
      </c>
      <c r="AB23" s="118" t="s">
        <v>3</v>
      </c>
      <c r="AC23" s="154"/>
    </row>
    <row r="24" spans="1:29">
      <c r="A24" s="153"/>
      <c r="B24" s="25" t="s">
        <v>199</v>
      </c>
      <c r="C24" s="25"/>
      <c r="D24" s="17" t="s">
        <v>200</v>
      </c>
      <c r="E24" s="118">
        <v>10</v>
      </c>
      <c r="F24" s="118">
        <v>20</v>
      </c>
      <c r="G24" s="37">
        <f t="shared" si="1"/>
        <v>100</v>
      </c>
      <c r="H24" s="27" t="s">
        <v>6</v>
      </c>
      <c r="I24" s="37">
        <v>100</v>
      </c>
      <c r="J24" s="154"/>
      <c r="L24" s="153"/>
      <c r="M24" s="221">
        <v>10</v>
      </c>
      <c r="N24" s="219">
        <v>2.4999999999999996</v>
      </c>
      <c r="O24" s="118">
        <v>4.5000000000000009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21">
        <v>5</v>
      </c>
      <c r="AA24" s="219">
        <v>4</v>
      </c>
      <c r="AB24" s="118">
        <v>3</v>
      </c>
      <c r="AC24" s="154"/>
    </row>
    <row r="25" spans="1:29" ht="15" thickBot="1">
      <c r="A25" s="159"/>
      <c r="B25" s="160"/>
      <c r="C25" s="160"/>
      <c r="D25" s="160"/>
      <c r="E25" s="160"/>
      <c r="F25" s="160"/>
      <c r="G25" s="160"/>
      <c r="H25" s="160"/>
      <c r="I25" s="160"/>
      <c r="J25" s="161"/>
      <c r="L25" s="153"/>
      <c r="M25" s="220">
        <v>1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20">
        <v>1</v>
      </c>
      <c r="AA25" s="25"/>
      <c r="AB25" s="25"/>
      <c r="AC25" s="154"/>
    </row>
    <row r="26" spans="1:29">
      <c r="A26" s="206"/>
      <c r="B26" s="151"/>
      <c r="C26" s="151"/>
      <c r="D26" s="151"/>
      <c r="E26" s="151"/>
      <c r="F26" s="151"/>
      <c r="G26" s="151"/>
      <c r="H26" s="151"/>
      <c r="I26" s="151"/>
      <c r="J26" s="152"/>
      <c r="L26" s="153"/>
      <c r="M26" s="220">
        <v>1</v>
      </c>
      <c r="N26" s="16" t="s">
        <v>10</v>
      </c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20">
        <v>1</v>
      </c>
      <c r="AA26" s="16" t="s">
        <v>11</v>
      </c>
      <c r="AB26" s="25"/>
      <c r="AC26" s="154"/>
    </row>
    <row r="27" spans="1:29">
      <c r="A27" s="218" t="s">
        <v>207</v>
      </c>
      <c r="B27" s="25"/>
      <c r="C27" s="25"/>
      <c r="D27" s="25"/>
      <c r="E27" s="25"/>
      <c r="F27" s="25"/>
      <c r="G27" s="25"/>
      <c r="H27" s="25"/>
      <c r="I27" s="25"/>
      <c r="J27" s="154"/>
      <c r="L27" s="153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154"/>
    </row>
    <row r="28" spans="1:29">
      <c r="A28" s="153"/>
      <c r="B28" s="25"/>
      <c r="C28" s="25"/>
      <c r="D28" s="25"/>
      <c r="E28" s="25" t="s">
        <v>188</v>
      </c>
      <c r="F28" s="25"/>
      <c r="G28" s="25"/>
      <c r="H28" s="25"/>
      <c r="I28" s="25"/>
      <c r="J28" s="154"/>
      <c r="L28" s="153"/>
      <c r="M28" s="194" t="s">
        <v>190</v>
      </c>
      <c r="N28" s="219" t="s">
        <v>1</v>
      </c>
      <c r="O28" s="118" t="s">
        <v>3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194" t="s">
        <v>190</v>
      </c>
      <c r="AA28" s="219" t="s">
        <v>1</v>
      </c>
      <c r="AB28" s="118" t="s">
        <v>3</v>
      </c>
      <c r="AC28" s="154"/>
    </row>
    <row r="29" spans="1:29">
      <c r="A29" s="153"/>
      <c r="B29" s="25"/>
      <c r="C29" s="25"/>
      <c r="D29" s="25"/>
      <c r="E29" s="118" t="s">
        <v>1</v>
      </c>
      <c r="F29" s="118" t="s">
        <v>3</v>
      </c>
      <c r="G29" s="25"/>
      <c r="H29" s="25"/>
      <c r="I29" s="25"/>
      <c r="J29" s="154"/>
      <c r="L29" s="153"/>
      <c r="M29" s="220">
        <v>1</v>
      </c>
      <c r="N29" s="219">
        <v>4.0000000000000018</v>
      </c>
      <c r="O29" s="118">
        <v>2.9999999999999987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20">
        <v>1</v>
      </c>
      <c r="AA29" s="219">
        <v>4.0000000000000027</v>
      </c>
      <c r="AB29" s="118">
        <v>2.9999999999999987</v>
      </c>
      <c r="AC29" s="154"/>
    </row>
    <row r="30" spans="1:29">
      <c r="A30" s="153"/>
      <c r="B30" s="25"/>
      <c r="C30" s="25"/>
      <c r="D30" s="25"/>
      <c r="E30" s="163">
        <v>9.9999999999999982</v>
      </c>
      <c r="F30" s="163">
        <v>0</v>
      </c>
      <c r="G30" s="25"/>
      <c r="H30" s="25"/>
      <c r="I30" s="25"/>
      <c r="J30" s="154"/>
      <c r="L30" s="153"/>
      <c r="M30" s="220">
        <v>10</v>
      </c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20">
        <v>1</v>
      </c>
      <c r="AA30" s="25"/>
      <c r="AB30" s="25"/>
      <c r="AC30" s="154"/>
    </row>
    <row r="31" spans="1:29">
      <c r="A31" s="153"/>
      <c r="B31" s="25"/>
      <c r="C31" s="25"/>
      <c r="D31" s="25"/>
      <c r="E31" s="25"/>
      <c r="F31" s="25"/>
      <c r="G31" s="25"/>
      <c r="H31" s="25"/>
      <c r="I31" s="25"/>
      <c r="J31" s="154"/>
      <c r="L31" s="153"/>
      <c r="M31" s="220">
        <v>1</v>
      </c>
      <c r="N31" s="16" t="s">
        <v>11</v>
      </c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21">
        <v>9</v>
      </c>
      <c r="AA31" s="16" t="s">
        <v>11</v>
      </c>
      <c r="AB31" s="25"/>
      <c r="AC31" s="154"/>
    </row>
    <row r="32" spans="1:29">
      <c r="A32" s="153"/>
      <c r="B32" s="25"/>
      <c r="C32" s="25"/>
      <c r="D32" s="25"/>
      <c r="E32" s="25"/>
      <c r="F32" s="25"/>
      <c r="G32" s="25"/>
      <c r="H32" s="25"/>
      <c r="I32" s="25"/>
      <c r="J32" s="154"/>
      <c r="L32" s="153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154"/>
    </row>
    <row r="33" spans="1:29">
      <c r="A33" s="229" t="s">
        <v>301</v>
      </c>
      <c r="B33" s="25"/>
      <c r="C33" s="25"/>
      <c r="D33" s="25"/>
      <c r="E33" s="118">
        <v>0.2</v>
      </c>
      <c r="F33" s="118">
        <v>0.45</v>
      </c>
      <c r="G33" s="212">
        <f>SUMPRODUCT(E30:F30,E33:F33)</f>
        <v>1.9999999999999998</v>
      </c>
      <c r="H33" s="25" t="s">
        <v>208</v>
      </c>
      <c r="I33" s="25"/>
      <c r="J33" s="154"/>
      <c r="L33" s="153"/>
      <c r="M33" s="194" t="s">
        <v>190</v>
      </c>
      <c r="N33" s="219" t="s">
        <v>1</v>
      </c>
      <c r="O33" s="118" t="s">
        <v>3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194" t="s">
        <v>190</v>
      </c>
      <c r="AA33" s="219" t="s">
        <v>1</v>
      </c>
      <c r="AB33" s="118" t="s">
        <v>3</v>
      </c>
      <c r="AC33" s="154"/>
    </row>
    <row r="34" spans="1:29">
      <c r="A34" s="153"/>
      <c r="B34" s="25"/>
      <c r="C34" s="25"/>
      <c r="D34" s="25"/>
      <c r="E34" s="25"/>
      <c r="F34" s="25"/>
      <c r="G34" s="18" t="s">
        <v>58</v>
      </c>
      <c r="H34" s="25"/>
      <c r="I34" s="18" t="s">
        <v>14</v>
      </c>
      <c r="J34" s="154"/>
      <c r="L34" s="153"/>
      <c r="M34" s="220">
        <v>1</v>
      </c>
      <c r="N34" s="219">
        <v>10</v>
      </c>
      <c r="O34" s="118">
        <v>0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20">
        <v>1</v>
      </c>
      <c r="AA34" s="219">
        <v>4.0000000000000027</v>
      </c>
      <c r="AB34" s="118">
        <v>2.9999999999999987</v>
      </c>
      <c r="AC34" s="154"/>
    </row>
    <row r="35" spans="1:29">
      <c r="A35" s="153"/>
      <c r="B35" s="25" t="s">
        <v>194</v>
      </c>
      <c r="C35" s="25"/>
      <c r="D35" s="17" t="s">
        <v>195</v>
      </c>
      <c r="E35" s="118">
        <v>12</v>
      </c>
      <c r="F35" s="118">
        <v>4</v>
      </c>
      <c r="G35" s="37">
        <f>SUMPRODUCT($E$30:$F$30,E35:F35)</f>
        <v>119.99999999999997</v>
      </c>
      <c r="H35" s="27" t="s">
        <v>6</v>
      </c>
      <c r="I35" s="37">
        <v>48</v>
      </c>
      <c r="J35" s="154"/>
      <c r="L35" s="153"/>
      <c r="M35" s="220">
        <v>1</v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20">
        <v>1</v>
      </c>
      <c r="AA35" s="25"/>
      <c r="AB35" s="25"/>
      <c r="AC35" s="154"/>
    </row>
    <row r="36" spans="1:29">
      <c r="A36" s="153"/>
      <c r="B36" s="25" t="s">
        <v>196</v>
      </c>
      <c r="C36" s="25"/>
      <c r="D36" s="17" t="s">
        <v>197</v>
      </c>
      <c r="E36" s="118">
        <v>4</v>
      </c>
      <c r="F36" s="118">
        <v>4</v>
      </c>
      <c r="G36" s="37">
        <f t="shared" ref="G36:G37" si="2">SUMPRODUCT($E$30:$F$30,E36:F36)</f>
        <v>39.999999999999993</v>
      </c>
      <c r="H36" s="27" t="s">
        <v>6</v>
      </c>
      <c r="I36" s="37">
        <v>28</v>
      </c>
      <c r="J36" s="154"/>
      <c r="L36" s="153"/>
      <c r="M36" s="220">
        <v>10</v>
      </c>
      <c r="N36" s="16" t="s">
        <v>12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21">
        <v>5</v>
      </c>
      <c r="AA36" s="16" t="s">
        <v>11</v>
      </c>
      <c r="AB36" s="25"/>
      <c r="AC36" s="154"/>
    </row>
    <row r="37" spans="1:29">
      <c r="A37" s="153"/>
      <c r="B37" s="25" t="s">
        <v>199</v>
      </c>
      <c r="C37" s="25"/>
      <c r="D37" s="17" t="s">
        <v>200</v>
      </c>
      <c r="E37" s="118">
        <v>10</v>
      </c>
      <c r="F37" s="118">
        <v>20</v>
      </c>
      <c r="G37" s="37">
        <f t="shared" si="2"/>
        <v>99.999999999999986</v>
      </c>
      <c r="H37" s="27" t="s">
        <v>6</v>
      </c>
      <c r="I37" s="37">
        <v>100</v>
      </c>
      <c r="J37" s="154"/>
      <c r="L37" s="153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154"/>
    </row>
    <row r="38" spans="1:29" ht="15" thickBot="1">
      <c r="A38" s="159"/>
      <c r="B38" s="160"/>
      <c r="C38" s="160"/>
      <c r="D38" s="160"/>
      <c r="E38" s="160"/>
      <c r="F38" s="160"/>
      <c r="G38" s="160"/>
      <c r="H38" s="160"/>
      <c r="I38" s="160"/>
      <c r="J38" s="161"/>
      <c r="L38" s="159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1"/>
    </row>
    <row r="57" spans="10:11">
      <c r="J57" s="114">
        <f>P6/T6</f>
        <v>0.16393442622950818</v>
      </c>
      <c r="K57" s="114">
        <f>Q6/T6</f>
        <v>0.13114754098360656</v>
      </c>
    </row>
    <row r="58" spans="10:11">
      <c r="J58" s="114">
        <f>P7/T7</f>
        <v>0.11510791366906475</v>
      </c>
      <c r="K58" s="114">
        <f>Q7/T7</f>
        <v>0.17985611510791366</v>
      </c>
    </row>
    <row r="59" spans="10:11">
      <c r="J59" s="114">
        <f>P8/T8</f>
        <v>0.1</v>
      </c>
      <c r="K59" s="114">
        <f>Q8/T8</f>
        <v>0.22500000000000001</v>
      </c>
    </row>
    <row r="60" spans="10:11">
      <c r="J60" s="114">
        <f>J57+J58+J59</f>
        <v>0.37904233989857294</v>
      </c>
      <c r="K60" s="114">
        <f>K57+K58+K59</f>
        <v>0.53600365609152023</v>
      </c>
    </row>
  </sheetData>
  <mergeCells count="1">
    <mergeCell ref="V12:X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25" zoomScale="198" zoomScaleNormal="198" workbookViewId="0">
      <selection activeCell="G34" sqref="G34"/>
    </sheetView>
  </sheetViews>
  <sheetFormatPr defaultRowHeight="14.4"/>
  <cols>
    <col min="8" max="8" width="2.44140625" customWidth="1"/>
  </cols>
  <sheetData>
    <row r="1" spans="1:10">
      <c r="A1" s="226" t="s">
        <v>186</v>
      </c>
      <c r="B1" s="227"/>
      <c r="C1" s="227"/>
      <c r="D1" s="227"/>
      <c r="E1" s="227"/>
      <c r="F1" s="227"/>
      <c r="G1" s="227"/>
      <c r="H1" s="227"/>
      <c r="I1" s="227"/>
      <c r="J1" s="228"/>
    </row>
    <row r="2" spans="1:10">
      <c r="A2" s="229"/>
      <c r="B2" s="164"/>
      <c r="C2" s="164"/>
      <c r="D2" s="164"/>
      <c r="E2" s="164" t="s">
        <v>188</v>
      </c>
      <c r="F2" s="164"/>
      <c r="G2" s="164"/>
      <c r="H2" s="164"/>
      <c r="I2" s="164"/>
      <c r="J2" s="230"/>
    </row>
    <row r="3" spans="1:10" ht="15.6" customHeight="1">
      <c r="A3" s="229"/>
      <c r="B3" s="164"/>
      <c r="C3" s="164"/>
      <c r="D3" s="164"/>
      <c r="E3" s="162" t="s">
        <v>1</v>
      </c>
      <c r="F3" s="162" t="s">
        <v>3</v>
      </c>
      <c r="G3" s="164"/>
      <c r="H3" s="164"/>
      <c r="I3" s="164"/>
      <c r="J3" s="230"/>
    </row>
    <row r="4" spans="1:10">
      <c r="A4" s="229"/>
      <c r="B4" s="164"/>
      <c r="C4" s="164"/>
      <c r="D4" s="164"/>
      <c r="E4" s="163">
        <v>2.5000000000000004</v>
      </c>
      <c r="F4" s="163">
        <v>4.5</v>
      </c>
      <c r="G4" s="164"/>
      <c r="H4" s="164"/>
      <c r="I4" s="164"/>
      <c r="J4" s="230"/>
    </row>
    <row r="5" spans="1:10">
      <c r="A5" s="229"/>
      <c r="B5" s="164"/>
      <c r="C5" s="164"/>
      <c r="D5" s="164"/>
      <c r="E5" s="164"/>
      <c r="F5" s="164"/>
      <c r="G5" s="164"/>
      <c r="H5" s="164"/>
      <c r="I5" s="164"/>
      <c r="J5" s="230"/>
    </row>
    <row r="6" spans="1:10">
      <c r="A6" s="229" t="s">
        <v>191</v>
      </c>
      <c r="B6" s="164"/>
      <c r="C6" s="164"/>
      <c r="D6" s="164"/>
      <c r="E6" s="162">
        <v>40</v>
      </c>
      <c r="F6" s="162">
        <v>32</v>
      </c>
      <c r="G6" s="212">
        <f>SUMPRODUCT(E4:F4,E6:F6)</f>
        <v>244</v>
      </c>
      <c r="H6" s="164" t="s">
        <v>192</v>
      </c>
      <c r="I6" s="164"/>
      <c r="J6" s="230"/>
    </row>
    <row r="7" spans="1:10">
      <c r="A7" s="229"/>
      <c r="B7" s="164"/>
      <c r="C7" s="164"/>
      <c r="D7" s="164"/>
      <c r="E7" s="169"/>
      <c r="F7" s="169"/>
      <c r="G7" s="169"/>
      <c r="H7" s="164"/>
      <c r="I7" s="164"/>
      <c r="J7" s="230"/>
    </row>
    <row r="8" spans="1:10">
      <c r="A8" s="229"/>
      <c r="B8" s="164"/>
      <c r="C8" s="164"/>
      <c r="D8" s="164"/>
      <c r="E8" s="164"/>
      <c r="F8" s="164"/>
      <c r="G8" s="169" t="s">
        <v>58</v>
      </c>
      <c r="H8" s="164"/>
      <c r="I8" s="169" t="s">
        <v>14</v>
      </c>
      <c r="J8" s="230"/>
    </row>
    <row r="9" spans="1:10">
      <c r="A9" s="229"/>
      <c r="B9" s="164" t="s">
        <v>194</v>
      </c>
      <c r="C9" s="164"/>
      <c r="D9" s="168" t="s">
        <v>195</v>
      </c>
      <c r="E9" s="162">
        <v>12</v>
      </c>
      <c r="F9" s="162">
        <v>4</v>
      </c>
      <c r="G9" s="37">
        <f>SUMPRODUCT($E$4:$F$4,E9:F9)</f>
        <v>48.000000000000007</v>
      </c>
      <c r="H9" s="196" t="s">
        <v>6</v>
      </c>
      <c r="I9" s="37">
        <v>48</v>
      </c>
      <c r="J9" s="230"/>
    </row>
    <row r="10" spans="1:10">
      <c r="A10" s="229"/>
      <c r="B10" s="164" t="s">
        <v>196</v>
      </c>
      <c r="C10" s="164"/>
      <c r="D10" s="168" t="s">
        <v>197</v>
      </c>
      <c r="E10" s="162">
        <v>4</v>
      </c>
      <c r="F10" s="162">
        <v>4</v>
      </c>
      <c r="G10" s="37">
        <f t="shared" ref="G10" si="0">SUMPRODUCT($E$4:$F$4,E10:F10)</f>
        <v>28</v>
      </c>
      <c r="H10" s="196" t="s">
        <v>6</v>
      </c>
      <c r="I10" s="37">
        <v>28</v>
      </c>
      <c r="J10" s="230"/>
    </row>
    <row r="11" spans="1:10">
      <c r="A11" s="229"/>
      <c r="B11" s="164" t="s">
        <v>199</v>
      </c>
      <c r="C11" s="164"/>
      <c r="D11" s="168" t="s">
        <v>200</v>
      </c>
      <c r="E11" s="162">
        <v>10</v>
      </c>
      <c r="F11" s="162">
        <v>20</v>
      </c>
      <c r="G11" s="37">
        <f>SUMPRODUCT($E$4:$F$4,E11:F11)</f>
        <v>115</v>
      </c>
      <c r="H11" s="196" t="s">
        <v>6</v>
      </c>
      <c r="I11" s="37">
        <v>100</v>
      </c>
      <c r="J11" s="230"/>
    </row>
    <row r="12" spans="1:10" ht="15" customHeight="1" thickBot="1">
      <c r="A12" s="231"/>
      <c r="B12" s="232"/>
      <c r="C12" s="232"/>
      <c r="D12" s="232"/>
      <c r="E12" s="232"/>
      <c r="F12" s="232"/>
      <c r="G12" s="232"/>
      <c r="H12" s="232"/>
      <c r="I12" s="232"/>
      <c r="J12" s="233"/>
    </row>
    <row r="13" spans="1:10">
      <c r="A13" s="234"/>
      <c r="B13" s="227"/>
      <c r="C13" s="227"/>
      <c r="D13" s="227"/>
      <c r="E13" s="227"/>
      <c r="F13" s="227"/>
      <c r="G13" s="227"/>
      <c r="H13" s="227"/>
      <c r="I13" s="227"/>
      <c r="J13" s="228"/>
    </row>
    <row r="14" spans="1:10">
      <c r="A14" s="235" t="s">
        <v>203</v>
      </c>
      <c r="B14" s="164"/>
      <c r="C14" s="164"/>
      <c r="D14" s="164"/>
      <c r="E14" s="164"/>
      <c r="F14" s="164"/>
      <c r="G14" s="164"/>
      <c r="H14" s="164"/>
      <c r="I14" s="164"/>
      <c r="J14" s="230"/>
    </row>
    <row r="15" spans="1:10">
      <c r="A15" s="229"/>
      <c r="B15" s="164"/>
      <c r="C15" s="164"/>
      <c r="D15" s="164"/>
      <c r="E15" s="164" t="s">
        <v>188</v>
      </c>
      <c r="F15" s="164"/>
      <c r="G15" s="164"/>
      <c r="H15" s="164"/>
      <c r="I15" s="164"/>
      <c r="J15" s="230"/>
    </row>
    <row r="16" spans="1:10">
      <c r="A16" s="229"/>
      <c r="B16" s="164"/>
      <c r="C16" s="164"/>
      <c r="D16" s="164"/>
      <c r="E16" s="162" t="s">
        <v>1</v>
      </c>
      <c r="F16" s="162" t="s">
        <v>3</v>
      </c>
      <c r="G16" s="164"/>
      <c r="H16" s="164"/>
      <c r="I16" s="164"/>
      <c r="J16" s="230"/>
    </row>
    <row r="17" spans="1:10">
      <c r="A17" s="229"/>
      <c r="B17" s="164"/>
      <c r="C17" s="164"/>
      <c r="D17" s="164"/>
      <c r="E17" s="163">
        <v>2.5000000000000004</v>
      </c>
      <c r="F17" s="163">
        <v>4.4999999999999991</v>
      </c>
      <c r="G17" s="164"/>
      <c r="H17" s="164"/>
      <c r="I17" s="164"/>
      <c r="J17" s="230"/>
    </row>
    <row r="18" spans="1:10">
      <c r="A18" s="229"/>
      <c r="B18" s="164"/>
      <c r="C18" s="164"/>
      <c r="D18" s="164"/>
      <c r="E18" s="164"/>
      <c r="F18" s="164"/>
      <c r="G18" s="164"/>
      <c r="H18" s="164"/>
      <c r="I18" s="164"/>
      <c r="J18" s="230"/>
    </row>
    <row r="19" spans="1:10">
      <c r="A19" s="229" t="s">
        <v>193</v>
      </c>
      <c r="B19" s="164"/>
      <c r="C19" s="164"/>
      <c r="D19" s="164"/>
      <c r="E19" s="162">
        <v>800</v>
      </c>
      <c r="F19" s="162">
        <v>1250</v>
      </c>
      <c r="G19" s="212">
        <f>SUMPRODUCT(E17:F17,E19:F19)</f>
        <v>7625</v>
      </c>
      <c r="H19" s="164" t="s">
        <v>206</v>
      </c>
      <c r="I19" s="164"/>
      <c r="J19" s="230"/>
    </row>
    <row r="20" spans="1:10">
      <c r="A20" s="229"/>
      <c r="B20" s="164"/>
      <c r="C20" s="164"/>
      <c r="D20" s="164"/>
      <c r="E20" s="169"/>
      <c r="F20" s="169"/>
      <c r="G20" s="169"/>
      <c r="H20" s="164"/>
      <c r="I20" s="164"/>
      <c r="J20" s="230"/>
    </row>
    <row r="21" spans="1:10">
      <c r="A21" s="229"/>
      <c r="B21" s="164"/>
      <c r="C21" s="164"/>
      <c r="D21" s="164"/>
      <c r="E21" s="164"/>
      <c r="F21" s="164"/>
      <c r="G21" s="169" t="s">
        <v>58</v>
      </c>
      <c r="H21" s="164"/>
      <c r="I21" s="169" t="s">
        <v>14</v>
      </c>
      <c r="J21" s="230"/>
    </row>
    <row r="22" spans="1:10">
      <c r="A22" s="229"/>
      <c r="B22" s="164" t="s">
        <v>194</v>
      </c>
      <c r="C22" s="164"/>
      <c r="D22" s="168" t="s">
        <v>195</v>
      </c>
      <c r="E22" s="162">
        <v>12</v>
      </c>
      <c r="F22" s="162">
        <v>4</v>
      </c>
      <c r="G22" s="37">
        <f>SUMPRODUCT($E$17:$F$17,E22:F22)</f>
        <v>48</v>
      </c>
      <c r="H22" s="196" t="s">
        <v>6</v>
      </c>
      <c r="I22" s="37">
        <v>48</v>
      </c>
      <c r="J22" s="230"/>
    </row>
    <row r="23" spans="1:10">
      <c r="A23" s="229"/>
      <c r="B23" s="164" t="s">
        <v>196</v>
      </c>
      <c r="C23" s="164"/>
      <c r="D23" s="168" t="s">
        <v>197</v>
      </c>
      <c r="E23" s="162">
        <v>4</v>
      </c>
      <c r="F23" s="162">
        <v>4</v>
      </c>
      <c r="G23" s="37">
        <f t="shared" ref="G23:G24" si="1">SUMPRODUCT($E$17:$F$17,E23:F23)</f>
        <v>28</v>
      </c>
      <c r="H23" s="196" t="s">
        <v>6</v>
      </c>
      <c r="I23" s="37">
        <v>28</v>
      </c>
      <c r="J23" s="230"/>
    </row>
    <row r="24" spans="1:10">
      <c r="A24" s="229"/>
      <c r="B24" s="164" t="s">
        <v>199</v>
      </c>
      <c r="C24" s="164"/>
      <c r="D24" s="168" t="s">
        <v>200</v>
      </c>
      <c r="E24" s="162">
        <v>10</v>
      </c>
      <c r="F24" s="162">
        <v>20</v>
      </c>
      <c r="G24" s="37">
        <f t="shared" si="1"/>
        <v>114.99999999999999</v>
      </c>
      <c r="H24" s="196" t="s">
        <v>6</v>
      </c>
      <c r="I24" s="37">
        <v>100</v>
      </c>
      <c r="J24" s="230"/>
    </row>
    <row r="25" spans="1:10">
      <c r="A25" s="229"/>
      <c r="B25" s="236" t="s">
        <v>215</v>
      </c>
      <c r="C25" s="236"/>
      <c r="D25" s="237" t="s">
        <v>216</v>
      </c>
      <c r="E25" s="162">
        <v>40</v>
      </c>
      <c r="F25" s="162">
        <v>32</v>
      </c>
      <c r="G25" s="37">
        <f>SUMPRODUCT($E$17:$F$17,E25:F25)</f>
        <v>244</v>
      </c>
      <c r="H25" s="196" t="s">
        <v>17</v>
      </c>
      <c r="I25" s="238">
        <v>244</v>
      </c>
      <c r="J25" s="230"/>
    </row>
    <row r="26" spans="1:10" ht="15" thickBot="1">
      <c r="A26" s="231"/>
      <c r="B26" s="232"/>
      <c r="C26" s="232"/>
      <c r="D26" s="232"/>
      <c r="E26" s="232"/>
      <c r="F26" s="232"/>
      <c r="G26" s="232"/>
      <c r="H26" s="232"/>
      <c r="I26" s="232"/>
      <c r="J26" s="233"/>
    </row>
    <row r="27" spans="1:10">
      <c r="A27" s="234"/>
      <c r="B27" s="227"/>
      <c r="C27" s="227"/>
      <c r="D27" s="227"/>
      <c r="E27" s="227"/>
      <c r="F27" s="227"/>
      <c r="G27" s="227"/>
      <c r="H27" s="227"/>
      <c r="I27" s="227"/>
      <c r="J27" s="228"/>
    </row>
    <row r="28" spans="1:10">
      <c r="A28" s="235" t="s">
        <v>207</v>
      </c>
      <c r="B28" s="164"/>
      <c r="C28" s="164"/>
      <c r="D28" s="164"/>
      <c r="E28" s="164"/>
      <c r="F28" s="164"/>
      <c r="G28" s="164"/>
      <c r="H28" s="164"/>
      <c r="I28" s="164"/>
      <c r="J28" s="230"/>
    </row>
    <row r="29" spans="1:10">
      <c r="A29" s="229"/>
      <c r="B29" s="164"/>
      <c r="C29" s="164"/>
      <c r="D29" s="164"/>
      <c r="E29" s="164" t="s">
        <v>188</v>
      </c>
      <c r="F29" s="164"/>
      <c r="G29" s="164"/>
      <c r="H29" s="164"/>
      <c r="I29" s="164"/>
      <c r="J29" s="230"/>
    </row>
    <row r="30" spans="1:10">
      <c r="A30" s="229"/>
      <c r="B30" s="164"/>
      <c r="C30" s="164"/>
      <c r="D30" s="164"/>
      <c r="E30" s="162" t="s">
        <v>1</v>
      </c>
      <c r="F30" s="162" t="s">
        <v>3</v>
      </c>
      <c r="G30" s="164"/>
      <c r="H30" s="164"/>
      <c r="I30" s="164"/>
      <c r="J30" s="230"/>
    </row>
    <row r="31" spans="1:10">
      <c r="A31" s="229"/>
      <c r="B31" s="164"/>
      <c r="C31" s="164"/>
      <c r="D31" s="164"/>
      <c r="E31" s="163">
        <v>2.5000000000000004</v>
      </c>
      <c r="F31" s="163">
        <v>4.4999999999999991</v>
      </c>
      <c r="G31" s="164"/>
      <c r="H31" s="164"/>
      <c r="I31" s="164"/>
      <c r="J31" s="230"/>
    </row>
    <row r="32" spans="1:10">
      <c r="A32" s="229"/>
      <c r="B32" s="164"/>
      <c r="C32" s="164"/>
      <c r="D32" s="164"/>
      <c r="E32" s="164"/>
      <c r="F32" s="164"/>
      <c r="G32" s="164"/>
      <c r="H32" s="164"/>
      <c r="I32" s="164"/>
      <c r="J32" s="230"/>
    </row>
    <row r="33" spans="1:10">
      <c r="A33" s="229"/>
      <c r="B33" s="164"/>
      <c r="C33" s="164"/>
      <c r="D33" s="164"/>
      <c r="E33" s="164"/>
      <c r="F33" s="164"/>
      <c r="G33" s="164"/>
      <c r="H33" s="164"/>
      <c r="I33" s="164"/>
      <c r="J33" s="230"/>
    </row>
    <row r="34" spans="1:10">
      <c r="A34" s="229" t="s">
        <v>301</v>
      </c>
      <c r="B34" s="164"/>
      <c r="C34" s="164"/>
      <c r="D34" s="164"/>
      <c r="E34" s="162">
        <v>0.2</v>
      </c>
      <c r="F34" s="162">
        <v>0.45</v>
      </c>
      <c r="G34" s="212">
        <f>SUMPRODUCT(E31:F31,E34:F34)</f>
        <v>2.5249999999999995</v>
      </c>
      <c r="H34" s="164" t="s">
        <v>208</v>
      </c>
      <c r="I34" s="164"/>
      <c r="J34" s="230"/>
    </row>
    <row r="35" spans="1:10">
      <c r="A35" s="229"/>
      <c r="B35" s="164"/>
      <c r="C35" s="164"/>
      <c r="D35" s="164"/>
      <c r="E35" s="164"/>
      <c r="F35" s="164"/>
      <c r="G35" s="169" t="s">
        <v>58</v>
      </c>
      <c r="H35" s="164"/>
      <c r="I35" s="169" t="s">
        <v>14</v>
      </c>
      <c r="J35" s="230"/>
    </row>
    <row r="36" spans="1:10">
      <c r="A36" s="229"/>
      <c r="B36" s="164" t="s">
        <v>194</v>
      </c>
      <c r="C36" s="164"/>
      <c r="D36" s="168" t="s">
        <v>195</v>
      </c>
      <c r="E36" s="162">
        <v>12</v>
      </c>
      <c r="F36" s="162">
        <v>4</v>
      </c>
      <c r="G36" s="37">
        <f>SUMPRODUCT($E$31:$F$31,E36:F36)</f>
        <v>48</v>
      </c>
      <c r="H36" s="196" t="s">
        <v>6</v>
      </c>
      <c r="I36" s="37">
        <v>48</v>
      </c>
      <c r="J36" s="230"/>
    </row>
    <row r="37" spans="1:10">
      <c r="A37" s="229"/>
      <c r="B37" s="164" t="s">
        <v>196</v>
      </c>
      <c r="C37" s="164"/>
      <c r="D37" s="168" t="s">
        <v>197</v>
      </c>
      <c r="E37" s="162">
        <v>4</v>
      </c>
      <c r="F37" s="162">
        <v>4</v>
      </c>
      <c r="G37" s="37">
        <f t="shared" ref="G37:G40" si="2">SUMPRODUCT($E$31:$F$31,E37:F37)</f>
        <v>28</v>
      </c>
      <c r="H37" s="196" t="s">
        <v>6</v>
      </c>
      <c r="I37" s="37">
        <v>28</v>
      </c>
      <c r="J37" s="230"/>
    </row>
    <row r="38" spans="1:10">
      <c r="A38" s="229"/>
      <c r="B38" s="164" t="s">
        <v>199</v>
      </c>
      <c r="C38" s="164"/>
      <c r="D38" s="168" t="s">
        <v>200</v>
      </c>
      <c r="E38" s="162">
        <v>10</v>
      </c>
      <c r="F38" s="162">
        <v>20</v>
      </c>
      <c r="G38" s="37">
        <f t="shared" si="2"/>
        <v>114.99999999999999</v>
      </c>
      <c r="H38" s="196" t="s">
        <v>6</v>
      </c>
      <c r="I38" s="37">
        <v>100</v>
      </c>
      <c r="J38" s="230"/>
    </row>
    <row r="39" spans="1:10">
      <c r="A39" s="229"/>
      <c r="B39" s="236" t="s">
        <v>215</v>
      </c>
      <c r="C39" s="236"/>
      <c r="D39" s="237" t="s">
        <v>216</v>
      </c>
      <c r="E39" s="162">
        <v>40</v>
      </c>
      <c r="F39" s="162">
        <v>32</v>
      </c>
      <c r="G39" s="37">
        <f t="shared" si="2"/>
        <v>244</v>
      </c>
      <c r="H39" s="196" t="s">
        <v>17</v>
      </c>
      <c r="I39" s="238">
        <v>244</v>
      </c>
      <c r="J39" s="230"/>
    </row>
    <row r="40" spans="1:10">
      <c r="A40" s="229"/>
      <c r="B40" s="239" t="s">
        <v>217</v>
      </c>
      <c r="C40" s="164"/>
      <c r="D40" s="240" t="s">
        <v>218</v>
      </c>
      <c r="E40" s="162">
        <v>800</v>
      </c>
      <c r="F40" s="162">
        <v>1250</v>
      </c>
      <c r="G40" s="37">
        <f t="shared" si="2"/>
        <v>7625</v>
      </c>
      <c r="H40" s="196" t="s">
        <v>17</v>
      </c>
      <c r="I40" s="238">
        <v>7625</v>
      </c>
      <c r="J40" s="230"/>
    </row>
    <row r="41" spans="1:10" ht="15" thickBot="1">
      <c r="A41" s="231"/>
      <c r="B41" s="232"/>
      <c r="C41" s="232"/>
      <c r="D41" s="232"/>
      <c r="E41" s="232"/>
      <c r="F41" s="232"/>
      <c r="G41" s="232"/>
      <c r="H41" s="232"/>
      <c r="I41" s="232"/>
      <c r="J41" s="233"/>
    </row>
    <row r="60" spans="10:10">
      <c r="J60" s="114" t="e">
        <f>#REF!/#REF!</f>
        <v>#REF!</v>
      </c>
    </row>
    <row r="61" spans="10:10">
      <c r="J61" s="114" t="e">
        <f>#REF!/#REF!</f>
        <v>#REF!</v>
      </c>
    </row>
    <row r="62" spans="10:10">
      <c r="J62" s="114" t="e">
        <f>#REF!/#REF!</f>
        <v>#REF!</v>
      </c>
    </row>
    <row r="63" spans="10:10">
      <c r="J63" s="114" t="e">
        <f>J60+J61+J62</f>
        <v>#REF!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="82" zoomScaleNormal="82" workbookViewId="0">
      <selection activeCell="A34" sqref="A34"/>
    </sheetView>
  </sheetViews>
  <sheetFormatPr defaultRowHeight="14.4"/>
  <cols>
    <col min="8" max="8" width="2.44140625" customWidth="1"/>
  </cols>
  <sheetData>
    <row r="1" spans="1:10">
      <c r="A1" s="234"/>
      <c r="B1" s="227"/>
      <c r="C1" s="227"/>
      <c r="D1" s="227"/>
      <c r="E1" s="227"/>
      <c r="F1" s="227"/>
      <c r="G1" s="227"/>
      <c r="H1" s="227"/>
      <c r="I1" s="227"/>
      <c r="J1" s="228"/>
    </row>
    <row r="2" spans="1:10">
      <c r="A2" s="235" t="s">
        <v>186</v>
      </c>
      <c r="B2" s="164"/>
      <c r="C2" s="164"/>
      <c r="D2" s="164"/>
      <c r="E2" s="164"/>
      <c r="F2" s="164"/>
      <c r="G2" s="164"/>
      <c r="H2" s="164"/>
      <c r="I2" s="164"/>
      <c r="J2" s="230"/>
    </row>
    <row r="3" spans="1:10" ht="15.6" customHeight="1">
      <c r="A3" s="229"/>
      <c r="B3" s="164"/>
      <c r="C3" s="164"/>
      <c r="D3" s="164"/>
      <c r="E3" s="164" t="s">
        <v>188</v>
      </c>
      <c r="F3" s="164"/>
      <c r="G3" s="164"/>
      <c r="H3" s="164"/>
      <c r="I3" s="164"/>
      <c r="J3" s="230"/>
    </row>
    <row r="4" spans="1:10">
      <c r="A4" s="229"/>
      <c r="B4" s="164"/>
      <c r="C4" s="164"/>
      <c r="D4" s="164"/>
      <c r="E4" s="162" t="s">
        <v>1</v>
      </c>
      <c r="F4" s="162" t="s">
        <v>3</v>
      </c>
      <c r="G4" s="164"/>
      <c r="H4" s="164"/>
      <c r="I4" s="164"/>
      <c r="J4" s="230"/>
    </row>
    <row r="5" spans="1:10">
      <c r="A5" s="229"/>
      <c r="B5" s="164"/>
      <c r="C5" s="164"/>
      <c r="D5" s="164"/>
      <c r="E5" s="163">
        <v>4</v>
      </c>
      <c r="F5" s="163">
        <v>3</v>
      </c>
      <c r="G5" s="164"/>
      <c r="H5" s="164"/>
      <c r="I5" s="164"/>
      <c r="J5" s="230"/>
    </row>
    <row r="6" spans="1:10">
      <c r="A6" s="229"/>
      <c r="B6" s="164"/>
      <c r="C6" s="164"/>
      <c r="D6" s="164"/>
      <c r="E6" s="164"/>
      <c r="F6" s="164"/>
      <c r="G6" s="164"/>
      <c r="H6" s="164"/>
      <c r="I6" s="164"/>
      <c r="J6" s="230"/>
    </row>
    <row r="7" spans="1:10">
      <c r="A7" s="229" t="s">
        <v>193</v>
      </c>
      <c r="B7" s="164"/>
      <c r="C7" s="164"/>
      <c r="D7" s="164"/>
      <c r="E7" s="162">
        <v>800</v>
      </c>
      <c r="F7" s="162">
        <v>1250</v>
      </c>
      <c r="G7" s="212">
        <f>SUMPRODUCT(E5:F5,E7:F7)</f>
        <v>6950</v>
      </c>
      <c r="H7" s="164" t="s">
        <v>192</v>
      </c>
      <c r="I7" s="164"/>
      <c r="J7" s="230"/>
    </row>
    <row r="8" spans="1:10">
      <c r="A8" s="229"/>
      <c r="B8" s="164"/>
      <c r="C8" s="164"/>
      <c r="D8" s="164"/>
      <c r="E8" s="169"/>
      <c r="F8" s="169"/>
      <c r="G8" s="169"/>
      <c r="H8" s="164"/>
      <c r="I8" s="164"/>
      <c r="J8" s="230"/>
    </row>
    <row r="9" spans="1:10">
      <c r="A9" s="229"/>
      <c r="B9" s="164"/>
      <c r="C9" s="164"/>
      <c r="D9" s="164"/>
      <c r="E9" s="164"/>
      <c r="F9" s="164"/>
      <c r="G9" s="169" t="s">
        <v>58</v>
      </c>
      <c r="H9" s="164"/>
      <c r="I9" s="169" t="s">
        <v>14</v>
      </c>
      <c r="J9" s="230"/>
    </row>
    <row r="10" spans="1:10">
      <c r="A10" s="229"/>
      <c r="B10" s="164" t="s">
        <v>194</v>
      </c>
      <c r="C10" s="164"/>
      <c r="D10" s="168" t="s">
        <v>195</v>
      </c>
      <c r="E10" s="162">
        <v>12</v>
      </c>
      <c r="F10" s="162">
        <v>4</v>
      </c>
      <c r="G10" s="37">
        <f>SUMPRODUCT($E$5:$F$5,E10:F10)</f>
        <v>60</v>
      </c>
      <c r="H10" s="196" t="s">
        <v>6</v>
      </c>
      <c r="I10" s="37">
        <v>48</v>
      </c>
      <c r="J10" s="230"/>
    </row>
    <row r="11" spans="1:10">
      <c r="A11" s="229"/>
      <c r="B11" s="164" t="s">
        <v>196</v>
      </c>
      <c r="C11" s="164"/>
      <c r="D11" s="168" t="s">
        <v>197</v>
      </c>
      <c r="E11" s="162">
        <v>4</v>
      </c>
      <c r="F11" s="162">
        <v>4</v>
      </c>
      <c r="G11" s="37">
        <f>SUMPRODUCT($E$5:$F$5,E11:F11)</f>
        <v>28</v>
      </c>
      <c r="H11" s="196" t="s">
        <v>6</v>
      </c>
      <c r="I11" s="37">
        <v>28</v>
      </c>
      <c r="J11" s="230"/>
    </row>
    <row r="12" spans="1:10" ht="15" customHeight="1">
      <c r="A12" s="229"/>
      <c r="B12" s="164" t="s">
        <v>199</v>
      </c>
      <c r="C12" s="164"/>
      <c r="D12" s="168" t="s">
        <v>200</v>
      </c>
      <c r="E12" s="162">
        <v>10</v>
      </c>
      <c r="F12" s="162">
        <v>20</v>
      </c>
      <c r="G12" s="37">
        <f>SUMPRODUCT($E$5:$F$5,E12:F12)</f>
        <v>100</v>
      </c>
      <c r="H12" s="196" t="s">
        <v>6</v>
      </c>
      <c r="I12" s="37">
        <v>100</v>
      </c>
      <c r="J12" s="230"/>
    </row>
    <row r="13" spans="1:10" ht="15" thickBot="1">
      <c r="A13" s="231"/>
      <c r="B13" s="232"/>
      <c r="C13" s="232"/>
      <c r="D13" s="232"/>
      <c r="E13" s="232"/>
      <c r="F13" s="232"/>
      <c r="G13" s="232"/>
      <c r="H13" s="232"/>
      <c r="I13" s="232"/>
      <c r="J13" s="233"/>
    </row>
    <row r="14" spans="1:10">
      <c r="A14" s="226" t="s">
        <v>203</v>
      </c>
      <c r="B14" s="227"/>
      <c r="C14" s="227"/>
      <c r="D14" s="227"/>
      <c r="E14" s="227"/>
      <c r="F14" s="227"/>
      <c r="G14" s="227"/>
      <c r="H14" s="227"/>
      <c r="I14" s="227"/>
      <c r="J14" s="228"/>
    </row>
    <row r="15" spans="1:10">
      <c r="A15" s="229"/>
      <c r="B15" s="164"/>
      <c r="C15" s="164"/>
      <c r="D15" s="164"/>
      <c r="E15" s="164" t="s">
        <v>188</v>
      </c>
      <c r="F15" s="164"/>
      <c r="G15" s="164"/>
      <c r="H15" s="164"/>
      <c r="I15" s="164"/>
      <c r="J15" s="230"/>
    </row>
    <row r="16" spans="1:10">
      <c r="A16" s="229"/>
      <c r="B16" s="164"/>
      <c r="C16" s="164"/>
      <c r="D16" s="164"/>
      <c r="E16" s="162" t="s">
        <v>1</v>
      </c>
      <c r="F16" s="162" t="s">
        <v>3</v>
      </c>
      <c r="G16" s="164"/>
      <c r="H16" s="164"/>
      <c r="I16" s="164"/>
      <c r="J16" s="230"/>
    </row>
    <row r="17" spans="1:10">
      <c r="A17" s="229"/>
      <c r="B17" s="164"/>
      <c r="C17" s="164"/>
      <c r="D17" s="164"/>
      <c r="E17" s="163">
        <v>4</v>
      </c>
      <c r="F17" s="163">
        <v>3.0000000000000004</v>
      </c>
      <c r="G17" s="164"/>
      <c r="H17" s="164"/>
      <c r="I17" s="164"/>
      <c r="J17" s="230"/>
    </row>
    <row r="18" spans="1:10">
      <c r="A18" s="229"/>
      <c r="B18" s="164"/>
      <c r="C18" s="164"/>
      <c r="D18" s="164"/>
      <c r="E18" s="164"/>
      <c r="F18" s="164"/>
      <c r="G18" s="164"/>
      <c r="H18" s="164"/>
      <c r="I18" s="164"/>
      <c r="J18" s="230"/>
    </row>
    <row r="19" spans="1:10">
      <c r="A19" s="229" t="s">
        <v>191</v>
      </c>
      <c r="B19" s="164"/>
      <c r="C19" s="164"/>
      <c r="D19" s="164"/>
      <c r="E19" s="162">
        <v>40</v>
      </c>
      <c r="F19" s="162">
        <v>32</v>
      </c>
      <c r="G19" s="212">
        <f>SUMPRODUCT(E17:F17,E19:F19)</f>
        <v>256</v>
      </c>
      <c r="H19" s="164" t="s">
        <v>206</v>
      </c>
      <c r="I19" s="164"/>
      <c r="J19" s="230"/>
    </row>
    <row r="20" spans="1:10">
      <c r="A20" s="229"/>
      <c r="B20" s="164"/>
      <c r="C20" s="164"/>
      <c r="D20" s="164"/>
      <c r="E20" s="169"/>
      <c r="F20" s="169"/>
      <c r="G20" s="169"/>
      <c r="H20" s="164"/>
      <c r="I20" s="164"/>
      <c r="J20" s="230"/>
    </row>
    <row r="21" spans="1:10">
      <c r="A21" s="229"/>
      <c r="B21" s="164"/>
      <c r="C21" s="164"/>
      <c r="D21" s="164"/>
      <c r="E21" s="164"/>
      <c r="F21" s="164"/>
      <c r="G21" s="169" t="s">
        <v>58</v>
      </c>
      <c r="H21" s="164"/>
      <c r="I21" s="169" t="s">
        <v>14</v>
      </c>
      <c r="J21" s="230"/>
    </row>
    <row r="22" spans="1:10">
      <c r="A22" s="229"/>
      <c r="B22" s="164" t="s">
        <v>194</v>
      </c>
      <c r="C22" s="164"/>
      <c r="D22" s="168" t="s">
        <v>195</v>
      </c>
      <c r="E22" s="162">
        <v>12</v>
      </c>
      <c r="F22" s="162">
        <v>4</v>
      </c>
      <c r="G22" s="37">
        <f>SUMPRODUCT($E$17:$F$17,E22:F22)</f>
        <v>60</v>
      </c>
      <c r="H22" s="196" t="s">
        <v>6</v>
      </c>
      <c r="I22" s="37">
        <v>48</v>
      </c>
      <c r="J22" s="230"/>
    </row>
    <row r="23" spans="1:10">
      <c r="A23" s="229"/>
      <c r="B23" s="164" t="s">
        <v>196</v>
      </c>
      <c r="C23" s="164"/>
      <c r="D23" s="168" t="s">
        <v>197</v>
      </c>
      <c r="E23" s="162">
        <v>4</v>
      </c>
      <c r="F23" s="162">
        <v>4</v>
      </c>
      <c r="G23" s="37">
        <f>SUMPRODUCT($E$17:$F$17,E23:F23)</f>
        <v>28</v>
      </c>
      <c r="H23" s="196" t="s">
        <v>6</v>
      </c>
      <c r="I23" s="37">
        <v>28</v>
      </c>
      <c r="J23" s="230"/>
    </row>
    <row r="24" spans="1:10">
      <c r="A24" s="229"/>
      <c r="B24" s="164" t="s">
        <v>199</v>
      </c>
      <c r="C24" s="164"/>
      <c r="D24" s="168" t="s">
        <v>200</v>
      </c>
      <c r="E24" s="162">
        <v>10</v>
      </c>
      <c r="F24" s="162">
        <v>20</v>
      </c>
      <c r="G24" s="37">
        <f>SUMPRODUCT($E$17:$F$17,E24:F24)</f>
        <v>100</v>
      </c>
      <c r="H24" s="196" t="s">
        <v>6</v>
      </c>
      <c r="I24" s="37">
        <v>100</v>
      </c>
      <c r="J24" s="230"/>
    </row>
    <row r="25" spans="1:10">
      <c r="A25" s="229"/>
      <c r="B25" s="164" t="s">
        <v>217</v>
      </c>
      <c r="C25" s="164"/>
      <c r="D25" s="168" t="s">
        <v>216</v>
      </c>
      <c r="E25" s="162">
        <v>800</v>
      </c>
      <c r="F25" s="162">
        <v>1250</v>
      </c>
      <c r="G25" s="37">
        <f>SUMPRODUCT($E$17:$F$17,E25:F25)</f>
        <v>6950</v>
      </c>
      <c r="H25" s="196" t="s">
        <v>17</v>
      </c>
      <c r="I25" s="287">
        <v>6950</v>
      </c>
      <c r="J25" s="230"/>
    </row>
    <row r="26" spans="1:10" ht="15" thickBot="1">
      <c r="A26" s="231"/>
      <c r="B26" s="232"/>
      <c r="C26" s="232"/>
      <c r="D26" s="232"/>
      <c r="E26" s="232"/>
      <c r="F26" s="232"/>
      <c r="G26" s="232"/>
      <c r="H26" s="232"/>
      <c r="I26" s="232"/>
      <c r="J26" s="233"/>
    </row>
    <row r="27" spans="1:10">
      <c r="A27" s="234"/>
      <c r="B27" s="227"/>
      <c r="C27" s="227"/>
      <c r="D27" s="227"/>
      <c r="E27" s="227"/>
      <c r="F27" s="227"/>
      <c r="G27" s="227"/>
      <c r="H27" s="227"/>
      <c r="I27" s="227"/>
      <c r="J27" s="228"/>
    </row>
    <row r="28" spans="1:10">
      <c r="A28" s="235" t="s">
        <v>207</v>
      </c>
      <c r="B28" s="164"/>
      <c r="C28" s="164"/>
      <c r="D28" s="164"/>
      <c r="E28" s="164"/>
      <c r="F28" s="164"/>
      <c r="G28" s="164"/>
      <c r="H28" s="164"/>
      <c r="I28" s="164"/>
      <c r="J28" s="230"/>
    </row>
    <row r="29" spans="1:10">
      <c r="A29" s="229"/>
      <c r="B29" s="164"/>
      <c r="C29" s="164"/>
      <c r="D29" s="164"/>
      <c r="E29" s="164" t="s">
        <v>188</v>
      </c>
      <c r="F29" s="164"/>
      <c r="G29" s="164"/>
      <c r="H29" s="164"/>
      <c r="I29" s="164"/>
      <c r="J29" s="230"/>
    </row>
    <row r="30" spans="1:10">
      <c r="A30" s="229"/>
      <c r="B30" s="164"/>
      <c r="C30" s="164"/>
      <c r="D30" s="164"/>
      <c r="E30" s="162" t="s">
        <v>1</v>
      </c>
      <c r="F30" s="162" t="s">
        <v>3</v>
      </c>
      <c r="G30" s="164"/>
      <c r="H30" s="164"/>
      <c r="I30" s="164"/>
      <c r="J30" s="230"/>
    </row>
    <row r="31" spans="1:10">
      <c r="A31" s="229"/>
      <c r="B31" s="164"/>
      <c r="C31" s="164"/>
      <c r="D31" s="164"/>
      <c r="E31" s="163">
        <v>4</v>
      </c>
      <c r="F31" s="163">
        <v>3</v>
      </c>
      <c r="G31" s="164"/>
      <c r="H31" s="164"/>
      <c r="I31" s="164"/>
      <c r="J31" s="230"/>
    </row>
    <row r="32" spans="1:10">
      <c r="A32" s="229"/>
      <c r="B32" s="164"/>
      <c r="C32" s="164"/>
      <c r="D32" s="164"/>
      <c r="E32" s="164"/>
      <c r="F32" s="164"/>
      <c r="G32" s="164"/>
      <c r="H32" s="164"/>
      <c r="I32" s="164"/>
      <c r="J32" s="230"/>
    </row>
    <row r="33" spans="1:10">
      <c r="A33" s="229"/>
      <c r="B33" s="164"/>
      <c r="C33" s="164"/>
      <c r="D33" s="164"/>
      <c r="E33" s="164"/>
      <c r="F33" s="164"/>
      <c r="G33" s="164"/>
      <c r="H33" s="164"/>
      <c r="I33" s="164"/>
      <c r="J33" s="230"/>
    </row>
    <row r="34" spans="1:10">
      <c r="A34" s="229" t="s">
        <v>301</v>
      </c>
      <c r="B34" s="164"/>
      <c r="C34" s="164"/>
      <c r="D34" s="164"/>
      <c r="E34" s="162">
        <v>0.2</v>
      </c>
      <c r="F34" s="162">
        <v>0.45</v>
      </c>
      <c r="G34" s="212">
        <f>SUMPRODUCT(E31:F31,E34:F34)</f>
        <v>2.1500000000000004</v>
      </c>
      <c r="H34" s="164" t="s">
        <v>208</v>
      </c>
      <c r="I34" s="164"/>
      <c r="J34" s="230"/>
    </row>
    <row r="35" spans="1:10">
      <c r="A35" s="229"/>
      <c r="B35" s="164"/>
      <c r="C35" s="164"/>
      <c r="D35" s="164"/>
      <c r="E35" s="164"/>
      <c r="F35" s="164"/>
      <c r="G35" s="169" t="s">
        <v>58</v>
      </c>
      <c r="H35" s="164"/>
      <c r="I35" s="169" t="s">
        <v>14</v>
      </c>
      <c r="J35" s="230"/>
    </row>
    <row r="36" spans="1:10">
      <c r="A36" s="229"/>
      <c r="B36" s="164" t="s">
        <v>194</v>
      </c>
      <c r="C36" s="164"/>
      <c r="D36" s="168" t="s">
        <v>195</v>
      </c>
      <c r="E36" s="162">
        <v>12</v>
      </c>
      <c r="F36" s="162">
        <v>4</v>
      </c>
      <c r="G36" s="37">
        <f>SUMPRODUCT($E$31:$F$31,E36:F36)</f>
        <v>60</v>
      </c>
      <c r="H36" s="196" t="s">
        <v>6</v>
      </c>
      <c r="I36" s="37">
        <v>48</v>
      </c>
      <c r="J36" s="230"/>
    </row>
    <row r="37" spans="1:10">
      <c r="A37" s="229"/>
      <c r="B37" s="164" t="s">
        <v>196</v>
      </c>
      <c r="C37" s="164"/>
      <c r="D37" s="168" t="s">
        <v>197</v>
      </c>
      <c r="E37" s="162">
        <v>4</v>
      </c>
      <c r="F37" s="162">
        <v>4</v>
      </c>
      <c r="G37" s="37">
        <f t="shared" ref="G37:G40" si="0">SUMPRODUCT($E$31:$F$31,E37:F37)</f>
        <v>28</v>
      </c>
      <c r="H37" s="196" t="s">
        <v>6</v>
      </c>
      <c r="I37" s="37">
        <v>28</v>
      </c>
      <c r="J37" s="230"/>
    </row>
    <row r="38" spans="1:10">
      <c r="A38" s="229"/>
      <c r="B38" s="164" t="s">
        <v>199</v>
      </c>
      <c r="C38" s="164"/>
      <c r="D38" s="168" t="s">
        <v>200</v>
      </c>
      <c r="E38" s="162">
        <v>10</v>
      </c>
      <c r="F38" s="162">
        <v>20</v>
      </c>
      <c r="G38" s="37">
        <f t="shared" si="0"/>
        <v>100</v>
      </c>
      <c r="H38" s="196" t="s">
        <v>6</v>
      </c>
      <c r="I38" s="37">
        <v>100</v>
      </c>
      <c r="J38" s="230"/>
    </row>
    <row r="39" spans="1:10">
      <c r="A39" s="229"/>
      <c r="B39" s="164" t="s">
        <v>217</v>
      </c>
      <c r="C39" s="164"/>
      <c r="D39" s="168" t="s">
        <v>216</v>
      </c>
      <c r="E39" s="162">
        <v>800</v>
      </c>
      <c r="F39" s="241">
        <v>1250</v>
      </c>
      <c r="G39" s="37">
        <f t="shared" si="0"/>
        <v>6950</v>
      </c>
      <c r="H39" s="196" t="s">
        <v>17</v>
      </c>
      <c r="I39" s="287">
        <v>6950</v>
      </c>
      <c r="J39" s="230"/>
    </row>
    <row r="40" spans="1:10">
      <c r="A40" s="229"/>
      <c r="B40" s="164" t="s">
        <v>215</v>
      </c>
      <c r="C40" s="164"/>
      <c r="D40" s="168" t="s">
        <v>218</v>
      </c>
      <c r="E40" s="162">
        <v>40</v>
      </c>
      <c r="F40" s="162">
        <v>32</v>
      </c>
      <c r="G40" s="37">
        <f t="shared" si="0"/>
        <v>256</v>
      </c>
      <c r="H40" s="196" t="s">
        <v>17</v>
      </c>
      <c r="I40" s="287">
        <v>256</v>
      </c>
      <c r="J40" s="230"/>
    </row>
    <row r="41" spans="1:10" ht="15" thickBot="1">
      <c r="A41" s="231"/>
      <c r="B41" s="232"/>
      <c r="C41" s="232"/>
      <c r="D41" s="232"/>
      <c r="E41" s="232"/>
      <c r="F41" s="232"/>
      <c r="G41" s="232"/>
      <c r="H41" s="232"/>
      <c r="I41" s="232"/>
      <c r="J41" s="233"/>
    </row>
    <row r="60" spans="10:10">
      <c r="J60" s="114" t="e">
        <f>#REF!/#REF!</f>
        <v>#REF!</v>
      </c>
    </row>
    <row r="61" spans="10:10">
      <c r="J61" s="114" t="e">
        <f>#REF!/#REF!</f>
        <v>#REF!</v>
      </c>
    </row>
    <row r="62" spans="10:10">
      <c r="J62" s="114" t="e">
        <f>#REF!/#REF!</f>
        <v>#REF!</v>
      </c>
    </row>
    <row r="63" spans="10:10">
      <c r="J63" s="114" t="e">
        <f>J60+J61+J62</f>
        <v>#REF!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10" zoomScale="94" zoomScaleNormal="94" workbookViewId="0">
      <selection activeCell="A35" sqref="A35"/>
    </sheetView>
  </sheetViews>
  <sheetFormatPr defaultRowHeight="14.4"/>
  <cols>
    <col min="8" max="8" width="2.44140625" customWidth="1"/>
  </cols>
  <sheetData>
    <row r="1" spans="1:10">
      <c r="A1" s="234"/>
      <c r="B1" s="227"/>
      <c r="C1" s="227"/>
      <c r="D1" s="227"/>
      <c r="E1" s="227"/>
      <c r="F1" s="227"/>
      <c r="G1" s="227"/>
      <c r="H1" s="227"/>
      <c r="I1" s="227"/>
      <c r="J1" s="228"/>
    </row>
    <row r="2" spans="1:10">
      <c r="A2" s="235" t="s">
        <v>186</v>
      </c>
      <c r="B2" s="164"/>
      <c r="C2" s="164"/>
      <c r="D2" s="164"/>
      <c r="E2" s="164"/>
      <c r="F2" s="164"/>
      <c r="G2" s="164"/>
      <c r="H2" s="164"/>
      <c r="I2" s="164"/>
      <c r="J2" s="230"/>
    </row>
    <row r="3" spans="1:10" ht="15.6" customHeight="1">
      <c r="A3" s="229"/>
      <c r="B3" s="164"/>
      <c r="C3" s="164"/>
      <c r="D3" s="164"/>
      <c r="E3" s="164" t="s">
        <v>188</v>
      </c>
      <c r="F3" s="164"/>
      <c r="G3" s="164"/>
      <c r="H3" s="164"/>
      <c r="I3" s="164"/>
      <c r="J3" s="230"/>
    </row>
    <row r="4" spans="1:10">
      <c r="A4" s="229"/>
      <c r="B4" s="164"/>
      <c r="C4" s="164"/>
      <c r="D4" s="164"/>
      <c r="E4" s="162" t="s">
        <v>1</v>
      </c>
      <c r="F4" s="162" t="s">
        <v>3</v>
      </c>
      <c r="G4" s="164"/>
      <c r="H4" s="164"/>
      <c r="I4" s="164"/>
      <c r="J4" s="230"/>
    </row>
    <row r="5" spans="1:10">
      <c r="A5" s="229"/>
      <c r="B5" s="164"/>
      <c r="C5" s="164"/>
      <c r="D5" s="164"/>
      <c r="E5" s="163">
        <v>9.9999999999999982</v>
      </c>
      <c r="F5" s="163">
        <v>0</v>
      </c>
      <c r="G5" s="164"/>
      <c r="H5" s="164"/>
      <c r="I5" s="164"/>
      <c r="J5" s="230"/>
    </row>
    <row r="6" spans="1:10">
      <c r="A6" s="229"/>
      <c r="B6" s="164"/>
      <c r="C6" s="164"/>
      <c r="D6" s="164"/>
      <c r="E6" s="164"/>
      <c r="F6" s="164"/>
      <c r="G6" s="164"/>
      <c r="H6" s="164"/>
      <c r="I6" s="164"/>
      <c r="J6" s="230"/>
    </row>
    <row r="7" spans="1:10">
      <c r="A7" s="229" t="s">
        <v>301</v>
      </c>
      <c r="B7" s="164"/>
      <c r="C7" s="164"/>
      <c r="D7" s="164"/>
      <c r="E7" s="162">
        <v>0.2</v>
      </c>
      <c r="F7" s="162">
        <v>0.45</v>
      </c>
      <c r="G7" s="212">
        <f>SUMPRODUCT(E5:F5,E7:F7)</f>
        <v>1.9999999999999998</v>
      </c>
      <c r="H7" s="164" t="s">
        <v>192</v>
      </c>
      <c r="I7" s="164"/>
      <c r="J7" s="230"/>
    </row>
    <row r="8" spans="1:10">
      <c r="A8" s="229"/>
      <c r="B8" s="164"/>
      <c r="C8" s="164"/>
      <c r="D8" s="164"/>
      <c r="E8" s="169"/>
      <c r="F8" s="169"/>
      <c r="G8" s="169"/>
      <c r="H8" s="164"/>
      <c r="I8" s="164"/>
      <c r="J8" s="230"/>
    </row>
    <row r="9" spans="1:10">
      <c r="A9" s="229"/>
      <c r="B9" s="164"/>
      <c r="C9" s="164"/>
      <c r="D9" s="164"/>
      <c r="E9" s="164"/>
      <c r="F9" s="164"/>
      <c r="G9" s="169" t="s">
        <v>58</v>
      </c>
      <c r="H9" s="164"/>
      <c r="I9" s="169" t="s">
        <v>14</v>
      </c>
      <c r="J9" s="230"/>
    </row>
    <row r="10" spans="1:10">
      <c r="A10" s="229"/>
      <c r="B10" s="164" t="s">
        <v>194</v>
      </c>
      <c r="C10" s="164"/>
      <c r="D10" s="168" t="s">
        <v>195</v>
      </c>
      <c r="E10" s="162">
        <v>12</v>
      </c>
      <c r="F10" s="162">
        <v>4</v>
      </c>
      <c r="G10" s="37">
        <f>SUMPRODUCT($E$5:$F$5,E10:F10)</f>
        <v>119.99999999999997</v>
      </c>
      <c r="H10" s="196" t="s">
        <v>6</v>
      </c>
      <c r="I10" s="37">
        <v>48</v>
      </c>
      <c r="J10" s="230"/>
    </row>
    <row r="11" spans="1:10">
      <c r="A11" s="229"/>
      <c r="B11" s="164" t="s">
        <v>196</v>
      </c>
      <c r="C11" s="164"/>
      <c r="D11" s="168" t="s">
        <v>197</v>
      </c>
      <c r="E11" s="162">
        <v>4</v>
      </c>
      <c r="F11" s="162">
        <v>4</v>
      </c>
      <c r="G11" s="37">
        <f>SUMPRODUCT($E$5:$F$5,E11:F11)</f>
        <v>39.999999999999993</v>
      </c>
      <c r="H11" s="196" t="s">
        <v>6</v>
      </c>
      <c r="I11" s="37">
        <v>28</v>
      </c>
      <c r="J11" s="230"/>
    </row>
    <row r="12" spans="1:10" ht="15" customHeight="1">
      <c r="A12" s="229"/>
      <c r="B12" s="164" t="s">
        <v>199</v>
      </c>
      <c r="C12" s="164"/>
      <c r="D12" s="168" t="s">
        <v>200</v>
      </c>
      <c r="E12" s="162">
        <v>10</v>
      </c>
      <c r="F12" s="162">
        <v>20</v>
      </c>
      <c r="G12" s="37">
        <f>SUMPRODUCT($E$5:$F$5,E12:F12)</f>
        <v>99.999999999999986</v>
      </c>
      <c r="H12" s="196" t="s">
        <v>6</v>
      </c>
      <c r="I12" s="37">
        <v>100</v>
      </c>
      <c r="J12" s="230"/>
    </row>
    <row r="13" spans="1:10" ht="15" thickBot="1">
      <c r="A13" s="229"/>
      <c r="B13" s="164"/>
      <c r="C13" s="164"/>
      <c r="D13" s="164"/>
      <c r="E13" s="164"/>
      <c r="F13" s="164"/>
      <c r="G13" s="164"/>
      <c r="H13" s="164"/>
      <c r="I13" s="164"/>
      <c r="J13" s="230"/>
    </row>
    <row r="14" spans="1:10">
      <c r="A14" s="234"/>
      <c r="B14" s="227"/>
      <c r="C14" s="227"/>
      <c r="D14" s="227"/>
      <c r="E14" s="227"/>
      <c r="F14" s="227"/>
      <c r="G14" s="227"/>
      <c r="H14" s="227"/>
      <c r="I14" s="227"/>
      <c r="J14" s="228"/>
    </row>
    <row r="15" spans="1:10">
      <c r="A15" s="235" t="s">
        <v>203</v>
      </c>
      <c r="B15" s="164"/>
      <c r="C15" s="164"/>
      <c r="D15" s="164"/>
      <c r="E15" s="164"/>
      <c r="F15" s="164"/>
      <c r="G15" s="164"/>
      <c r="H15" s="164"/>
      <c r="I15" s="164"/>
      <c r="J15" s="230"/>
    </row>
    <row r="16" spans="1:10">
      <c r="A16" s="229"/>
      <c r="B16" s="164"/>
      <c r="C16" s="164"/>
      <c r="D16" s="164"/>
      <c r="E16" s="164" t="s">
        <v>188</v>
      </c>
      <c r="F16" s="164"/>
      <c r="G16" s="164"/>
      <c r="H16" s="164"/>
      <c r="I16" s="164"/>
      <c r="J16" s="230"/>
    </row>
    <row r="17" spans="1:10">
      <c r="A17" s="229"/>
      <c r="B17" s="164"/>
      <c r="C17" s="164"/>
      <c r="D17" s="164"/>
      <c r="E17" s="162" t="s">
        <v>1</v>
      </c>
      <c r="F17" s="162" t="s">
        <v>3</v>
      </c>
      <c r="G17" s="164"/>
      <c r="H17" s="164"/>
      <c r="I17" s="164"/>
      <c r="J17" s="230"/>
    </row>
    <row r="18" spans="1:10">
      <c r="A18" s="229"/>
      <c r="B18" s="164"/>
      <c r="C18" s="164"/>
      <c r="D18" s="164"/>
      <c r="E18" s="163">
        <v>10</v>
      </c>
      <c r="F18" s="242">
        <v>-4.9960036108132044E-16</v>
      </c>
      <c r="G18" s="164"/>
      <c r="H18" s="164"/>
      <c r="I18" s="164"/>
      <c r="J18" s="230"/>
    </row>
    <row r="19" spans="1:10">
      <c r="A19" s="229"/>
      <c r="B19" s="164"/>
      <c r="C19" s="164"/>
      <c r="D19" s="164"/>
      <c r="E19" s="164"/>
      <c r="F19" s="164"/>
      <c r="G19" s="164"/>
      <c r="H19" s="164"/>
      <c r="I19" s="164"/>
      <c r="J19" s="230"/>
    </row>
    <row r="20" spans="1:10">
      <c r="A20" s="229" t="s">
        <v>191</v>
      </c>
      <c r="B20" s="164"/>
      <c r="C20" s="164"/>
      <c r="D20" s="164"/>
      <c r="E20" s="162">
        <v>40</v>
      </c>
      <c r="F20" s="162">
        <v>32</v>
      </c>
      <c r="G20" s="212">
        <f>SUMPRODUCT(E18:F18,E20:F20)</f>
        <v>400</v>
      </c>
      <c r="H20" s="164" t="s">
        <v>206</v>
      </c>
      <c r="I20" s="164"/>
      <c r="J20" s="230"/>
    </row>
    <row r="21" spans="1:10">
      <c r="A21" s="229"/>
      <c r="B21" s="164"/>
      <c r="C21" s="164"/>
      <c r="D21" s="164"/>
      <c r="E21" s="169"/>
      <c r="F21" s="169"/>
      <c r="G21" s="169"/>
      <c r="H21" s="164"/>
      <c r="I21" s="164"/>
      <c r="J21" s="230"/>
    </row>
    <row r="22" spans="1:10">
      <c r="A22" s="229"/>
      <c r="B22" s="164"/>
      <c r="C22" s="164"/>
      <c r="D22" s="164"/>
      <c r="E22" s="164"/>
      <c r="F22" s="164"/>
      <c r="G22" s="169" t="s">
        <v>58</v>
      </c>
      <c r="H22" s="164"/>
      <c r="I22" s="169" t="s">
        <v>14</v>
      </c>
      <c r="J22" s="230"/>
    </row>
    <row r="23" spans="1:10">
      <c r="A23" s="229"/>
      <c r="B23" s="164" t="s">
        <v>194</v>
      </c>
      <c r="C23" s="164"/>
      <c r="D23" s="168" t="s">
        <v>195</v>
      </c>
      <c r="E23" s="162">
        <v>12</v>
      </c>
      <c r="F23" s="162">
        <v>4</v>
      </c>
      <c r="G23" s="37">
        <f>SUMPRODUCT($E$18:$F$18,E23:F23)</f>
        <v>120</v>
      </c>
      <c r="H23" s="196" t="s">
        <v>6</v>
      </c>
      <c r="I23" s="37">
        <v>48</v>
      </c>
      <c r="J23" s="230"/>
    </row>
    <row r="24" spans="1:10">
      <c r="A24" s="229"/>
      <c r="B24" s="164" t="s">
        <v>196</v>
      </c>
      <c r="C24" s="164"/>
      <c r="D24" s="168" t="s">
        <v>197</v>
      </c>
      <c r="E24" s="162">
        <v>4</v>
      </c>
      <c r="F24" s="162">
        <v>4</v>
      </c>
      <c r="G24" s="37">
        <f>SUMPRODUCT($E$18:$F$18,E24:F24)</f>
        <v>40</v>
      </c>
      <c r="H24" s="196" t="s">
        <v>6</v>
      </c>
      <c r="I24" s="37">
        <v>28</v>
      </c>
      <c r="J24" s="230"/>
    </row>
    <row r="25" spans="1:10">
      <c r="A25" s="229"/>
      <c r="B25" s="164" t="s">
        <v>199</v>
      </c>
      <c r="C25" s="164"/>
      <c r="D25" s="168" t="s">
        <v>200</v>
      </c>
      <c r="E25" s="162">
        <v>10</v>
      </c>
      <c r="F25" s="162">
        <v>20</v>
      </c>
      <c r="G25" s="37">
        <f>SUMPRODUCT($E$18:$F$18,E25:F25)</f>
        <v>99.999999999999986</v>
      </c>
      <c r="H25" s="196" t="s">
        <v>6</v>
      </c>
      <c r="I25" s="37">
        <v>100</v>
      </c>
      <c r="J25" s="230"/>
    </row>
    <row r="26" spans="1:10">
      <c r="A26" s="229"/>
      <c r="B26" s="229" t="s">
        <v>301</v>
      </c>
      <c r="C26" s="164"/>
      <c r="D26" s="168" t="s">
        <v>216</v>
      </c>
      <c r="E26" s="162">
        <v>0.2</v>
      </c>
      <c r="F26" s="162">
        <v>0.45</v>
      </c>
      <c r="G26" s="37">
        <f>SUMPRODUCT($E$18:$F$18,E26:F26)</f>
        <v>1.9999999999999998</v>
      </c>
      <c r="H26" s="196" t="s">
        <v>17</v>
      </c>
      <c r="I26" s="37">
        <v>2</v>
      </c>
      <c r="J26" s="230"/>
    </row>
    <row r="27" spans="1:10" ht="15" thickBot="1">
      <c r="A27" s="231"/>
      <c r="B27" s="232"/>
      <c r="C27" s="232"/>
      <c r="D27" s="232"/>
      <c r="E27" s="232"/>
      <c r="F27" s="232"/>
      <c r="G27" s="232"/>
      <c r="H27" s="232"/>
      <c r="I27" s="232"/>
      <c r="J27" s="233"/>
    </row>
    <row r="28" spans="1:10">
      <c r="A28" s="229"/>
      <c r="B28" s="164"/>
      <c r="C28" s="164"/>
      <c r="D28" s="164"/>
      <c r="E28" s="164"/>
      <c r="F28" s="164"/>
      <c r="G28" s="164"/>
      <c r="H28" s="164"/>
      <c r="I28" s="164"/>
      <c r="J28" s="230"/>
    </row>
    <row r="29" spans="1:10">
      <c r="A29" s="235" t="s">
        <v>207</v>
      </c>
      <c r="B29" s="164"/>
      <c r="C29" s="164"/>
      <c r="D29" s="164"/>
      <c r="E29" s="164"/>
      <c r="F29" s="164"/>
      <c r="G29" s="164"/>
      <c r="H29" s="164"/>
      <c r="I29" s="164"/>
      <c r="J29" s="230"/>
    </row>
    <row r="30" spans="1:10">
      <c r="A30" s="229"/>
      <c r="B30" s="164"/>
      <c r="C30" s="164"/>
      <c r="D30" s="164"/>
      <c r="E30" s="164" t="s">
        <v>188</v>
      </c>
      <c r="F30" s="164"/>
      <c r="G30" s="164"/>
      <c r="H30" s="164"/>
      <c r="I30" s="164"/>
      <c r="J30" s="230"/>
    </row>
    <row r="31" spans="1:10">
      <c r="A31" s="229"/>
      <c r="B31" s="164"/>
      <c r="C31" s="164"/>
      <c r="D31" s="164"/>
      <c r="E31" s="162" t="s">
        <v>1</v>
      </c>
      <c r="F31" s="162" t="s">
        <v>3</v>
      </c>
      <c r="G31" s="164"/>
      <c r="H31" s="164"/>
      <c r="I31" s="164"/>
      <c r="J31" s="230"/>
    </row>
    <row r="32" spans="1:10">
      <c r="A32" s="229"/>
      <c r="B32" s="164"/>
      <c r="C32" s="164"/>
      <c r="D32" s="164"/>
      <c r="E32" s="163">
        <v>10</v>
      </c>
      <c r="F32" s="163">
        <v>0</v>
      </c>
      <c r="G32" s="164"/>
      <c r="H32" s="164"/>
      <c r="I32" s="164"/>
      <c r="J32" s="230"/>
    </row>
    <row r="33" spans="1:10">
      <c r="A33" s="229"/>
      <c r="B33" s="164"/>
      <c r="C33" s="164"/>
      <c r="D33" s="164"/>
      <c r="E33" s="164"/>
      <c r="F33" s="164"/>
      <c r="G33" s="164"/>
      <c r="H33" s="164"/>
      <c r="I33" s="164"/>
      <c r="J33" s="230"/>
    </row>
    <row r="34" spans="1:10">
      <c r="A34" s="229"/>
      <c r="B34" s="164"/>
      <c r="C34" s="164"/>
      <c r="D34" s="164"/>
      <c r="E34" s="164"/>
      <c r="F34" s="164"/>
      <c r="G34" s="164"/>
      <c r="H34" s="164"/>
      <c r="I34" s="164"/>
      <c r="J34" s="230"/>
    </row>
    <row r="35" spans="1:10">
      <c r="A35" s="229" t="s">
        <v>219</v>
      </c>
      <c r="B35" s="164"/>
      <c r="C35" s="164"/>
      <c r="D35" s="164"/>
      <c r="E35" s="162">
        <v>800</v>
      </c>
      <c r="F35" s="162">
        <v>1250</v>
      </c>
      <c r="G35" s="212">
        <f>SUMPRODUCT(E32:F32,E35:F35)</f>
        <v>8000</v>
      </c>
      <c r="H35" s="164" t="s">
        <v>208</v>
      </c>
      <c r="I35" s="164"/>
      <c r="J35" s="230"/>
    </row>
    <row r="36" spans="1:10">
      <c r="A36" s="229"/>
      <c r="B36" s="164"/>
      <c r="C36" s="164"/>
      <c r="D36" s="164"/>
      <c r="E36" s="164"/>
      <c r="F36" s="164"/>
      <c r="G36" s="169" t="s">
        <v>58</v>
      </c>
      <c r="H36" s="164"/>
      <c r="I36" s="169" t="s">
        <v>14</v>
      </c>
      <c r="J36" s="230"/>
    </row>
    <row r="37" spans="1:10">
      <c r="A37" s="229"/>
      <c r="B37" s="164" t="s">
        <v>194</v>
      </c>
      <c r="C37" s="164"/>
      <c r="D37" s="168" t="s">
        <v>195</v>
      </c>
      <c r="E37" s="162">
        <v>12</v>
      </c>
      <c r="F37" s="162">
        <v>4</v>
      </c>
      <c r="G37" s="37">
        <f>SUMPRODUCT($E$32:$F$32,E37:F37)</f>
        <v>120</v>
      </c>
      <c r="H37" s="196" t="s">
        <v>6</v>
      </c>
      <c r="I37" s="37">
        <v>48</v>
      </c>
      <c r="J37" s="230"/>
    </row>
    <row r="38" spans="1:10">
      <c r="A38" s="229"/>
      <c r="B38" s="164" t="s">
        <v>196</v>
      </c>
      <c r="C38" s="164"/>
      <c r="D38" s="168" t="s">
        <v>197</v>
      </c>
      <c r="E38" s="162">
        <v>4</v>
      </c>
      <c r="F38" s="162">
        <v>4</v>
      </c>
      <c r="G38" s="37">
        <f t="shared" ref="G38:G40" si="0">SUMPRODUCT($E$32:$F$32,E38:F38)</f>
        <v>40</v>
      </c>
      <c r="H38" s="196" t="s">
        <v>6</v>
      </c>
      <c r="I38" s="37">
        <v>28</v>
      </c>
      <c r="J38" s="230"/>
    </row>
    <row r="39" spans="1:10">
      <c r="A39" s="229"/>
      <c r="B39" s="164" t="s">
        <v>199</v>
      </c>
      <c r="C39" s="164"/>
      <c r="D39" s="168" t="s">
        <v>200</v>
      </c>
      <c r="E39" s="162">
        <v>10</v>
      </c>
      <c r="F39" s="162">
        <v>20</v>
      </c>
      <c r="G39" s="37">
        <f t="shared" si="0"/>
        <v>100</v>
      </c>
      <c r="H39" s="196" t="s">
        <v>6</v>
      </c>
      <c r="I39" s="37">
        <v>100</v>
      </c>
      <c r="J39" s="230"/>
    </row>
    <row r="40" spans="1:10">
      <c r="A40" s="229"/>
      <c r="B40" s="229" t="s">
        <v>301</v>
      </c>
      <c r="C40" s="164"/>
      <c r="D40" s="168" t="s">
        <v>216</v>
      </c>
      <c r="E40" s="162">
        <v>0.2</v>
      </c>
      <c r="F40" s="162">
        <v>0.45</v>
      </c>
      <c r="G40" s="37">
        <f t="shared" si="0"/>
        <v>2</v>
      </c>
      <c r="H40" s="196" t="s">
        <v>17</v>
      </c>
      <c r="I40" s="37">
        <v>2</v>
      </c>
      <c r="J40" s="230"/>
    </row>
    <row r="41" spans="1:10">
      <c r="A41" s="229"/>
      <c r="B41" s="164" t="s">
        <v>215</v>
      </c>
      <c r="C41" s="164"/>
      <c r="D41" s="168" t="s">
        <v>218</v>
      </c>
      <c r="E41" s="162">
        <v>40</v>
      </c>
      <c r="F41" s="162">
        <v>32</v>
      </c>
      <c r="G41" s="37">
        <f>SUMPRODUCT($E$32:$F$32,E41:F41)</f>
        <v>400</v>
      </c>
      <c r="H41" s="196" t="s">
        <v>17</v>
      </c>
      <c r="I41" s="37">
        <v>400</v>
      </c>
      <c r="J41" s="230"/>
    </row>
    <row r="42" spans="1:10" ht="15" thickBot="1">
      <c r="A42" s="231"/>
      <c r="B42" s="232"/>
      <c r="C42" s="232"/>
      <c r="D42" s="232"/>
      <c r="E42" s="232"/>
      <c r="F42" s="232"/>
      <c r="G42" s="232"/>
      <c r="H42" s="232"/>
      <c r="I42" s="232"/>
      <c r="J42" s="233"/>
    </row>
    <row r="61" spans="10:10">
      <c r="J61" s="114" t="e">
        <f>#REF!/#REF!</f>
        <v>#REF!</v>
      </c>
    </row>
    <row r="62" spans="10:10">
      <c r="J62" s="114" t="e">
        <f>#REF!/#REF!</f>
        <v>#REF!</v>
      </c>
    </row>
    <row r="63" spans="10:10">
      <c r="J63" s="114" t="e">
        <f>#REF!/#REF!</f>
        <v>#REF!</v>
      </c>
    </row>
    <row r="64" spans="10:10">
      <c r="J64" s="114" t="e">
        <f>J61+J62+J63</f>
        <v>#REF!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MOLP1_MiniMax (3)</vt:lpstr>
      <vt:lpstr>MOLP1_MiniMax (2)</vt:lpstr>
      <vt:lpstr>Summary</vt:lpstr>
      <vt:lpstr>WeightedSumPareto</vt:lpstr>
      <vt:lpstr>MOLP_Graphical</vt:lpstr>
      <vt:lpstr>MOLP1_MiniMax</vt:lpstr>
      <vt:lpstr>MOLP2_Preemptive1</vt:lpstr>
      <vt:lpstr>MOLP2_Preemptive2</vt:lpstr>
      <vt:lpstr>MOLP2_Preemptive3</vt:lpstr>
      <vt:lpstr>MOLP3_WeightSum</vt:lpstr>
      <vt:lpstr>GP1_DewrightCo</vt:lpstr>
      <vt:lpstr>GP2_DewrightCo</vt:lpstr>
      <vt:lpstr>GP3_KeepRiverClean</vt:lpstr>
      <vt:lpstr>GP4_Factory</vt:lpstr>
      <vt:lpstr>GP5_HotelRooms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smb</dc:creator>
  <cp:lastModifiedBy>smb</cp:lastModifiedBy>
  <dcterms:created xsi:type="dcterms:W3CDTF">2023-03-09T09:42:34Z</dcterms:created>
  <dcterms:modified xsi:type="dcterms:W3CDTF">2025-05-28T06:36:03Z</dcterms:modified>
</cp:coreProperties>
</file>