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<sst xmlns="http://schemas.openxmlformats.org/spreadsheetml/2006/main" count="128" uniqueCount="95">
  <si>
    <t>n/N</t>
  </si>
  <si>
    <r>
      <t>38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42'</t>
    </r>
  </si>
  <si>
    <r>
      <t xml:space="preserve">Latitude, </t>
    </r>
    <r>
      <rPr>
        <sz val="10"/>
        <rFont val="Symbol"/>
        <family val="1"/>
      </rPr>
      <t>j</t>
    </r>
  </si>
  <si>
    <t>Altitude, z</t>
  </si>
  <si>
    <t>m</t>
  </si>
  <si>
    <t>o</t>
  </si>
  <si>
    <t>%</t>
  </si>
  <si>
    <t>Insolação diária, n</t>
  </si>
  <si>
    <t>h</t>
  </si>
  <si>
    <r>
      <t>Albedo,</t>
    </r>
    <r>
      <rPr>
        <sz val="10"/>
        <rFont val="Symbol"/>
        <family val="1"/>
      </rPr>
      <t xml:space="preserve"> a</t>
    </r>
  </si>
  <si>
    <t>Floresta de Resinosas</t>
  </si>
  <si>
    <t>Cultura Agrícola</t>
  </si>
  <si>
    <t>Sup. Livre Água</t>
  </si>
  <si>
    <t>--------------</t>
  </si>
  <si>
    <t>A. CARACTERIZAÇÃO GERAL</t>
  </si>
  <si>
    <t>A.1 Características da Estação Meteorológica:</t>
  </si>
  <si>
    <t>A.3 Características da Superfície Evaporante</t>
  </si>
  <si>
    <t>Mês: Abril</t>
  </si>
  <si>
    <t>Dia</t>
  </si>
  <si>
    <t>A.2 Dados Meteorológicos:</t>
  </si>
  <si>
    <t>Nº do dia no ano, J</t>
  </si>
  <si>
    <t>Latitude</t>
  </si>
  <si>
    <t>kPa</t>
  </si>
  <si>
    <t>Eq. (2.23)</t>
  </si>
  <si>
    <t>Eq. (1.19)</t>
  </si>
  <si>
    <t>Eq. (2.3)</t>
  </si>
  <si>
    <r>
      <t>o</t>
    </r>
    <r>
      <rPr>
        <sz val="10"/>
        <rFont val="Arial"/>
        <family val="2"/>
      </rPr>
      <t>C</t>
    </r>
  </si>
  <si>
    <t>Eq. (2.2)</t>
  </si>
  <si>
    <r>
      <t xml:space="preserve">kPa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  <r>
      <rPr>
        <vertAlign val="superscript"/>
        <sz val="10"/>
        <rFont val="Arial"/>
        <family val="2"/>
      </rPr>
      <t>-1</t>
    </r>
  </si>
  <si>
    <r>
      <t>m s</t>
    </r>
    <r>
      <rPr>
        <vertAlign val="superscript"/>
        <sz val="10"/>
        <rFont val="Arial"/>
        <family val="2"/>
      </rPr>
      <t>-1</t>
    </r>
  </si>
  <si>
    <r>
      <t>s m</t>
    </r>
    <r>
      <rPr>
        <vertAlign val="superscript"/>
        <sz val="10"/>
        <rFont val="Arial"/>
        <family val="2"/>
      </rPr>
      <t>-1</t>
    </r>
  </si>
  <si>
    <t>Eq. (2.6)</t>
  </si>
  <si>
    <t>Eq. (2.4)</t>
  </si>
  <si>
    <t>Eq. (2.7)</t>
  </si>
  <si>
    <t>Eq. (2.8)</t>
  </si>
  <si>
    <t>Eq. (2.21)</t>
  </si>
  <si>
    <t>rad</t>
  </si>
  <si>
    <t>Eq. (2.22)</t>
  </si>
  <si>
    <t>Eq. (2.18)</t>
  </si>
  <si>
    <r>
      <t>Pressão de vapor real, e</t>
    </r>
    <r>
      <rPr>
        <vertAlign val="subscript"/>
        <sz val="10"/>
        <rFont val="Arial"/>
        <family val="2"/>
      </rPr>
      <t>d</t>
    </r>
  </si>
  <si>
    <t>Veloc. vento a 2 m de altura, U2</t>
  </si>
  <si>
    <r>
      <t>Temperatura média, T</t>
    </r>
    <r>
      <rPr>
        <vertAlign val="subscript"/>
        <sz val="10"/>
        <rFont val="Arial"/>
        <family val="2"/>
      </rPr>
      <t>mean</t>
    </r>
  </si>
  <si>
    <r>
      <t>Temperatura máxima, T</t>
    </r>
    <r>
      <rPr>
        <vertAlign val="subscript"/>
        <sz val="10"/>
        <rFont val="Arial"/>
        <family val="2"/>
      </rPr>
      <t>max</t>
    </r>
  </si>
  <si>
    <r>
      <t>Temperatura mínima, T</t>
    </r>
    <r>
      <rPr>
        <vertAlign val="subscript"/>
        <sz val="10"/>
        <rFont val="Arial"/>
        <family val="2"/>
      </rPr>
      <t>min</t>
    </r>
  </si>
  <si>
    <r>
      <t>T</t>
    </r>
    <r>
      <rPr>
        <vertAlign val="subscript"/>
        <sz val="10"/>
        <rFont val="Arial"/>
        <family val="2"/>
      </rPr>
      <t>mean</t>
    </r>
    <r>
      <rPr>
        <sz val="10"/>
        <rFont val="Arial"/>
        <family val="2"/>
      </rPr>
      <t>, nos 3 dias precedentes</t>
    </r>
  </si>
  <si>
    <r>
      <t>Humidade relativa máxima, RH</t>
    </r>
    <r>
      <rPr>
        <vertAlign val="subscript"/>
        <sz val="10"/>
        <rFont val="Arial"/>
        <family val="2"/>
      </rPr>
      <t>max</t>
    </r>
  </si>
  <si>
    <r>
      <t>Humidade relativa máxima, RH</t>
    </r>
    <r>
      <rPr>
        <vertAlign val="subscript"/>
        <sz val="10"/>
        <rFont val="Arial"/>
        <family val="2"/>
      </rPr>
      <t>min</t>
    </r>
  </si>
  <si>
    <r>
      <t>Veloc. do vento, U</t>
    </r>
    <r>
      <rPr>
        <vertAlign val="subscript"/>
        <sz val="10"/>
        <rFont val="Arial"/>
        <family val="2"/>
      </rPr>
      <t>Z=11.5 m</t>
    </r>
  </si>
  <si>
    <r>
      <t>Resistência de superfície mínima, r</t>
    </r>
    <r>
      <rPr>
        <vertAlign val="subscript"/>
        <sz val="10"/>
        <rFont val="Arial"/>
        <family val="2"/>
      </rPr>
      <t>min</t>
    </r>
  </si>
  <si>
    <r>
      <t>Altura média da vegetação, h</t>
    </r>
    <r>
      <rPr>
        <vertAlign val="subscript"/>
        <sz val="10"/>
        <rFont val="Arial"/>
        <family val="2"/>
      </rPr>
      <t>c</t>
    </r>
  </si>
  <si>
    <t>Índice de área folear, LAI</t>
  </si>
  <si>
    <r>
      <t>Rugosidade, z</t>
    </r>
    <r>
      <rPr>
        <vertAlign val="subscript"/>
        <sz val="10"/>
        <rFont val="Arial"/>
        <family val="2"/>
      </rPr>
      <t>0</t>
    </r>
  </si>
  <si>
    <r>
      <t xml:space="preserve">Declive da curva de pressão de vapor, </t>
    </r>
    <r>
      <rPr>
        <sz val="10"/>
        <rFont val="Symbol"/>
        <family val="1"/>
      </rPr>
      <t>D</t>
    </r>
  </si>
  <si>
    <t>Pressão atmosférica, P</t>
  </si>
  <si>
    <r>
      <t xml:space="preserve">Constante psicrométrica, </t>
    </r>
    <r>
      <rPr>
        <sz val="10"/>
        <rFont val="Symbol"/>
        <family val="1"/>
      </rPr>
      <t>g</t>
    </r>
  </si>
  <si>
    <r>
      <t>Pressão de saturação de vapor, e(T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)</t>
    </r>
  </si>
  <si>
    <r>
      <t>Pressão de saturação de vapor, e(T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</t>
    </r>
  </si>
  <si>
    <r>
      <t>Pressão de saturação de vapor para 24 h, e</t>
    </r>
    <r>
      <rPr>
        <vertAlign val="subscript"/>
        <sz val="10"/>
        <rFont val="Arial"/>
        <family val="2"/>
      </rPr>
      <t>a</t>
    </r>
  </si>
  <si>
    <r>
      <t>Distância relativa Terra-Sol, d</t>
    </r>
    <r>
      <rPr>
        <vertAlign val="subscript"/>
        <sz val="10"/>
        <rFont val="Arial"/>
        <family val="2"/>
      </rPr>
      <t>r</t>
    </r>
  </si>
  <si>
    <r>
      <t xml:space="preserve">Inclinação solar, </t>
    </r>
    <r>
      <rPr>
        <sz val="10"/>
        <rFont val="Symbol"/>
        <family val="1"/>
      </rPr>
      <t>d</t>
    </r>
  </si>
  <si>
    <r>
      <t xml:space="preserve">Ângulo solar ao pôr do solo,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s</t>
    </r>
  </si>
  <si>
    <r>
      <t>Radiação no topo da atmosfera, R</t>
    </r>
    <r>
      <rPr>
        <vertAlign val="subscript"/>
        <sz val="10"/>
        <rFont val="Arial"/>
        <family val="2"/>
      </rPr>
      <t>a</t>
    </r>
  </si>
  <si>
    <r>
      <t>MJ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dia</t>
    </r>
    <r>
      <rPr>
        <vertAlign val="superscript"/>
        <sz val="10"/>
        <rFont val="Arial"/>
        <family val="2"/>
      </rPr>
      <t>-1</t>
    </r>
  </si>
  <si>
    <t>Eq. (2.17)</t>
  </si>
  <si>
    <t>Insolação diária máxima, N</t>
  </si>
  <si>
    <t>Eq. (2.26)</t>
  </si>
  <si>
    <r>
      <t>Radiação global, R</t>
    </r>
    <r>
      <rPr>
        <vertAlign val="subscript"/>
        <sz val="10"/>
        <rFont val="Arial"/>
        <family val="2"/>
      </rPr>
      <t>s</t>
    </r>
  </si>
  <si>
    <t>Eq. (2.25)</t>
  </si>
  <si>
    <r>
      <t>Rad. solar de curto comp. onda para céu limpo, R</t>
    </r>
    <r>
      <rPr>
        <vertAlign val="subscript"/>
        <sz val="10"/>
        <rFont val="Arial"/>
        <family val="2"/>
      </rPr>
      <t>so</t>
    </r>
  </si>
  <si>
    <t>Eq. (2.30)</t>
  </si>
  <si>
    <t>para Eq. (2.28)</t>
  </si>
  <si>
    <r>
      <t xml:space="preserve">Emissividade líquida da superfície, </t>
    </r>
    <r>
      <rPr>
        <sz val="10"/>
        <rFont val="Symbol"/>
        <family val="1"/>
      </rPr>
      <t>e</t>
    </r>
    <r>
      <rPr>
        <sz val="10"/>
        <rFont val="Arial"/>
        <family val="0"/>
      </rPr>
      <t>'</t>
    </r>
  </si>
  <si>
    <t>Eq. (2.31)</t>
  </si>
  <si>
    <t>Factor de nebulosidade, f</t>
  </si>
  <si>
    <t>Eq. (2.29)</t>
  </si>
  <si>
    <r>
      <t xml:space="preserve">Constante de Stefan-Boltzmann, </t>
    </r>
    <r>
      <rPr>
        <sz val="10"/>
        <rFont val="Symbol"/>
        <family val="1"/>
      </rPr>
      <t>s</t>
    </r>
  </si>
  <si>
    <r>
      <t>MJ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K</t>
    </r>
    <r>
      <rPr>
        <vertAlign val="superscript"/>
        <sz val="10"/>
        <rFont val="Arial"/>
        <family val="2"/>
      </rPr>
      <t>-4</t>
    </r>
    <r>
      <rPr>
        <sz val="10"/>
        <rFont val="Arial"/>
        <family val="0"/>
      </rPr>
      <t xml:space="preserve"> dia</t>
    </r>
    <r>
      <rPr>
        <vertAlign val="superscript"/>
        <sz val="10"/>
        <rFont val="Arial"/>
        <family val="2"/>
      </rPr>
      <t>-1</t>
    </r>
  </si>
  <si>
    <r>
      <t>(T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4</t>
    </r>
  </si>
  <si>
    <r>
      <t>(T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4</t>
    </r>
  </si>
  <si>
    <r>
      <t>K</t>
    </r>
    <r>
      <rPr>
        <vertAlign val="superscript"/>
        <sz val="10"/>
        <rFont val="Arial"/>
        <family val="2"/>
      </rPr>
      <t>4</t>
    </r>
  </si>
  <si>
    <r>
      <t>Radiação líquida de longo comp. onda, R</t>
    </r>
    <r>
      <rPr>
        <vertAlign val="subscript"/>
        <sz val="10"/>
        <rFont val="Arial"/>
        <family val="2"/>
      </rPr>
      <t>nl</t>
    </r>
  </si>
  <si>
    <t>Eq. (2.28)</t>
  </si>
  <si>
    <t>Para Floresta de resinosas</t>
  </si>
  <si>
    <t>B. CÁLCULOS</t>
  </si>
  <si>
    <t>B.1 ESTIMATIVA DAS VARIÁVEIS METEOROLÓGICAS E CLIMÁTICAS</t>
  </si>
  <si>
    <r>
      <t>Calor específico do ar húmido a pressão constante, c</t>
    </r>
    <r>
      <rPr>
        <vertAlign val="subscript"/>
        <sz val="10"/>
        <rFont val="Arial"/>
        <family val="2"/>
      </rPr>
      <t>p</t>
    </r>
  </si>
  <si>
    <t>Aproximadamente</t>
  </si>
  <si>
    <r>
      <t>MJ kg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  <r>
      <rPr>
        <vertAlign val="superscript"/>
        <sz val="10"/>
        <rFont val="Arial"/>
        <family val="2"/>
      </rPr>
      <t>-1</t>
    </r>
  </si>
  <si>
    <r>
      <t xml:space="preserve">Calor latente de evaporação, </t>
    </r>
    <r>
      <rPr>
        <sz val="10"/>
        <rFont val="Symbol"/>
        <family val="1"/>
      </rPr>
      <t>l</t>
    </r>
  </si>
  <si>
    <r>
      <t>MJ kg</t>
    </r>
    <r>
      <rPr>
        <vertAlign val="superscript"/>
        <sz val="10"/>
        <rFont val="Arial"/>
        <family val="2"/>
      </rPr>
      <t>-1</t>
    </r>
  </si>
  <si>
    <r>
      <t xml:space="preserve">Massa específica do ar húmido, </t>
    </r>
    <r>
      <rPr>
        <sz val="10"/>
        <rFont val="Symbol"/>
        <family val="1"/>
      </rPr>
      <t>r</t>
    </r>
  </si>
  <si>
    <r>
      <t>kg m</t>
    </r>
    <r>
      <rPr>
        <vertAlign val="superscript"/>
        <sz val="10"/>
        <rFont val="Arial"/>
        <family val="2"/>
      </rPr>
      <t>-3</t>
    </r>
  </si>
  <si>
    <t>Eq. (2.11)</t>
  </si>
  <si>
    <r>
      <t>Alt. Medição Temp. e Humid., z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(excepto floresta de resinosas)</t>
    </r>
  </si>
  <si>
    <r>
      <t>Alt. Medição Veloc. Vento, z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(e z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para floresta de resinosas)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</si>
</sst>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4">
      <selection activeCell="A6" sqref="A6:A7"/>
    </sheetView>
  </sheetViews>
  <sheetFormatPr defaultColWidth="9.140625" defaultRowHeight="12.75"/>
  <cols>
    <col min="1" max="1" width="55.00390625" style="0" customWidth="1"/>
    <col min="2" max="2" width="11.00390625" style="0" bestFit="1" customWidth="1"/>
    <col min="3" max="3" width="13.7109375" style="0" customWidth="1"/>
    <col min="4" max="4" width="16.00390625" style="0" customWidth="1"/>
  </cols>
  <sheetData>
    <row r="1" ht="12.75">
      <c r="A1" s="3" t="s">
        <v>14</v>
      </c>
    </row>
    <row r="3" ht="12.75">
      <c r="A3" s="3" t="s">
        <v>15</v>
      </c>
    </row>
    <row r="4" spans="1:2" ht="14.25">
      <c r="A4" t="s">
        <v>21</v>
      </c>
      <c r="B4" s="4" t="s">
        <v>1</v>
      </c>
    </row>
    <row r="5" spans="1:3" ht="12.75">
      <c r="A5" t="s">
        <v>3</v>
      </c>
      <c r="B5">
        <v>39.1</v>
      </c>
      <c r="C5" t="s">
        <v>4</v>
      </c>
    </row>
    <row r="6" spans="1:3" ht="15.75">
      <c r="A6" s="5" t="s">
        <v>94</v>
      </c>
      <c r="B6">
        <v>11.5</v>
      </c>
      <c r="C6" t="s">
        <v>4</v>
      </c>
    </row>
    <row r="7" spans="1:3" ht="15.75">
      <c r="A7" s="5" t="s">
        <v>93</v>
      </c>
      <c r="B7">
        <v>2</v>
      </c>
      <c r="C7" t="s">
        <v>4</v>
      </c>
    </row>
    <row r="9" ht="12.75">
      <c r="A9" s="3" t="s">
        <v>19</v>
      </c>
    </row>
    <row r="10" spans="1:2" ht="12.75">
      <c r="A10" s="5" t="s">
        <v>17</v>
      </c>
      <c r="B10">
        <v>4</v>
      </c>
    </row>
    <row r="11" spans="1:2" ht="12.75">
      <c r="A11" s="5" t="s">
        <v>18</v>
      </c>
      <c r="B11">
        <v>2</v>
      </c>
    </row>
    <row r="12" spans="1:3" ht="15.75">
      <c r="A12" s="5" t="s">
        <v>42</v>
      </c>
      <c r="B12">
        <v>27</v>
      </c>
      <c r="C12" s="6" t="s">
        <v>26</v>
      </c>
    </row>
    <row r="13" spans="1:3" ht="15.75">
      <c r="A13" s="5" t="s">
        <v>43</v>
      </c>
      <c r="B13">
        <v>4</v>
      </c>
      <c r="C13" s="6" t="s">
        <v>26</v>
      </c>
    </row>
    <row r="14" spans="1:3" ht="15.75">
      <c r="A14" s="5" t="s">
        <v>44</v>
      </c>
      <c r="B14">
        <v>10.9</v>
      </c>
      <c r="C14" s="6" t="s">
        <v>26</v>
      </c>
    </row>
    <row r="15" spans="1:3" ht="14.25">
      <c r="A15" s="3"/>
      <c r="B15">
        <v>12.9</v>
      </c>
      <c r="C15" s="6" t="s">
        <v>26</v>
      </c>
    </row>
    <row r="16" spans="1:3" ht="14.25">
      <c r="A16" s="5"/>
      <c r="B16">
        <v>13.7</v>
      </c>
      <c r="C16" s="6" t="s">
        <v>26</v>
      </c>
    </row>
    <row r="17" spans="1:3" ht="15.75">
      <c r="A17" s="5" t="s">
        <v>45</v>
      </c>
      <c r="B17">
        <v>86</v>
      </c>
      <c r="C17" t="s">
        <v>6</v>
      </c>
    </row>
    <row r="18" spans="1:3" ht="15.75">
      <c r="A18" s="5" t="s">
        <v>46</v>
      </c>
      <c r="B18">
        <v>54</v>
      </c>
      <c r="C18" t="s">
        <v>6</v>
      </c>
    </row>
    <row r="19" spans="1:4" ht="12.75">
      <c r="A19" s="5" t="s">
        <v>7</v>
      </c>
      <c r="B19">
        <v>5</v>
      </c>
      <c r="C19" t="s">
        <v>8</v>
      </c>
      <c r="D19" t="s">
        <v>82</v>
      </c>
    </row>
    <row r="20" spans="1:5" ht="15.75">
      <c r="A20" s="5" t="s">
        <v>47</v>
      </c>
      <c r="B20">
        <v>3.5</v>
      </c>
      <c r="C20" t="s">
        <v>29</v>
      </c>
      <c r="D20">
        <v>2.59</v>
      </c>
      <c r="E20" t="s">
        <v>29</v>
      </c>
    </row>
    <row r="21" ht="12.75">
      <c r="A21" s="5"/>
    </row>
    <row r="22" ht="12.75">
      <c r="A22" s="3" t="s">
        <v>16</v>
      </c>
    </row>
    <row r="23" spans="1:6" ht="12.75">
      <c r="A23" s="3"/>
      <c r="B23" s="3" t="s">
        <v>10</v>
      </c>
      <c r="D23" s="3" t="s">
        <v>11</v>
      </c>
      <c r="F23" s="3" t="s">
        <v>12</v>
      </c>
    </row>
    <row r="24" spans="1:6" ht="15.75">
      <c r="A24" s="5" t="s">
        <v>48</v>
      </c>
      <c r="B24">
        <v>500</v>
      </c>
      <c r="C24" t="s">
        <v>30</v>
      </c>
      <c r="D24">
        <v>100</v>
      </c>
      <c r="E24" t="s">
        <v>30</v>
      </c>
      <c r="F24" s="8" t="s">
        <v>13</v>
      </c>
    </row>
    <row r="25" spans="1:6" ht="15.75">
      <c r="A25" s="5" t="s">
        <v>49</v>
      </c>
      <c r="B25">
        <v>10</v>
      </c>
      <c r="C25" t="s">
        <v>4</v>
      </c>
      <c r="D25">
        <v>0.12</v>
      </c>
      <c r="E25" t="s">
        <v>4</v>
      </c>
      <c r="F25" s="8" t="s">
        <v>13</v>
      </c>
    </row>
    <row r="26" spans="1:6" ht="12.75">
      <c r="A26" s="5" t="s">
        <v>50</v>
      </c>
      <c r="B26">
        <v>5</v>
      </c>
      <c r="D26">
        <v>2.88</v>
      </c>
      <c r="F26" s="8" t="s">
        <v>13</v>
      </c>
    </row>
    <row r="27" spans="1:6" ht="12.75">
      <c r="A27" s="5" t="s">
        <v>9</v>
      </c>
      <c r="B27">
        <v>0.1</v>
      </c>
      <c r="D27">
        <v>0.23</v>
      </c>
      <c r="F27">
        <v>0.08</v>
      </c>
    </row>
    <row r="28" spans="1:7" ht="15.75">
      <c r="A28" s="5" t="s">
        <v>51</v>
      </c>
      <c r="F28">
        <v>0.00137</v>
      </c>
      <c r="G28" t="s">
        <v>4</v>
      </c>
    </row>
    <row r="29" ht="12.75">
      <c r="A29" s="5"/>
    </row>
    <row r="30" spans="1:2" ht="12.75">
      <c r="A30" s="7"/>
      <c r="B30" s="4"/>
    </row>
    <row r="31" spans="1:2" ht="12.75">
      <c r="A31" s="3" t="s">
        <v>83</v>
      </c>
      <c r="B31" s="4"/>
    </row>
    <row r="32" spans="1:2" ht="12.75">
      <c r="A32" s="7"/>
      <c r="B32" s="4"/>
    </row>
    <row r="33" spans="1:2" ht="12.75">
      <c r="A33" s="3" t="s">
        <v>84</v>
      </c>
      <c r="B33" s="4"/>
    </row>
    <row r="34" spans="1:2" ht="12.75">
      <c r="A34" s="7"/>
      <c r="B34" s="4"/>
    </row>
    <row r="35" spans="1:4" ht="12.75">
      <c r="A35" s="5" t="s">
        <v>20</v>
      </c>
      <c r="B35">
        <f>TRUNC(275*B10/9-30+B11)-2</f>
        <v>92</v>
      </c>
      <c r="D35" t="s">
        <v>23</v>
      </c>
    </row>
    <row r="36" spans="1:3" ht="14.25">
      <c r="A36" t="s">
        <v>21</v>
      </c>
      <c r="B36">
        <f>38+42/60</f>
        <v>38.7</v>
      </c>
      <c r="C36" s="6" t="s">
        <v>5</v>
      </c>
    </row>
    <row r="37" spans="1:4" ht="15.75">
      <c r="A37" t="s">
        <v>39</v>
      </c>
      <c r="B37" s="9">
        <f>(B47*B17/100+B46*B18/100)/2</f>
        <v>1.312344118674217</v>
      </c>
      <c r="C37" t="s">
        <v>22</v>
      </c>
      <c r="D37" t="s">
        <v>92</v>
      </c>
    </row>
    <row r="38" spans="1:4" ht="14.25">
      <c r="A38" t="s">
        <v>40</v>
      </c>
      <c r="B38" s="9">
        <f>B20*4.87/LN(67.8*B6-5.42)</f>
        <v>2.5624128432330986</v>
      </c>
      <c r="C38" t="s">
        <v>29</v>
      </c>
      <c r="D38" t="s">
        <v>24</v>
      </c>
    </row>
    <row r="39" spans="1:4" ht="15.75">
      <c r="A39" t="s">
        <v>41</v>
      </c>
      <c r="B39">
        <f>(B12+B13)/2</f>
        <v>15.5</v>
      </c>
      <c r="C39" s="6" t="s">
        <v>26</v>
      </c>
      <c r="D39" t="s">
        <v>25</v>
      </c>
    </row>
    <row r="40" spans="1:4" ht="14.25">
      <c r="A40" s="5" t="s">
        <v>52</v>
      </c>
      <c r="B40" s="9">
        <f>4098*0.6108*EXP((17.27*B39)/(B39+237.3))/(B39+237.3)^2</f>
        <v>0.11292310671892744</v>
      </c>
      <c r="C40" t="s">
        <v>28</v>
      </c>
      <c r="D40" t="s">
        <v>27</v>
      </c>
    </row>
    <row r="41" spans="1:4" ht="12.75">
      <c r="A41" t="s">
        <v>53</v>
      </c>
      <c r="B41" s="9">
        <f>101.3*((293-0.0065*B5)/293)^5.26</f>
        <v>100.83866616599511</v>
      </c>
      <c r="C41" t="s">
        <v>22</v>
      </c>
      <c r="D41" t="s">
        <v>31</v>
      </c>
    </row>
    <row r="42" spans="1:4" ht="14.25">
      <c r="A42" s="5" t="s">
        <v>90</v>
      </c>
      <c r="B42" s="9">
        <f>3.486*B41/(1.01*(B39+273.16))</f>
        <v>1.2057200812997269</v>
      </c>
      <c r="C42" t="s">
        <v>91</v>
      </c>
      <c r="D42" t="s">
        <v>86</v>
      </c>
    </row>
    <row r="43" spans="1:4" ht="15.75">
      <c r="A43" t="s">
        <v>85</v>
      </c>
      <c r="B43" s="9">
        <v>0.001013</v>
      </c>
      <c r="C43" t="s">
        <v>87</v>
      </c>
      <c r="D43" t="s">
        <v>86</v>
      </c>
    </row>
    <row r="44" spans="1:4" ht="14.25">
      <c r="A44" t="s">
        <v>88</v>
      </c>
      <c r="B44" s="9">
        <v>2.45</v>
      </c>
      <c r="C44" t="s">
        <v>89</v>
      </c>
      <c r="D44" t="s">
        <v>86</v>
      </c>
    </row>
    <row r="45" spans="1:4" ht="14.25">
      <c r="A45" s="5" t="s">
        <v>54</v>
      </c>
      <c r="B45" s="9">
        <f>0.00163*B41/2.45</f>
        <v>0.06708858197982531</v>
      </c>
      <c r="C45" t="s">
        <v>28</v>
      </c>
      <c r="D45" t="s">
        <v>32</v>
      </c>
    </row>
    <row r="46" spans="1:4" ht="15.75">
      <c r="A46" t="s">
        <v>55</v>
      </c>
      <c r="B46" s="9">
        <f>0.6108*EXP(17.27*B12/(B12+237.3))</f>
        <v>3.565340175810846</v>
      </c>
      <c r="C46" t="s">
        <v>22</v>
      </c>
      <c r="D46" t="s">
        <v>33</v>
      </c>
    </row>
    <row r="47" spans="1:4" ht="15.75">
      <c r="A47" t="s">
        <v>56</v>
      </c>
      <c r="B47" s="9">
        <f>0.6108*EXP(17.27*B13/(B13+237.3))</f>
        <v>0.8132610958262529</v>
      </c>
      <c r="C47" t="s">
        <v>22</v>
      </c>
      <c r="D47" t="s">
        <v>33</v>
      </c>
    </row>
    <row r="48" spans="1:4" ht="15.75">
      <c r="A48" t="s">
        <v>57</v>
      </c>
      <c r="B48" s="9">
        <f>(B46+B47)/2</f>
        <v>2.189300635818549</v>
      </c>
      <c r="C48" t="s">
        <v>22</v>
      </c>
      <c r="D48" t="s">
        <v>34</v>
      </c>
    </row>
    <row r="49" spans="1:4" ht="15.75">
      <c r="A49" t="s">
        <v>58</v>
      </c>
      <c r="B49" s="9">
        <f>1+0.033*COS(2*PI()/365*B35)</f>
        <v>0.9995739602295247</v>
      </c>
      <c r="D49" t="s">
        <v>35</v>
      </c>
    </row>
    <row r="50" spans="1:4" ht="12.75">
      <c r="A50" s="5" t="s">
        <v>59</v>
      </c>
      <c r="B50" s="9">
        <f>0.409*SIN(2*PI()/365*B35-1.39)</f>
        <v>0.07873162497966815</v>
      </c>
      <c r="C50" t="s">
        <v>36</v>
      </c>
      <c r="D50" t="s">
        <v>37</v>
      </c>
    </row>
    <row r="51" spans="1:3" ht="12.75">
      <c r="A51" t="s">
        <v>2</v>
      </c>
      <c r="B51" s="9">
        <f>B36*PI()/180</f>
        <v>0.6754424205218056</v>
      </c>
      <c r="C51" t="s">
        <v>36</v>
      </c>
    </row>
    <row r="52" spans="1:4" ht="15.75">
      <c r="A52" s="5" t="s">
        <v>60</v>
      </c>
      <c r="B52" s="9">
        <f>ACOS(-TAN(B51)*TAN(B50))</f>
        <v>1.6340450669591537</v>
      </c>
      <c r="C52" t="s">
        <v>36</v>
      </c>
      <c r="D52" t="s">
        <v>38</v>
      </c>
    </row>
    <row r="53" spans="1:4" ht="15.75">
      <c r="A53" t="s">
        <v>61</v>
      </c>
      <c r="B53" s="9">
        <f>24*60/PI()*0.082*B49*(B52*SIN(B51)*SIN(B50)+COS(B51)*COS(B50)*SIN(B52))</f>
        <v>32.19045032951302</v>
      </c>
      <c r="C53" t="s">
        <v>62</v>
      </c>
      <c r="D53" t="s">
        <v>63</v>
      </c>
    </row>
    <row r="54" spans="1:4" ht="12.75">
      <c r="A54" t="s">
        <v>64</v>
      </c>
      <c r="B54" s="9">
        <f>24/PI()*B52</f>
        <v>12.483184782790868</v>
      </c>
      <c r="C54" t="s">
        <v>8</v>
      </c>
      <c r="D54" t="s">
        <v>65</v>
      </c>
    </row>
    <row r="55" spans="1:2" ht="12.75">
      <c r="A55" t="s">
        <v>0</v>
      </c>
      <c r="B55" s="9">
        <f>B19/B54</f>
        <v>0.40053881176964756</v>
      </c>
    </row>
    <row r="56" spans="1:4" ht="15.75">
      <c r="A56" t="s">
        <v>66</v>
      </c>
      <c r="B56" s="9">
        <f>(0.25+0.5*B55)*B53</f>
        <v>14.494374945034757</v>
      </c>
      <c r="C56" t="s">
        <v>62</v>
      </c>
      <c r="D56" t="s">
        <v>67</v>
      </c>
    </row>
    <row r="57" spans="1:4" ht="15.75">
      <c r="A57" t="s">
        <v>68</v>
      </c>
      <c r="B57" s="9">
        <f>(0.75+0.00002*B5)*B53</f>
        <v>24.168010679292443</v>
      </c>
      <c r="C57" t="s">
        <v>62</v>
      </c>
      <c r="D57" t="s">
        <v>69</v>
      </c>
    </row>
    <row r="58" spans="1:4" ht="12.75">
      <c r="A58" t="s">
        <v>73</v>
      </c>
      <c r="B58" s="9">
        <f>1.35*B56/B57-0.35</f>
        <v>0.45964074517571296</v>
      </c>
      <c r="D58" t="s">
        <v>74</v>
      </c>
    </row>
    <row r="59" spans="1:4" ht="12.75">
      <c r="A59" t="s">
        <v>71</v>
      </c>
      <c r="B59" s="9">
        <f>0.34-0.14*SQRT(B37)</f>
        <v>0.1796193754656921</v>
      </c>
      <c r="D59" t="s">
        <v>72</v>
      </c>
    </row>
    <row r="60" spans="1:3" ht="14.25">
      <c r="A60" t="s">
        <v>75</v>
      </c>
      <c r="B60">
        <v>4.903E-09</v>
      </c>
      <c r="C60" t="s">
        <v>76</v>
      </c>
    </row>
    <row r="61" spans="1:4" ht="15.75">
      <c r="A61" t="s">
        <v>77</v>
      </c>
      <c r="B61">
        <f>(B12+273.16)^4</f>
        <v>8117293828.915856</v>
      </c>
      <c r="C61" t="s">
        <v>79</v>
      </c>
      <c r="D61" t="s">
        <v>70</v>
      </c>
    </row>
    <row r="62" spans="1:4" ht="15.75">
      <c r="A62" t="s">
        <v>78</v>
      </c>
      <c r="B62">
        <f>(B13+273.16)^4</f>
        <v>5900953748.233424</v>
      </c>
      <c r="C62" t="s">
        <v>79</v>
      </c>
      <c r="D62" t="s">
        <v>70</v>
      </c>
    </row>
    <row r="63" spans="1:4" ht="15.75">
      <c r="A63" t="s">
        <v>80</v>
      </c>
      <c r="B63" s="9">
        <f>B58*B59*B60*(B61+B62)/2</f>
        <v>2.8372481759554877</v>
      </c>
      <c r="C63" t="s">
        <v>62</v>
      </c>
      <c r="D63" t="s">
        <v>81</v>
      </c>
    </row>
    <row r="125" spans="1:3" ht="15.75">
      <c r="A125" s="2"/>
      <c r="C12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ISA/DER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paumatias</dc:creator>
  <cp:keywords/>
  <dc:description/>
  <cp:lastModifiedBy>paumatias</cp:lastModifiedBy>
  <dcterms:created xsi:type="dcterms:W3CDTF">2003-11-13T15:51:58Z</dcterms:created>
  <dcterms:modified xsi:type="dcterms:W3CDTF">2010-10-25T15:34:59Z</dcterms:modified>
  <cp:category/>
  <cp:version/>
  <cp:contentType/>
  <cp:contentStatus/>
</cp:coreProperties>
</file>