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3040" yWindow="1860" windowWidth="23600" windowHeight="19340" tabRatio="803" activeTab="4"/>
  </bookViews>
  <sheets>
    <sheet name="Example1" sheetId="1" r:id="rId1"/>
    <sheet name="Example2" sheetId="2" r:id="rId2"/>
    <sheet name="Example3" sheetId="3" r:id="rId3"/>
    <sheet name="Example4" sheetId="4" r:id="rId4"/>
    <sheet name="Example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5" l="1"/>
  <c r="F5" i="5"/>
  <c r="F6" i="5"/>
  <c r="F7" i="5"/>
  <c r="F8" i="5"/>
  <c r="F9" i="5"/>
  <c r="F12" i="5"/>
  <c r="E3" i="5"/>
  <c r="E5" i="5"/>
  <c r="E6" i="5"/>
  <c r="E7" i="5"/>
  <c r="E8" i="5"/>
  <c r="E9" i="5"/>
  <c r="E12" i="5"/>
  <c r="F4" i="5"/>
  <c r="F10" i="5"/>
  <c r="F11" i="5"/>
  <c r="E4" i="5"/>
  <c r="E10" i="5"/>
  <c r="E11" i="5"/>
  <c r="E3" i="4"/>
  <c r="E4" i="4"/>
  <c r="E5" i="4"/>
  <c r="C6" i="4"/>
  <c r="B6" i="4"/>
  <c r="E6" i="4"/>
  <c r="C7" i="4"/>
  <c r="B7" i="4"/>
  <c r="E7" i="4"/>
  <c r="D8" i="4"/>
  <c r="B8" i="4"/>
  <c r="E8" i="4"/>
  <c r="C9" i="4"/>
  <c r="B9" i="4"/>
  <c r="E9" i="4"/>
  <c r="C10" i="4"/>
  <c r="B10" i="4"/>
  <c r="E10" i="4"/>
  <c r="D11" i="4"/>
  <c r="B11" i="4"/>
  <c r="E11" i="4"/>
  <c r="C12" i="4"/>
  <c r="B12" i="4"/>
  <c r="E12" i="4"/>
  <c r="C13" i="4"/>
  <c r="B13" i="4"/>
  <c r="E13" i="4"/>
  <c r="D14" i="4"/>
  <c r="B14" i="4"/>
  <c r="E14" i="4"/>
  <c r="C15" i="4"/>
  <c r="B15" i="4"/>
  <c r="E15" i="4"/>
  <c r="C16" i="4"/>
  <c r="B16" i="4"/>
  <c r="E16" i="4"/>
  <c r="D17" i="4"/>
  <c r="B17" i="4"/>
  <c r="E17" i="4"/>
  <c r="C18" i="4"/>
  <c r="B18" i="4"/>
  <c r="E18" i="4"/>
  <c r="C19" i="4"/>
  <c r="B19" i="4"/>
  <c r="E19" i="4"/>
  <c r="D20" i="4"/>
  <c r="B20" i="4"/>
  <c r="E20" i="4"/>
  <c r="C21" i="4"/>
  <c r="B21" i="4"/>
  <c r="E21" i="4"/>
  <c r="C22" i="4"/>
  <c r="B22" i="4"/>
  <c r="E22" i="4"/>
  <c r="D23" i="4"/>
  <c r="B23" i="4"/>
  <c r="E23" i="4"/>
  <c r="C24" i="4"/>
  <c r="B24" i="4"/>
  <c r="E24" i="4"/>
  <c r="C25" i="4"/>
  <c r="B25" i="4"/>
  <c r="E25" i="4"/>
  <c r="D26" i="4"/>
  <c r="B26" i="4"/>
  <c r="E26" i="4"/>
  <c r="C27" i="4"/>
  <c r="B27" i="4"/>
  <c r="E27" i="4"/>
  <c r="C28" i="4"/>
  <c r="B28" i="4"/>
  <c r="E28" i="4"/>
  <c r="D29" i="4"/>
  <c r="B29" i="4"/>
  <c r="E29" i="4"/>
  <c r="C30" i="4"/>
  <c r="B30" i="4"/>
  <c r="E30" i="4"/>
  <c r="C31" i="4"/>
  <c r="B31" i="4"/>
  <c r="E31" i="4"/>
  <c r="D32" i="4"/>
  <c r="B32" i="4"/>
  <c r="E32" i="4"/>
  <c r="C33" i="4"/>
  <c r="B33" i="4"/>
  <c r="E33" i="4"/>
  <c r="C34" i="4"/>
  <c r="B34" i="4"/>
  <c r="E34" i="4"/>
  <c r="D35" i="4"/>
  <c r="B35" i="4"/>
  <c r="E35" i="4"/>
  <c r="C36" i="4"/>
  <c r="B36" i="4"/>
  <c r="E36" i="4"/>
  <c r="C37" i="4"/>
  <c r="B37" i="4"/>
  <c r="E37" i="4"/>
  <c r="D38" i="4"/>
  <c r="B38" i="4"/>
  <c r="E38" i="4"/>
  <c r="C39" i="4"/>
  <c r="B39" i="4"/>
  <c r="E39" i="4"/>
  <c r="C40" i="4"/>
  <c r="B40" i="4"/>
  <c r="E40" i="4"/>
  <c r="D41" i="4"/>
  <c r="B41" i="4"/>
  <c r="E41" i="4"/>
  <c r="C42" i="4"/>
  <c r="B42" i="4"/>
  <c r="E42" i="4"/>
  <c r="C43" i="4"/>
  <c r="B43" i="4"/>
  <c r="E43" i="4"/>
  <c r="D44" i="4"/>
  <c r="B44" i="4"/>
  <c r="E44" i="4"/>
  <c r="C45" i="4"/>
  <c r="B45" i="4"/>
  <c r="E45" i="4"/>
  <c r="C46" i="4"/>
  <c r="B46" i="4"/>
  <c r="E46" i="4"/>
  <c r="D47" i="4"/>
  <c r="B47" i="4"/>
  <c r="E47" i="4"/>
  <c r="C48" i="4"/>
  <c r="B48" i="4"/>
  <c r="E48" i="4"/>
  <c r="C49" i="4"/>
  <c r="B49" i="4"/>
  <c r="E49" i="4"/>
  <c r="D50" i="4"/>
  <c r="B50" i="4"/>
  <c r="E50" i="4"/>
  <c r="C51" i="4"/>
  <c r="B51" i="4"/>
  <c r="E51" i="4"/>
  <c r="C52" i="4"/>
  <c r="B52" i="4"/>
  <c r="E52" i="4"/>
  <c r="D53" i="4"/>
  <c r="B53" i="4"/>
  <c r="E53" i="4"/>
  <c r="C54" i="4"/>
  <c r="B54" i="4"/>
  <c r="E54" i="4"/>
  <c r="C55" i="4"/>
  <c r="B55" i="4"/>
  <c r="E55" i="4"/>
  <c r="D56" i="4"/>
  <c r="B56" i="4"/>
  <c r="E56" i="4"/>
  <c r="C57" i="4"/>
  <c r="B57" i="4"/>
  <c r="E57" i="4"/>
  <c r="C58" i="4"/>
  <c r="B58" i="4"/>
  <c r="E58" i="4"/>
  <c r="D59" i="4"/>
  <c r="B59" i="4"/>
  <c r="E59" i="4"/>
  <c r="C60" i="4"/>
  <c r="B60" i="4"/>
  <c r="E60" i="4"/>
  <c r="C61" i="4"/>
  <c r="B61" i="4"/>
  <c r="E61" i="4"/>
  <c r="D62" i="4"/>
  <c r="B62" i="4"/>
  <c r="E62" i="4"/>
  <c r="C63" i="4"/>
  <c r="B63" i="4"/>
  <c r="E63" i="4"/>
  <c r="C64" i="4"/>
  <c r="B64" i="4"/>
  <c r="E64" i="4"/>
  <c r="D65" i="4"/>
  <c r="B65" i="4"/>
  <c r="E65" i="4"/>
  <c r="C66" i="4"/>
  <c r="B66" i="4"/>
  <c r="E66" i="4"/>
  <c r="C67" i="4"/>
  <c r="B67" i="4"/>
  <c r="E67" i="4"/>
  <c r="D68" i="4"/>
  <c r="B68" i="4"/>
  <c r="E68" i="4"/>
  <c r="C69" i="4"/>
  <c r="B69" i="4"/>
  <c r="E69" i="4"/>
  <c r="C70" i="4"/>
  <c r="B70" i="4"/>
  <c r="E70" i="4"/>
  <c r="D71" i="4"/>
  <c r="B71" i="4"/>
  <c r="E71" i="4"/>
  <c r="C72" i="4"/>
  <c r="B72" i="4"/>
  <c r="E72" i="4"/>
  <c r="C73" i="4"/>
  <c r="B73" i="4"/>
  <c r="E73" i="4"/>
  <c r="D74" i="4"/>
  <c r="B74" i="4"/>
  <c r="E74" i="4"/>
  <c r="C75" i="4"/>
  <c r="B75" i="4"/>
  <c r="E75" i="4"/>
  <c r="C76" i="4"/>
  <c r="B76" i="4"/>
  <c r="E76" i="4"/>
  <c r="D77" i="4"/>
  <c r="B77" i="4"/>
  <c r="E77" i="4"/>
  <c r="C78" i="4"/>
  <c r="B78" i="4"/>
  <c r="E78" i="4"/>
  <c r="C79" i="4"/>
  <c r="B79" i="4"/>
  <c r="E79" i="4"/>
  <c r="D80" i="4"/>
  <c r="B80" i="4"/>
  <c r="E80" i="4"/>
  <c r="C81" i="4"/>
  <c r="B81" i="4"/>
  <c r="E81" i="4"/>
  <c r="C82" i="4"/>
  <c r="B82" i="4"/>
  <c r="E82" i="4"/>
  <c r="D83" i="4"/>
  <c r="B83" i="4"/>
  <c r="E83" i="4"/>
  <c r="C84" i="4"/>
  <c r="B84" i="4"/>
  <c r="E84" i="4"/>
  <c r="C85" i="4"/>
  <c r="B85" i="4"/>
  <c r="E85" i="4"/>
  <c r="D86" i="4"/>
  <c r="B86" i="4"/>
  <c r="E86" i="4"/>
  <c r="C87" i="4"/>
  <c r="B87" i="4"/>
  <c r="E87" i="4"/>
  <c r="C88" i="4"/>
  <c r="B88" i="4"/>
  <c r="E88" i="4"/>
  <c r="D89" i="4"/>
  <c r="B89" i="4"/>
  <c r="E89" i="4"/>
  <c r="C90" i="4"/>
  <c r="B90" i="4"/>
  <c r="E90" i="4"/>
  <c r="C91" i="4"/>
  <c r="B91" i="4"/>
  <c r="E91" i="4"/>
  <c r="D92" i="4"/>
  <c r="B92" i="4"/>
  <c r="E92" i="4"/>
  <c r="C93" i="4"/>
  <c r="B93" i="4"/>
  <c r="E93" i="4"/>
  <c r="C94" i="4"/>
  <c r="B94" i="4"/>
  <c r="E94" i="4"/>
  <c r="D95" i="4"/>
  <c r="B95" i="4"/>
  <c r="E95" i="4"/>
  <c r="C96" i="4"/>
  <c r="B96" i="4"/>
  <c r="E96" i="4"/>
  <c r="C97" i="4"/>
  <c r="B97" i="4"/>
  <c r="E97" i="4"/>
  <c r="D98" i="4"/>
  <c r="B98" i="4"/>
  <c r="E98" i="4"/>
  <c r="C99" i="4"/>
  <c r="B99" i="4"/>
  <c r="E99" i="4"/>
  <c r="C100" i="4"/>
  <c r="B100" i="4"/>
  <c r="E100" i="4"/>
  <c r="D101" i="4"/>
  <c r="B101" i="4"/>
  <c r="E101" i="4"/>
  <c r="C102" i="4"/>
  <c r="B102" i="4"/>
  <c r="E102" i="4"/>
  <c r="C103" i="4"/>
  <c r="B103" i="4"/>
  <c r="E103" i="4"/>
  <c r="D104" i="4"/>
  <c r="B104" i="4"/>
  <c r="E104" i="4"/>
  <c r="C105" i="4"/>
  <c r="B105" i="4"/>
  <c r="E105" i="4"/>
  <c r="C106" i="4"/>
  <c r="B106" i="4"/>
  <c r="E106" i="4"/>
  <c r="D107" i="4"/>
  <c r="B107" i="4"/>
  <c r="E107" i="4"/>
  <c r="H107" i="4"/>
  <c r="F3" i="4"/>
  <c r="G3" i="4"/>
  <c r="I107" i="4"/>
  <c r="H106" i="4"/>
  <c r="I106" i="4"/>
  <c r="H105" i="4"/>
  <c r="I105" i="4"/>
  <c r="H104" i="4"/>
  <c r="I104" i="4"/>
  <c r="H103" i="4"/>
  <c r="I103" i="4"/>
  <c r="H102" i="4"/>
  <c r="I102" i="4"/>
  <c r="H101" i="4"/>
  <c r="I101" i="4"/>
  <c r="H100" i="4"/>
  <c r="I100" i="4"/>
  <c r="H99" i="4"/>
  <c r="I99" i="4"/>
  <c r="H98" i="4"/>
  <c r="I98" i="4"/>
  <c r="H97" i="4"/>
  <c r="I97" i="4"/>
  <c r="H96" i="4"/>
  <c r="I96" i="4"/>
  <c r="H95" i="4"/>
  <c r="I95" i="4"/>
  <c r="H94" i="4"/>
  <c r="I94" i="4"/>
  <c r="H93" i="4"/>
  <c r="I93" i="4"/>
  <c r="H92" i="4"/>
  <c r="I92" i="4"/>
  <c r="H91" i="4"/>
  <c r="I91" i="4"/>
  <c r="H90" i="4"/>
  <c r="I90" i="4"/>
  <c r="H89" i="4"/>
  <c r="I89" i="4"/>
  <c r="H88" i="4"/>
  <c r="I88" i="4"/>
  <c r="H87" i="4"/>
  <c r="I87" i="4"/>
  <c r="H86" i="4"/>
  <c r="I86" i="4"/>
  <c r="H85" i="4"/>
  <c r="I85" i="4"/>
  <c r="H84" i="4"/>
  <c r="I84" i="4"/>
  <c r="H83" i="4"/>
  <c r="I83" i="4"/>
  <c r="H82" i="4"/>
  <c r="I82" i="4"/>
  <c r="H81" i="4"/>
  <c r="I81" i="4"/>
  <c r="H80" i="4"/>
  <c r="I80" i="4"/>
  <c r="H79" i="4"/>
  <c r="I79" i="4"/>
  <c r="H78" i="4"/>
  <c r="I78" i="4"/>
  <c r="H77" i="4"/>
  <c r="I77" i="4"/>
  <c r="H76" i="4"/>
  <c r="I76" i="4"/>
  <c r="H75" i="4"/>
  <c r="I75" i="4"/>
  <c r="H74" i="4"/>
  <c r="I74" i="4"/>
  <c r="H73" i="4"/>
  <c r="I73" i="4"/>
  <c r="H72" i="4"/>
  <c r="I72" i="4"/>
  <c r="H71" i="4"/>
  <c r="I71" i="4"/>
  <c r="H70" i="4"/>
  <c r="I70" i="4"/>
  <c r="H69" i="4"/>
  <c r="I69" i="4"/>
  <c r="H68" i="4"/>
  <c r="I68" i="4"/>
  <c r="H67" i="4"/>
  <c r="I67" i="4"/>
  <c r="H66" i="4"/>
  <c r="I66" i="4"/>
  <c r="H65" i="4"/>
  <c r="I65" i="4"/>
  <c r="H64" i="4"/>
  <c r="I64" i="4"/>
  <c r="H63" i="4"/>
  <c r="I63" i="4"/>
  <c r="H62" i="4"/>
  <c r="I62" i="4"/>
  <c r="H61" i="4"/>
  <c r="I61" i="4"/>
  <c r="H60" i="4"/>
  <c r="I60" i="4"/>
  <c r="H59" i="4"/>
  <c r="I59" i="4"/>
  <c r="H58" i="4"/>
  <c r="I58" i="4"/>
  <c r="H57" i="4"/>
  <c r="I57" i="4"/>
  <c r="H56" i="4"/>
  <c r="I56" i="4"/>
  <c r="H55" i="4"/>
  <c r="I55" i="4"/>
  <c r="H54" i="4"/>
  <c r="I54" i="4"/>
  <c r="H53" i="4"/>
  <c r="I53" i="4"/>
  <c r="H52" i="4"/>
  <c r="I52" i="4"/>
  <c r="H51" i="4"/>
  <c r="I51" i="4"/>
  <c r="H50" i="4"/>
  <c r="I50" i="4"/>
  <c r="H49" i="4"/>
  <c r="I49" i="4"/>
  <c r="H48" i="4"/>
  <c r="I48" i="4"/>
  <c r="H47" i="4"/>
  <c r="I47" i="4"/>
  <c r="H46" i="4"/>
  <c r="I46" i="4"/>
  <c r="H45" i="4"/>
  <c r="I45" i="4"/>
  <c r="H44" i="4"/>
  <c r="I44" i="4"/>
  <c r="H43" i="4"/>
  <c r="I43" i="4"/>
  <c r="H42" i="4"/>
  <c r="I42" i="4"/>
  <c r="H41" i="4"/>
  <c r="I41" i="4"/>
  <c r="H40" i="4"/>
  <c r="I40" i="4"/>
  <c r="H39" i="4"/>
  <c r="I39" i="4"/>
  <c r="H38" i="4"/>
  <c r="I38" i="4"/>
  <c r="H37" i="4"/>
  <c r="I37" i="4"/>
  <c r="H36" i="4"/>
  <c r="I36" i="4"/>
  <c r="H35" i="4"/>
  <c r="I35" i="4"/>
  <c r="H34" i="4"/>
  <c r="I34" i="4"/>
  <c r="H33" i="4"/>
  <c r="I33" i="4"/>
  <c r="H32" i="4"/>
  <c r="I32" i="4"/>
  <c r="H31" i="4"/>
  <c r="I31" i="4"/>
  <c r="H30" i="4"/>
  <c r="I30" i="4"/>
  <c r="H29" i="4"/>
  <c r="I29" i="4"/>
  <c r="H28" i="4"/>
  <c r="I28" i="4"/>
  <c r="H27" i="4"/>
  <c r="I27" i="4"/>
  <c r="H26" i="4"/>
  <c r="I26" i="4"/>
  <c r="H25" i="4"/>
  <c r="I25" i="4"/>
  <c r="H24" i="4"/>
  <c r="I24" i="4"/>
  <c r="H23" i="4"/>
  <c r="I23" i="4"/>
  <c r="H22" i="4"/>
  <c r="I22" i="4"/>
  <c r="H21" i="4"/>
  <c r="I21" i="4"/>
  <c r="H20" i="4"/>
  <c r="I20" i="4"/>
  <c r="H19" i="4"/>
  <c r="I19" i="4"/>
  <c r="H18" i="4"/>
  <c r="I18" i="4"/>
  <c r="H17" i="4"/>
  <c r="I17" i="4"/>
  <c r="H16" i="4"/>
  <c r="I16" i="4"/>
  <c r="H15" i="4"/>
  <c r="I15" i="4"/>
  <c r="H14" i="4"/>
  <c r="I14" i="4"/>
  <c r="H13" i="4"/>
  <c r="I13" i="4"/>
  <c r="H12" i="4"/>
  <c r="I12" i="4"/>
  <c r="H11" i="4"/>
  <c r="I11" i="4"/>
  <c r="H10" i="4"/>
  <c r="I10" i="4"/>
  <c r="H9" i="4"/>
  <c r="I9" i="4"/>
  <c r="H8" i="4"/>
  <c r="I8" i="4"/>
  <c r="H7" i="4"/>
  <c r="I7" i="4"/>
  <c r="H6" i="4"/>
  <c r="I6" i="4"/>
  <c r="H5" i="4"/>
  <c r="I5" i="4"/>
  <c r="H4" i="4"/>
  <c r="I4" i="4"/>
  <c r="H3" i="4"/>
  <c r="I3" i="4"/>
  <c r="E5" i="3"/>
  <c r="F5" i="3"/>
  <c r="H5" i="3"/>
  <c r="E6" i="3"/>
  <c r="F6" i="3"/>
  <c r="H6" i="3"/>
  <c r="F3" i="3"/>
  <c r="F4" i="3"/>
  <c r="H9" i="3"/>
  <c r="G5" i="3"/>
  <c r="G6" i="3"/>
  <c r="G9" i="3"/>
  <c r="H3" i="3"/>
  <c r="H4" i="3"/>
  <c r="H7" i="3"/>
  <c r="H8" i="3"/>
  <c r="G3" i="3"/>
  <c r="G4" i="3"/>
  <c r="G7" i="3"/>
  <c r="G8" i="3"/>
  <c r="F3" i="1"/>
  <c r="H3" i="1"/>
  <c r="F4" i="1"/>
  <c r="H4" i="1"/>
  <c r="F5" i="1"/>
  <c r="H5" i="1"/>
  <c r="H6" i="1"/>
  <c r="H7" i="1"/>
  <c r="H9" i="2"/>
  <c r="F3" i="2"/>
  <c r="H3" i="2"/>
  <c r="F4" i="2"/>
  <c r="H4" i="2"/>
  <c r="F5" i="2"/>
  <c r="H5" i="2"/>
  <c r="F6" i="2"/>
  <c r="H6" i="2"/>
  <c r="H7" i="2"/>
  <c r="H8" i="2"/>
  <c r="H10" i="2"/>
  <c r="G3" i="2"/>
  <c r="G4" i="2"/>
  <c r="G5" i="2"/>
  <c r="G6" i="2"/>
  <c r="G7" i="2"/>
  <c r="G8" i="2"/>
  <c r="G3" i="1"/>
  <c r="G4" i="1"/>
  <c r="G5" i="1"/>
  <c r="G6" i="1"/>
  <c r="G7" i="1"/>
</calcChain>
</file>

<file path=xl/sharedStrings.xml><?xml version="1.0" encoding="utf-8"?>
<sst xmlns="http://schemas.openxmlformats.org/spreadsheetml/2006/main" count="92" uniqueCount="46">
  <si>
    <t>Interest rate</t>
  </si>
  <si>
    <t>Per hectare values</t>
  </si>
  <si>
    <t>Rotation</t>
  </si>
  <si>
    <t>Year</t>
  </si>
  <si>
    <t>Concept</t>
  </si>
  <si>
    <t>Cost</t>
  </si>
  <si>
    <t>Revenue</t>
  </si>
  <si>
    <t>Cash-Flow</t>
  </si>
  <si>
    <t>Discounted Cash-Flow</t>
  </si>
  <si>
    <t>Compounded Cash-Flow</t>
  </si>
  <si>
    <t>Regeneration</t>
  </si>
  <si>
    <t>Pre-commercial thinning</t>
  </si>
  <si>
    <t>Final harvest</t>
  </si>
  <si>
    <t>NPV</t>
  </si>
  <si>
    <t>NFV</t>
  </si>
  <si>
    <r>
      <t>LEV</t>
    </r>
    <r>
      <rPr>
        <vertAlign val="subscript"/>
        <sz val="10"/>
        <rFont val="Arial"/>
        <family val="2"/>
      </rPr>
      <t>NPV</t>
    </r>
  </si>
  <si>
    <r>
      <t>LEV</t>
    </r>
    <r>
      <rPr>
        <vertAlign val="subscript"/>
        <sz val="10"/>
        <rFont val="Arial"/>
        <family val="2"/>
      </rPr>
      <t>NFV</t>
    </r>
  </si>
  <si>
    <t>Site preparation</t>
  </si>
  <si>
    <t>Plantation</t>
  </si>
  <si>
    <t>Rotation length</t>
  </si>
  <si>
    <t>LEV with immediate regeneration</t>
  </si>
  <si>
    <t>Difference with LEV with immediate regeneration</t>
  </si>
  <si>
    <t>Annual</t>
  </si>
  <si>
    <t>Property tax</t>
  </si>
  <si>
    <t>Management expense</t>
  </si>
  <si>
    <t>Sawtimber</t>
  </si>
  <si>
    <t>Pulpwood</t>
  </si>
  <si>
    <r>
      <t>LEV</t>
    </r>
    <r>
      <rPr>
        <vertAlign val="subscript"/>
        <sz val="10"/>
        <rFont val="Arial"/>
        <family val="2"/>
      </rPr>
      <t>NPVwanr</t>
    </r>
  </si>
  <si>
    <r>
      <t>LEV</t>
    </r>
    <r>
      <rPr>
        <vertAlign val="subscript"/>
        <sz val="10"/>
        <rFont val="Arial"/>
        <family val="2"/>
      </rPr>
      <t>NFVwanr</t>
    </r>
  </si>
  <si>
    <t>Costs</t>
  </si>
  <si>
    <t>Revenues</t>
  </si>
  <si>
    <t>NPV 1st rotation</t>
  </si>
  <si>
    <t>LEV</t>
  </si>
  <si>
    <t>NPV accummulated</t>
  </si>
  <si>
    <t>Dif. %</t>
  </si>
  <si>
    <t>Initial year</t>
  </si>
  <si>
    <t>Duration (years)</t>
  </si>
  <si>
    <t>Present value</t>
  </si>
  <si>
    <t>Future value</t>
  </si>
  <si>
    <t>Plantation cost</t>
  </si>
  <si>
    <t>Yearly property tax</t>
  </si>
  <si>
    <t>Scrub control cost</t>
  </si>
  <si>
    <t>Low pruning + Pre-commercial thinning costs</t>
  </si>
  <si>
    <t>Thinning revenue</t>
  </si>
  <si>
    <t>Second thinning revenue</t>
  </si>
  <si>
    <t>Final harvest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</si>
</sst>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C0A];[Red]\-#,##0.00\ [$€-C0A]"/>
  </numFmts>
  <fonts count="3" x14ac:knownFonts="1">
    <font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10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/>
    <xf numFmtId="10" fontId="0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baseColWidth="10" defaultColWidth="8.83203125" defaultRowHeight="12" x14ac:dyDescent="0"/>
  <cols>
    <col min="1" max="1" width="10.1640625" bestFit="1" customWidth="1"/>
    <col min="2" max="2" width="7.6640625" bestFit="1" customWidth="1"/>
    <col min="3" max="3" width="19.33203125" bestFit="1" customWidth="1"/>
    <col min="4" max="4" width="12.6640625" bestFit="1" customWidth="1"/>
    <col min="5" max="6" width="14" bestFit="1" customWidth="1"/>
    <col min="7" max="7" width="18.1640625" bestFit="1" customWidth="1"/>
    <col min="8" max="8" width="19.83203125" bestFit="1" customWidth="1"/>
    <col min="9" max="9" width="6.33203125" bestFit="1" customWidth="1"/>
  </cols>
  <sheetData>
    <row r="1" spans="1:9">
      <c r="A1" t="s">
        <v>0</v>
      </c>
      <c r="B1" s="2">
        <v>0.04</v>
      </c>
      <c r="C1" s="2"/>
      <c r="D1" s="1" t="s">
        <v>1</v>
      </c>
      <c r="E1" s="1"/>
      <c r="F1" s="1"/>
      <c r="G1" s="1"/>
      <c r="H1" s="1"/>
    </row>
    <row r="2" spans="1:9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9">
      <c r="A3">
        <v>1</v>
      </c>
      <c r="B3">
        <v>0</v>
      </c>
      <c r="C3" t="s">
        <v>10</v>
      </c>
      <c r="D3" s="3">
        <v>1500</v>
      </c>
      <c r="E3" s="3"/>
      <c r="F3" s="3">
        <f>E3-D3</f>
        <v>-1500</v>
      </c>
      <c r="G3" s="3">
        <f>F3/(1+$B$1)^B3</f>
        <v>-1500</v>
      </c>
      <c r="H3" s="3">
        <f>F3*(1+$B$1)^($B$5-B3)</f>
        <v>-10660.025019417482</v>
      </c>
    </row>
    <row r="4" spans="1:9">
      <c r="A4">
        <v>1</v>
      </c>
      <c r="B4">
        <v>10</v>
      </c>
      <c r="C4" t="s">
        <v>11</v>
      </c>
      <c r="D4" s="3">
        <v>300</v>
      </c>
      <c r="E4" s="3"/>
      <c r="F4" s="3">
        <f>E4-D4</f>
        <v>-300</v>
      </c>
      <c r="G4" s="3">
        <f>F4/(1+$B$1)^B4</f>
        <v>-202.66925064773957</v>
      </c>
      <c r="H4" s="3">
        <f>F4*(1+$B$1)^($B$5-B4)</f>
        <v>-1440.3061883809978</v>
      </c>
      <c r="I4" s="3"/>
    </row>
    <row r="5" spans="1:9">
      <c r="A5">
        <v>1</v>
      </c>
      <c r="B5">
        <v>50</v>
      </c>
      <c r="C5" t="s">
        <v>12</v>
      </c>
      <c r="D5" s="3"/>
      <c r="E5" s="3">
        <v>14000</v>
      </c>
      <c r="F5" s="3">
        <f>E5-D5</f>
        <v>14000</v>
      </c>
      <c r="G5" s="3">
        <f>F5/(1+$B$1)^B5</f>
        <v>1969.9766146653515</v>
      </c>
      <c r="H5" s="3">
        <f>F5*(1+$B$1)^($B$5-B5)</f>
        <v>14000</v>
      </c>
      <c r="I5" s="3"/>
    </row>
    <row r="6" spans="1:9">
      <c r="F6" t="s">
        <v>13</v>
      </c>
      <c r="G6" s="4">
        <f>SUM(G3:G5)</f>
        <v>267.30736401761192</v>
      </c>
      <c r="H6" s="4">
        <f>SUM(H3:H5)</f>
        <v>1899.668792201519</v>
      </c>
      <c r="I6" t="s">
        <v>14</v>
      </c>
    </row>
    <row r="7" spans="1:9">
      <c r="F7" t="s">
        <v>15</v>
      </c>
      <c r="G7" s="4">
        <f>G6/(1-1/(1+B1)^B5)</f>
        <v>311.08028441645996</v>
      </c>
      <c r="H7" s="4">
        <f>H6/((1+$B$1)^$B$5-1)</f>
        <v>311.08028441645985</v>
      </c>
      <c r="I7" t="s">
        <v>16</v>
      </c>
    </row>
  </sheetData>
  <mergeCells count="1">
    <mergeCell ref="D1:H1"/>
  </mergeCell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baseColWidth="10" defaultColWidth="8.83203125" defaultRowHeight="12" x14ac:dyDescent="0"/>
  <cols>
    <col min="1" max="1" width="10.1640625" bestFit="1" customWidth="1"/>
    <col min="2" max="2" width="7.6640625" bestFit="1" customWidth="1"/>
    <col min="3" max="3" width="19.33203125" bestFit="1" customWidth="1"/>
    <col min="4" max="4" width="12.6640625" bestFit="1" customWidth="1"/>
    <col min="5" max="6" width="14" bestFit="1" customWidth="1"/>
    <col min="7" max="7" width="48.6640625" bestFit="1" customWidth="1"/>
    <col min="8" max="8" width="19.83203125" bestFit="1" customWidth="1"/>
    <col min="9" max="9" width="6.33203125" bestFit="1" customWidth="1"/>
  </cols>
  <sheetData>
    <row r="1" spans="1:9">
      <c r="A1" t="s">
        <v>0</v>
      </c>
      <c r="B1" s="2">
        <v>0.04</v>
      </c>
      <c r="C1" s="2"/>
      <c r="D1" s="1" t="s">
        <v>1</v>
      </c>
      <c r="E1" s="1"/>
      <c r="F1" s="1"/>
      <c r="G1" s="1"/>
      <c r="H1" s="1"/>
    </row>
    <row r="2" spans="1:9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9">
      <c r="A3">
        <v>1</v>
      </c>
      <c r="B3">
        <v>1</v>
      </c>
      <c r="C3" t="s">
        <v>17</v>
      </c>
      <c r="D3" s="3">
        <v>1000</v>
      </c>
      <c r="E3" s="3"/>
      <c r="F3" s="3">
        <f>E3-D3</f>
        <v>-1000</v>
      </c>
      <c r="G3" s="3">
        <f>F3/(1+$B$1)^B3</f>
        <v>-961.53846153846155</v>
      </c>
      <c r="H3" s="3">
        <f>F3*(1+$B$1)^($B$7-B3)</f>
        <v>-7390.9506801294547</v>
      </c>
    </row>
    <row r="4" spans="1:9">
      <c r="A4">
        <v>1</v>
      </c>
      <c r="B4">
        <v>2</v>
      </c>
      <c r="C4" t="s">
        <v>18</v>
      </c>
      <c r="D4" s="3">
        <v>500</v>
      </c>
      <c r="E4" s="3"/>
      <c r="F4" s="3">
        <f>E4-D4</f>
        <v>-500</v>
      </c>
      <c r="G4" s="3">
        <f>F4/(1+$B$1)^B4</f>
        <v>-462.27810650887568</v>
      </c>
      <c r="H4" s="3">
        <f>F4*(1+$B$1)^($B$7-B4)</f>
        <v>-3553.3416731391608</v>
      </c>
    </row>
    <row r="5" spans="1:9">
      <c r="A5">
        <v>1</v>
      </c>
      <c r="B5">
        <v>12</v>
      </c>
      <c r="C5" t="s">
        <v>11</v>
      </c>
      <c r="D5" s="3">
        <v>300</v>
      </c>
      <c r="E5" s="3"/>
      <c r="F5" s="3">
        <f>E5-D5</f>
        <v>-300</v>
      </c>
      <c r="G5" s="3">
        <f>F5/(1+$B$1)^B5</f>
        <v>-187.37911487401954</v>
      </c>
      <c r="H5" s="3">
        <f>F5*(1+$B$1)^($B$7-B5)</f>
        <v>-1440.3061883809978</v>
      </c>
      <c r="I5" s="3"/>
    </row>
    <row r="6" spans="1:9">
      <c r="A6">
        <v>1</v>
      </c>
      <c r="B6">
        <v>52</v>
      </c>
      <c r="C6" t="s">
        <v>12</v>
      </c>
      <c r="D6" s="3"/>
      <c r="E6" s="3">
        <v>14000</v>
      </c>
      <c r="F6" s="3">
        <f>E6-D6</f>
        <v>14000</v>
      </c>
      <c r="G6" s="3">
        <f>F6/(1+$B$1)^B6</f>
        <v>1821.3541185885276</v>
      </c>
      <c r="H6" s="3">
        <f>F6*(1+$B$1)^($B$6-B6)</f>
        <v>14000</v>
      </c>
      <c r="I6" s="3"/>
    </row>
    <row r="7" spans="1:9">
      <c r="B7">
        <v>52</v>
      </c>
      <c r="C7" t="s">
        <v>19</v>
      </c>
      <c r="F7" t="s">
        <v>13</v>
      </c>
      <c r="G7" s="4">
        <f>SUM(G3:G6)</f>
        <v>210.15843566717103</v>
      </c>
      <c r="H7" s="4">
        <f>SUM(H3:H6)</f>
        <v>1615.4014583503886</v>
      </c>
      <c r="I7" t="s">
        <v>14</v>
      </c>
    </row>
    <row r="8" spans="1:9">
      <c r="F8" t="s">
        <v>15</v>
      </c>
      <c r="G8" s="4">
        <f>G7/(1-1/(1+B1)^B7)</f>
        <v>241.58827902461348</v>
      </c>
      <c r="H8" s="4">
        <f>H7/((1+$B$1)^$B$7-1)</f>
        <v>241.58827902461343</v>
      </c>
      <c r="I8" t="s">
        <v>16</v>
      </c>
    </row>
    <row r="9" spans="1:9">
      <c r="G9" s="5" t="s">
        <v>20</v>
      </c>
      <c r="H9" s="4">
        <f>Example1!H7</f>
        <v>311.08028441645985</v>
      </c>
    </row>
    <row r="10" spans="1:9">
      <c r="G10" s="5" t="s">
        <v>21</v>
      </c>
      <c r="H10" s="4">
        <f>H9-H8</f>
        <v>69.492005391846419</v>
      </c>
    </row>
  </sheetData>
  <mergeCells count="1">
    <mergeCell ref="D1:H1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/>
  </sheetViews>
  <sheetFormatPr baseColWidth="10" defaultColWidth="8.83203125" defaultRowHeight="12" x14ac:dyDescent="0"/>
  <cols>
    <col min="1" max="1" width="10.1640625" bestFit="1" customWidth="1"/>
    <col min="2" max="2" width="7.6640625" bestFit="1" customWidth="1"/>
    <col min="3" max="3" width="17.83203125" bestFit="1" customWidth="1"/>
    <col min="4" max="4" width="9.33203125" bestFit="1" customWidth="1"/>
    <col min="5" max="5" width="12.6640625" bestFit="1" customWidth="1"/>
    <col min="6" max="6" width="9.1640625" bestFit="1" customWidth="1"/>
    <col min="7" max="7" width="18.1640625" bestFit="1" customWidth="1"/>
    <col min="8" max="8" width="19.83203125" bestFit="1" customWidth="1"/>
    <col min="9" max="9" width="8.5" bestFit="1" customWidth="1"/>
  </cols>
  <sheetData>
    <row r="1" spans="1:9">
      <c r="A1" t="s">
        <v>0</v>
      </c>
      <c r="B1" s="2">
        <v>0.03</v>
      </c>
      <c r="C1" s="2"/>
      <c r="D1" s="1" t="s">
        <v>1</v>
      </c>
      <c r="E1" s="1"/>
      <c r="F1" s="1"/>
      <c r="G1" s="1"/>
      <c r="H1" s="1"/>
    </row>
    <row r="2" spans="1:9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9">
      <c r="A3">
        <v>1</v>
      </c>
      <c r="B3" t="s">
        <v>22</v>
      </c>
      <c r="C3" t="s">
        <v>23</v>
      </c>
      <c r="D3" s="3">
        <v>10</v>
      </c>
      <c r="E3" s="3"/>
      <c r="F3" s="3">
        <f>E3-D3</f>
        <v>-10</v>
      </c>
      <c r="G3" s="3">
        <f>F3*((1+$B$1)^$B$6-1)/($B$1*(1+$B$1)^$B$6)</f>
        <v>-302.00763445826095</v>
      </c>
      <c r="H3" s="3">
        <f>F3*((1+$B$1)^$B$6-1)/$B$1</f>
        <v>-3213.6301854767271</v>
      </c>
    </row>
    <row r="4" spans="1:9">
      <c r="A4">
        <v>1</v>
      </c>
      <c r="B4" t="s">
        <v>22</v>
      </c>
      <c r="C4" t="s">
        <v>24</v>
      </c>
      <c r="D4" s="3">
        <v>5</v>
      </c>
      <c r="E4" s="3"/>
      <c r="F4" s="3">
        <f>E4-D4</f>
        <v>-5</v>
      </c>
      <c r="G4" s="3">
        <f>F4*((1+$B$1)^$B$6-1)/($B$1*(1+$B$1)^$B$6)</f>
        <v>-151.00381722913048</v>
      </c>
      <c r="H4" s="3">
        <f>F4*((1+$B$1)^$B$6-1)/$B$1</f>
        <v>-1606.8150927383635</v>
      </c>
    </row>
    <row r="5" spans="1:9">
      <c r="A5">
        <v>1</v>
      </c>
      <c r="B5">
        <v>80</v>
      </c>
      <c r="C5" t="s">
        <v>25</v>
      </c>
      <c r="D5" s="3"/>
      <c r="E5" s="3">
        <f>300*50</f>
        <v>15000</v>
      </c>
      <c r="F5" s="3">
        <f>E5-D5</f>
        <v>15000</v>
      </c>
      <c r="G5" s="3">
        <f>F5/(1+$B$1)^B5</f>
        <v>1409.6564493782575</v>
      </c>
      <c r="H5" s="3">
        <f>F5*(1+$B$1)^($B$5-B5)</f>
        <v>15000</v>
      </c>
      <c r="I5" s="3"/>
    </row>
    <row r="6" spans="1:9">
      <c r="A6">
        <v>1</v>
      </c>
      <c r="B6">
        <v>80</v>
      </c>
      <c r="C6" t="s">
        <v>26</v>
      </c>
      <c r="D6" s="3"/>
      <c r="E6" s="3">
        <f>100*15</f>
        <v>1500</v>
      </c>
      <c r="F6" s="3">
        <f>E6-D6</f>
        <v>1500</v>
      </c>
      <c r="G6" s="3">
        <f>F6/(1+$B$1)^B6</f>
        <v>140.96564493782574</v>
      </c>
      <c r="H6" s="3">
        <f>F6*(1+$B$1)^($B$6-B6)</f>
        <v>1500</v>
      </c>
      <c r="I6" s="3"/>
    </row>
    <row r="7" spans="1:9">
      <c r="F7" s="6" t="s">
        <v>13</v>
      </c>
      <c r="G7" s="4">
        <f>SUM(G3:G6)</f>
        <v>1097.6106426286919</v>
      </c>
      <c r="H7" s="4">
        <f>SUM(H3:H6)</f>
        <v>11679.554721784909</v>
      </c>
      <c r="I7" t="s">
        <v>14</v>
      </c>
    </row>
    <row r="8" spans="1:9">
      <c r="F8" s="6" t="s">
        <v>15</v>
      </c>
      <c r="G8" s="4">
        <f>G7/(1-1/(1+B1)^B6)</f>
        <v>1211.4601502238818</v>
      </c>
      <c r="H8" s="4">
        <f>H7/((1+$B$1)^$B$6-1)</f>
        <v>1211.4601502238816</v>
      </c>
      <c r="I8" t="s">
        <v>16</v>
      </c>
    </row>
    <row r="9" spans="1:9">
      <c r="F9" s="6" t="s">
        <v>27</v>
      </c>
      <c r="G9" s="4">
        <f>SUM(G5:G6)*(1+B1)^B6/((1+B1)^B6-1)+SUM(F3:F4)/B1</f>
        <v>1211.4601502238818</v>
      </c>
      <c r="H9" s="4">
        <f>SUM(H5:H6)/((1+B1)^B6-1)+SUM(F3:F4)/B1</f>
        <v>1211.4601502238818</v>
      </c>
      <c r="I9" s="6" t="s">
        <v>28</v>
      </c>
    </row>
  </sheetData>
  <mergeCells count="1">
    <mergeCell ref="D1:H1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xSplit="9" ySplit="5" topLeftCell="J6" activePane="bottomRight" state="frozen"/>
      <selection pane="topRight" activeCell="J1" sqref="J1"/>
      <selection pane="bottomLeft" activeCell="A6" sqref="A6"/>
      <selection pane="bottomRight"/>
    </sheetView>
  </sheetViews>
  <sheetFormatPr baseColWidth="10" defaultColWidth="8.83203125" defaultRowHeight="12" x14ac:dyDescent="0"/>
  <cols>
    <col min="1" max="1" width="10.1640625" bestFit="1" customWidth="1"/>
    <col min="2" max="2" width="6" bestFit="1" customWidth="1"/>
    <col min="3" max="3" width="7.83203125" bestFit="1" customWidth="1"/>
    <col min="4" max="4" width="9.1640625" bestFit="1" customWidth="1"/>
    <col min="5" max="5" width="18.1640625" bestFit="1" customWidth="1"/>
    <col min="6" max="6" width="13.5" bestFit="1" customWidth="1"/>
    <col min="7" max="7" width="10" bestFit="1" customWidth="1"/>
    <col min="8" max="8" width="16.1640625" bestFit="1" customWidth="1"/>
    <col min="9" max="9" width="6.5" bestFit="1" customWidth="1"/>
  </cols>
  <sheetData>
    <row r="1" spans="1:9">
      <c r="A1" t="s">
        <v>0</v>
      </c>
      <c r="B1" s="2">
        <v>0.03</v>
      </c>
      <c r="C1" s="1" t="s">
        <v>1</v>
      </c>
      <c r="D1" s="1"/>
      <c r="E1" s="1"/>
      <c r="F1" s="1"/>
      <c r="G1" s="1"/>
      <c r="H1" s="1"/>
    </row>
    <row r="2" spans="1:9">
      <c r="A2" t="s">
        <v>2</v>
      </c>
      <c r="B2" t="s">
        <v>3</v>
      </c>
      <c r="C2" t="s">
        <v>29</v>
      </c>
      <c r="D2" t="s">
        <v>30</v>
      </c>
      <c r="E2" t="s">
        <v>8</v>
      </c>
      <c r="F2" t="s">
        <v>31</v>
      </c>
      <c r="G2" t="s">
        <v>32</v>
      </c>
      <c r="H2" t="s">
        <v>33</v>
      </c>
      <c r="I2" t="s">
        <v>34</v>
      </c>
    </row>
    <row r="3" spans="1:9">
      <c r="A3">
        <v>1</v>
      </c>
      <c r="B3">
        <v>0</v>
      </c>
      <c r="C3" s="3">
        <v>1500</v>
      </c>
      <c r="D3" s="3"/>
      <c r="E3" s="3">
        <f t="shared" ref="E3:E34" si="0">(D3-C3)/(1+$B$1)^B3</f>
        <v>-1500</v>
      </c>
      <c r="F3" s="3">
        <f>SUM(E3:E5)</f>
        <v>4088.2383447437082</v>
      </c>
      <c r="G3" s="3">
        <f>F3/(1-1/(1+B1)^B5)</f>
        <v>11415.258208466172</v>
      </c>
      <c r="H3" s="3">
        <f>SUM($E$3:E3)</f>
        <v>-1500</v>
      </c>
      <c r="I3" s="2">
        <f t="shared" ref="I3:I34" si="1">(H3-$G$3)/$G$3</f>
        <v>-1.1314030723271349</v>
      </c>
    </row>
    <row r="4" spans="1:9">
      <c r="A4">
        <v>1</v>
      </c>
      <c r="B4">
        <v>2</v>
      </c>
      <c r="C4" s="3">
        <v>200</v>
      </c>
      <c r="D4" s="3"/>
      <c r="E4" s="3">
        <f t="shared" si="0"/>
        <v>-188.51918182675087</v>
      </c>
      <c r="H4" s="3">
        <f>SUM($E$3:E4)</f>
        <v>-1688.5191818267508</v>
      </c>
      <c r="I4" s="2">
        <f t="shared" si="1"/>
        <v>-1.1479177387835566</v>
      </c>
    </row>
    <row r="5" spans="1:9">
      <c r="A5">
        <v>1</v>
      </c>
      <c r="B5">
        <v>15</v>
      </c>
      <c r="C5" s="3"/>
      <c r="D5" s="3">
        <v>9000</v>
      </c>
      <c r="E5" s="3">
        <f t="shared" si="0"/>
        <v>5776.757526570459</v>
      </c>
      <c r="H5" s="3">
        <f>SUM($E$3:E5)</f>
        <v>4088.2383447437082</v>
      </c>
      <c r="I5" s="2">
        <f t="shared" si="1"/>
        <v>-0.64186194739671776</v>
      </c>
    </row>
    <row r="6" spans="1:9">
      <c r="A6">
        <v>2</v>
      </c>
      <c r="B6">
        <f>$B$3+(A6-1)*15</f>
        <v>15</v>
      </c>
      <c r="C6" s="3">
        <f>$C$3</f>
        <v>1500</v>
      </c>
      <c r="D6" s="3"/>
      <c r="E6" s="3">
        <f t="shared" si="0"/>
        <v>-962.79292109507651</v>
      </c>
      <c r="H6" s="3">
        <f>SUM($E$3:E6)</f>
        <v>3125.4454236486317</v>
      </c>
      <c r="I6" s="2">
        <f t="shared" si="1"/>
        <v>-0.72620457929452409</v>
      </c>
    </row>
    <row r="7" spans="1:9">
      <c r="A7">
        <v>2</v>
      </c>
      <c r="B7">
        <f>$B$4+(A7-1)*15</f>
        <v>17</v>
      </c>
      <c r="C7" s="3">
        <f>$C$4</f>
        <v>200</v>
      </c>
      <c r="D7" s="3"/>
      <c r="E7" s="3">
        <f t="shared" si="0"/>
        <v>-121.00328916895424</v>
      </c>
      <c r="H7" s="3">
        <f>SUM($E$3:E7)</f>
        <v>3004.4421344796774</v>
      </c>
      <c r="I7" s="2">
        <f t="shared" si="1"/>
        <v>-0.73680471526685043</v>
      </c>
    </row>
    <row r="8" spans="1:9">
      <c r="A8">
        <v>2</v>
      </c>
      <c r="B8">
        <f>$B$5+(A8-1)*15</f>
        <v>30</v>
      </c>
      <c r="C8" s="3"/>
      <c r="D8" s="3">
        <f>$D$5</f>
        <v>9000</v>
      </c>
      <c r="E8" s="3">
        <f t="shared" si="0"/>
        <v>3707.8808356431623</v>
      </c>
      <c r="H8" s="3">
        <f>SUM($E$3:E8)</f>
        <v>6712.3229701228393</v>
      </c>
      <c r="I8" s="2">
        <f t="shared" si="1"/>
        <v>-0.41198675951590669</v>
      </c>
    </row>
    <row r="9" spans="1:9">
      <c r="A9">
        <v>3</v>
      </c>
      <c r="B9">
        <f>$B$3+(A9-1)*15</f>
        <v>30</v>
      </c>
      <c r="C9" s="3">
        <f>$C$3</f>
        <v>1500</v>
      </c>
      <c r="D9" s="3"/>
      <c r="E9" s="3">
        <f t="shared" si="0"/>
        <v>-617.98013927386035</v>
      </c>
      <c r="H9" s="3">
        <f>SUM($E$3:E9)</f>
        <v>6094.3428308489792</v>
      </c>
      <c r="I9" s="2">
        <f t="shared" si="1"/>
        <v>-0.46612308547439729</v>
      </c>
    </row>
    <row r="10" spans="1:9">
      <c r="A10">
        <v>3</v>
      </c>
      <c r="B10">
        <f>$B$4+(A10-1)*15</f>
        <v>32</v>
      </c>
      <c r="C10" s="3">
        <f>$C$4</f>
        <v>200</v>
      </c>
      <c r="D10" s="3"/>
      <c r="E10" s="3">
        <f t="shared" si="0"/>
        <v>-77.667406827393137</v>
      </c>
      <c r="H10" s="3">
        <f>SUM($E$3:E10)</f>
        <v>6016.675424021586</v>
      </c>
      <c r="I10" s="2">
        <f t="shared" si="1"/>
        <v>-0.47292690939226456</v>
      </c>
    </row>
    <row r="11" spans="1:9">
      <c r="A11">
        <v>3</v>
      </c>
      <c r="B11">
        <f>$B$5+(A11-1)*15</f>
        <v>45</v>
      </c>
      <c r="C11" s="3"/>
      <c r="D11" s="3">
        <f>$D$5</f>
        <v>9000</v>
      </c>
      <c r="E11" s="3">
        <f t="shared" si="0"/>
        <v>2379.9476138808895</v>
      </c>
      <c r="H11" s="3">
        <f>SUM($E$3:E11)</f>
        <v>8396.6230379024746</v>
      </c>
      <c r="I11" s="2">
        <f t="shared" si="1"/>
        <v>-0.26443862376454302</v>
      </c>
    </row>
    <row r="12" spans="1:9">
      <c r="A12">
        <v>4</v>
      </c>
      <c r="B12">
        <f>$B$3+(A12-1)*15</f>
        <v>45</v>
      </c>
      <c r="C12" s="3">
        <f>$C$3</f>
        <v>1500</v>
      </c>
      <c r="D12" s="3"/>
      <c r="E12" s="3">
        <f t="shared" si="0"/>
        <v>-396.65793564681491</v>
      </c>
      <c r="H12" s="3">
        <f>SUM($E$3:E12)</f>
        <v>7999.96510225566</v>
      </c>
      <c r="I12" s="2">
        <f t="shared" si="1"/>
        <v>-0.29918667136916327</v>
      </c>
    </row>
    <row r="13" spans="1:9">
      <c r="A13">
        <v>4</v>
      </c>
      <c r="B13">
        <f>$B$4+(A13-1)*15</f>
        <v>47</v>
      </c>
      <c r="C13" s="3">
        <f>$C$4</f>
        <v>200</v>
      </c>
      <c r="D13" s="3"/>
      <c r="E13" s="3">
        <f t="shared" si="0"/>
        <v>-49.851752995483686</v>
      </c>
      <c r="H13" s="3">
        <f>SUM($E$3:E13)</f>
        <v>7950.1133492601766</v>
      </c>
      <c r="I13" s="2">
        <f t="shared" si="1"/>
        <v>-0.3035537870388299</v>
      </c>
    </row>
    <row r="14" spans="1:9">
      <c r="A14">
        <v>4</v>
      </c>
      <c r="B14">
        <f>$B$5+(A14-1)*15</f>
        <v>60</v>
      </c>
      <c r="C14" s="3"/>
      <c r="D14" s="3">
        <f>$D$5</f>
        <v>9000</v>
      </c>
      <c r="E14" s="3">
        <f t="shared" si="0"/>
        <v>1527.5978101477592</v>
      </c>
      <c r="H14" s="3">
        <f>SUM($E$3:E14)</f>
        <v>9477.7111594079361</v>
      </c>
      <c r="I14" s="2">
        <f t="shared" si="1"/>
        <v>-0.16973309001641734</v>
      </c>
    </row>
    <row r="15" spans="1:9">
      <c r="A15">
        <v>5</v>
      </c>
      <c r="B15">
        <f>$B$3+(A15-1)*15</f>
        <v>60</v>
      </c>
      <c r="C15" s="3">
        <f>$C$3</f>
        <v>1500</v>
      </c>
      <c r="D15" s="3"/>
      <c r="E15" s="3">
        <f t="shared" si="0"/>
        <v>-254.59963502462654</v>
      </c>
      <c r="H15" s="3">
        <f>SUM($E$3:E15)</f>
        <v>9223.1115243833101</v>
      </c>
      <c r="I15" s="2">
        <f t="shared" si="1"/>
        <v>-0.1920365395201527</v>
      </c>
    </row>
    <row r="16" spans="1:9">
      <c r="A16">
        <v>5</v>
      </c>
      <c r="B16">
        <f>$B$4+(A16-1)*15</f>
        <v>62</v>
      </c>
      <c r="C16" s="3">
        <f>$C$4</f>
        <v>200</v>
      </c>
      <c r="D16" s="3"/>
      <c r="E16" s="3">
        <f t="shared" si="0"/>
        <v>-31.997943258821326</v>
      </c>
      <c r="H16" s="3">
        <f>SUM($E$3:E16)</f>
        <v>9191.1135811244894</v>
      </c>
      <c r="I16" s="2">
        <f t="shared" si="1"/>
        <v>-0.19483962488839163</v>
      </c>
    </row>
    <row r="17" spans="1:9">
      <c r="A17">
        <v>5</v>
      </c>
      <c r="B17">
        <f>$B$5+(A17-1)*15</f>
        <v>75</v>
      </c>
      <c r="C17" s="3"/>
      <c r="D17" s="3">
        <f>$D$5</f>
        <v>9000</v>
      </c>
      <c r="E17" s="3">
        <f t="shared" si="0"/>
        <v>980.50690526040239</v>
      </c>
      <c r="H17" s="3">
        <f>SUM($E$3:E17)</f>
        <v>10171.620486384893</v>
      </c>
      <c r="I17" s="2">
        <f t="shared" si="1"/>
        <v>-0.1089452116955997</v>
      </c>
    </row>
    <row r="18" spans="1:9">
      <c r="A18">
        <v>6</v>
      </c>
      <c r="B18">
        <f>$B$3+(A18-1)*15</f>
        <v>75</v>
      </c>
      <c r="C18" s="3">
        <f>$C$3</f>
        <v>1500</v>
      </c>
      <c r="D18" s="3"/>
      <c r="E18" s="3">
        <f t="shared" si="0"/>
        <v>-163.41781754340039</v>
      </c>
      <c r="H18" s="3">
        <f>SUM($E$3:E18)</f>
        <v>10008.202668841492</v>
      </c>
      <c r="I18" s="2">
        <f t="shared" si="1"/>
        <v>-0.1232609472277317</v>
      </c>
    </row>
    <row r="19" spans="1:9">
      <c r="A19">
        <v>6</v>
      </c>
      <c r="B19">
        <f>$B$4+(A19-1)*15</f>
        <v>77</v>
      </c>
      <c r="C19" s="3">
        <f>$C$4</f>
        <v>200</v>
      </c>
      <c r="D19" s="3"/>
      <c r="E19" s="3">
        <f t="shared" si="0"/>
        <v>-20.538262172796735</v>
      </c>
      <c r="H19" s="3">
        <f>SUM($E$3:E19)</f>
        <v>9987.6644066686949</v>
      </c>
      <c r="I19" s="2">
        <f t="shared" si="1"/>
        <v>-0.12506014106090882</v>
      </c>
    </row>
    <row r="20" spans="1:9">
      <c r="A20">
        <v>6</v>
      </c>
      <c r="B20">
        <f>$B$5+(A20-1)*15</f>
        <v>90</v>
      </c>
      <c r="C20" s="3"/>
      <c r="D20" s="3">
        <f>$D$5</f>
        <v>9000</v>
      </c>
      <c r="E20" s="3">
        <f t="shared" si="0"/>
        <v>629.35007164637091</v>
      </c>
      <c r="H20" s="3">
        <f>SUM($E$3:E20)</f>
        <v>10617.014478315066</v>
      </c>
      <c r="I20" s="2">
        <f t="shared" si="1"/>
        <v>-6.9927785738485071E-2</v>
      </c>
    </row>
    <row r="21" spans="1:9">
      <c r="A21">
        <v>7</v>
      </c>
      <c r="B21">
        <f>$B$3+(A21-1)*15</f>
        <v>90</v>
      </c>
      <c r="C21" s="3">
        <f>$C$3</f>
        <v>1500</v>
      </c>
      <c r="D21" s="3"/>
      <c r="E21" s="3">
        <f t="shared" si="0"/>
        <v>-104.89167860772848</v>
      </c>
      <c r="H21" s="3">
        <f>SUM($E$3:E21)</f>
        <v>10512.122799707338</v>
      </c>
      <c r="I21" s="2">
        <f t="shared" si="1"/>
        <v>-7.9116511625555649E-2</v>
      </c>
    </row>
    <row r="22" spans="1:9">
      <c r="A22">
        <v>7</v>
      </c>
      <c r="B22">
        <f>$B$4+(A22-1)*15</f>
        <v>92</v>
      </c>
      <c r="C22" s="3">
        <f>$C$4</f>
        <v>200</v>
      </c>
      <c r="D22" s="3"/>
      <c r="E22" s="3">
        <f t="shared" si="0"/>
        <v>-13.182728954375655</v>
      </c>
      <c r="H22" s="3">
        <f>SUM($E$3:E22)</f>
        <v>10498.940070752962</v>
      </c>
      <c r="I22" s="2">
        <f t="shared" si="1"/>
        <v>-8.027134568306292E-2</v>
      </c>
    </row>
    <row r="23" spans="1:9">
      <c r="A23">
        <v>7</v>
      </c>
      <c r="B23">
        <f>$B$5+(A23-1)*15</f>
        <v>105</v>
      </c>
      <c r="C23" s="3"/>
      <c r="D23" s="3">
        <f>$D$5</f>
        <v>9000</v>
      </c>
      <c r="E23" s="3">
        <f t="shared" si="0"/>
        <v>403.95586258120352</v>
      </c>
      <c r="H23" s="3">
        <f>SUM($E$3:E23)</f>
        <v>10902.895933334166</v>
      </c>
      <c r="I23" s="2">
        <f t="shared" si="1"/>
        <v>-4.4883984731244171E-2</v>
      </c>
    </row>
    <row r="24" spans="1:9">
      <c r="A24">
        <v>8</v>
      </c>
      <c r="B24">
        <f>$B$3+(A24-1)*15</f>
        <v>105</v>
      </c>
      <c r="C24" s="3">
        <f>$C$3</f>
        <v>1500</v>
      </c>
      <c r="D24" s="3"/>
      <c r="E24" s="3">
        <f t="shared" si="0"/>
        <v>-67.325977096867248</v>
      </c>
      <c r="H24" s="3">
        <f>SUM($E$3:E24)</f>
        <v>10835.569956237299</v>
      </c>
      <c r="I24" s="2">
        <f t="shared" si="1"/>
        <v>-5.0781878223213936E-2</v>
      </c>
    </row>
    <row r="25" spans="1:9">
      <c r="A25">
        <v>8</v>
      </c>
      <c r="B25">
        <f>$B$4+(A25-1)*15</f>
        <v>107</v>
      </c>
      <c r="C25" s="3">
        <f>$C$4</f>
        <v>200</v>
      </c>
      <c r="D25" s="3"/>
      <c r="E25" s="3">
        <f t="shared" si="0"/>
        <v>-8.4614920786586545</v>
      </c>
      <c r="H25" s="3">
        <f>SUM($E$3:E25)</f>
        <v>10827.10846415864</v>
      </c>
      <c r="I25" s="2">
        <f t="shared" si="1"/>
        <v>-5.1523122260285603E-2</v>
      </c>
    </row>
    <row r="26" spans="1:9">
      <c r="A26">
        <v>8</v>
      </c>
      <c r="B26">
        <f>$B$5+(A26-1)*15</f>
        <v>120</v>
      </c>
      <c r="C26" s="3"/>
      <c r="D26" s="3">
        <f>$D$5</f>
        <v>9000</v>
      </c>
      <c r="E26" s="3">
        <f t="shared" si="0"/>
        <v>259.28389661869221</v>
      </c>
      <c r="H26" s="3">
        <f>SUM($E$3:E26)</f>
        <v>11086.392360777332</v>
      </c>
      <c r="I26" s="2">
        <f t="shared" si="1"/>
        <v>-2.8809321846520724E-2</v>
      </c>
    </row>
    <row r="27" spans="1:9">
      <c r="A27">
        <v>9</v>
      </c>
      <c r="B27">
        <f>$B$3+(A27-1)*15</f>
        <v>120</v>
      </c>
      <c r="C27" s="3">
        <f>$C$3</f>
        <v>1500</v>
      </c>
      <c r="D27" s="3"/>
      <c r="E27" s="3">
        <f t="shared" si="0"/>
        <v>-43.213982769782042</v>
      </c>
      <c r="H27" s="3">
        <f>SUM($E$3:E27)</f>
        <v>11043.178378007549</v>
      </c>
      <c r="I27" s="2">
        <f t="shared" si="1"/>
        <v>-3.259495524881495E-2</v>
      </c>
    </row>
    <row r="28" spans="1:9">
      <c r="A28">
        <v>9</v>
      </c>
      <c r="B28">
        <f>$B$4+(A28-1)*15</f>
        <v>122</v>
      </c>
      <c r="C28" s="3">
        <f>$C$4</f>
        <v>200</v>
      </c>
      <c r="D28" s="3"/>
      <c r="E28" s="3">
        <f t="shared" si="0"/>
        <v>-5.4311097834897453</v>
      </c>
      <c r="H28" s="3">
        <f>SUM($E$3:E28)</f>
        <v>11037.74726822406</v>
      </c>
      <c r="I28" s="2">
        <f t="shared" si="1"/>
        <v>-3.3070731589945883E-2</v>
      </c>
    </row>
    <row r="29" spans="1:9">
      <c r="A29">
        <v>9</v>
      </c>
      <c r="B29">
        <f>$B$5+(A29-1)*15</f>
        <v>135</v>
      </c>
      <c r="C29" s="3"/>
      <c r="D29" s="3">
        <f>$D$5</f>
        <v>9000</v>
      </c>
      <c r="E29" s="3">
        <f t="shared" si="0"/>
        <v>166.42446681228304</v>
      </c>
      <c r="H29" s="3">
        <f>SUM($E$3:E29)</f>
        <v>11204.171735036343</v>
      </c>
      <c r="I29" s="2">
        <f t="shared" si="1"/>
        <v>-1.8491607423586378E-2</v>
      </c>
    </row>
    <row r="30" spans="1:9">
      <c r="A30">
        <v>10</v>
      </c>
      <c r="B30">
        <f>$B$3+(A30-1)*15</f>
        <v>135</v>
      </c>
      <c r="C30" s="3">
        <f>$C$3</f>
        <v>1500</v>
      </c>
      <c r="D30" s="3"/>
      <c r="E30" s="3">
        <f t="shared" si="0"/>
        <v>-27.737411135380508</v>
      </c>
      <c r="H30" s="3">
        <f>SUM($E$3:E30)</f>
        <v>11176.434323900963</v>
      </c>
      <c r="I30" s="2">
        <f t="shared" si="1"/>
        <v>-2.0921461451312934E-2</v>
      </c>
    </row>
    <row r="31" spans="1:9">
      <c r="A31">
        <v>10</v>
      </c>
      <c r="B31">
        <f>$B$4+(A31-1)*15</f>
        <v>137</v>
      </c>
      <c r="C31" s="3">
        <f>$C$4</f>
        <v>200</v>
      </c>
      <c r="D31" s="3"/>
      <c r="E31" s="3">
        <f t="shared" si="0"/>
        <v>-3.4860227021560952</v>
      </c>
      <c r="H31" s="3">
        <f>SUM($E$3:E31)</f>
        <v>11172.948301198807</v>
      </c>
      <c r="I31" s="2">
        <f t="shared" si="1"/>
        <v>-2.1226844180156589E-2</v>
      </c>
    </row>
    <row r="32" spans="1:9">
      <c r="A32">
        <v>10</v>
      </c>
      <c r="B32">
        <f>$B$5+(A32-1)*15</f>
        <v>150</v>
      </c>
      <c r="C32" s="3"/>
      <c r="D32" s="3">
        <f>$D$5</f>
        <v>9000</v>
      </c>
      <c r="E32" s="3">
        <f t="shared" si="0"/>
        <v>106.82153236259242</v>
      </c>
      <c r="H32" s="3">
        <f>SUM($E$3:E32)</f>
        <v>11279.769833561399</v>
      </c>
      <c r="I32" s="2">
        <f t="shared" si="1"/>
        <v>-1.1869059151398572E-2</v>
      </c>
    </row>
    <row r="33" spans="1:9">
      <c r="A33">
        <v>11</v>
      </c>
      <c r="B33">
        <f>$B$3+(A33-1)*15</f>
        <v>150</v>
      </c>
      <c r="C33" s="3">
        <f>$C$3</f>
        <v>1500</v>
      </c>
      <c r="D33" s="3"/>
      <c r="E33" s="3">
        <f t="shared" si="0"/>
        <v>-17.803588727098738</v>
      </c>
      <c r="H33" s="3">
        <f>SUM($E$3:E33)</f>
        <v>11261.966244834301</v>
      </c>
      <c r="I33" s="2">
        <f t="shared" si="1"/>
        <v>-1.3428689989524855E-2</v>
      </c>
    </row>
    <row r="34" spans="1:9">
      <c r="A34">
        <v>11</v>
      </c>
      <c r="B34">
        <f>$B$4+(A34-1)*15</f>
        <v>152</v>
      </c>
      <c r="C34" s="3">
        <f>$C$4</f>
        <v>200</v>
      </c>
      <c r="D34" s="3"/>
      <c r="E34" s="3">
        <f t="shared" si="0"/>
        <v>-2.2375453202750797</v>
      </c>
      <c r="H34" s="3">
        <f>SUM($E$3:E34)</f>
        <v>11259.728699514026</v>
      </c>
      <c r="I34" s="2">
        <f t="shared" si="1"/>
        <v>-1.3624703542561737E-2</v>
      </c>
    </row>
    <row r="35" spans="1:9">
      <c r="A35">
        <v>11</v>
      </c>
      <c r="B35">
        <f>$B$5+(A35-1)*15</f>
        <v>165</v>
      </c>
      <c r="C35" s="3"/>
      <c r="D35" s="3">
        <f>$D$5</f>
        <v>9000</v>
      </c>
      <c r="E35" s="3">
        <f t="shared" ref="E35:E66" si="2">(D35-C35)/(1+$B$1)^B35</f>
        <v>68.564676786155104</v>
      </c>
      <c r="H35" s="3">
        <f>SUM($E$3:E35)</f>
        <v>11328.29337630018</v>
      </c>
      <c r="I35" s="2">
        <f t="shared" ref="I35:I66" si="3">(H35-$G$3)/$G$3</f>
        <v>-7.6182974206832855E-3</v>
      </c>
    </row>
    <row r="36" spans="1:9">
      <c r="A36">
        <v>12</v>
      </c>
      <c r="B36">
        <f>$B$3+(A36-1)*15</f>
        <v>165</v>
      </c>
      <c r="C36" s="3">
        <f>$C$3</f>
        <v>1500</v>
      </c>
      <c r="D36" s="3"/>
      <c r="E36" s="3">
        <f t="shared" si="2"/>
        <v>-11.427446131025849</v>
      </c>
      <c r="H36" s="3">
        <f>SUM($E$3:E36)</f>
        <v>11316.865930169155</v>
      </c>
      <c r="I36" s="2">
        <f t="shared" si="3"/>
        <v>-8.6193651076629744E-3</v>
      </c>
    </row>
    <row r="37" spans="1:9">
      <c r="A37">
        <v>12</v>
      </c>
      <c r="B37">
        <f>$B$4+(A37-1)*15</f>
        <v>167</v>
      </c>
      <c r="C37" s="3">
        <f>$C$4</f>
        <v>200</v>
      </c>
      <c r="D37" s="3"/>
      <c r="E37" s="3">
        <f t="shared" si="2"/>
        <v>-1.4361951966601751</v>
      </c>
      <c r="H37" s="3">
        <f>SUM($E$3:E37)</f>
        <v>11315.429734972495</v>
      </c>
      <c r="I37" s="2">
        <f t="shared" si="3"/>
        <v>-8.7451787485313959E-3</v>
      </c>
    </row>
    <row r="38" spans="1:9">
      <c r="A38">
        <v>12</v>
      </c>
      <c r="B38">
        <f>$B$5+(A38-1)*15</f>
        <v>180</v>
      </c>
      <c r="C38" s="3"/>
      <c r="D38" s="3">
        <f>$D$5</f>
        <v>9000</v>
      </c>
      <c r="E38" s="3">
        <f t="shared" si="2"/>
        <v>44.009056964588034</v>
      </c>
      <c r="H38" s="3">
        <f>SUM($E$3:E38)</f>
        <v>11359.438791937082</v>
      </c>
      <c r="I38" s="2">
        <f t="shared" si="3"/>
        <v>-4.8898952182869614E-3</v>
      </c>
    </row>
    <row r="39" spans="1:9">
      <c r="A39">
        <v>13</v>
      </c>
      <c r="B39">
        <f>$B$3+(A39-1)*15</f>
        <v>180</v>
      </c>
      <c r="C39" s="3">
        <f>$C$3</f>
        <v>1500</v>
      </c>
      <c r="D39" s="3"/>
      <c r="E39" s="3">
        <f t="shared" si="2"/>
        <v>-7.3348428274313386</v>
      </c>
      <c r="H39" s="3">
        <f>SUM($E$3:E39)</f>
        <v>11352.103949109651</v>
      </c>
      <c r="I39" s="2">
        <f t="shared" si="3"/>
        <v>-5.5324424733277011E-3</v>
      </c>
    </row>
    <row r="40" spans="1:9">
      <c r="A40">
        <v>13</v>
      </c>
      <c r="B40">
        <f>$B$4+(A40-1)*15</f>
        <v>182</v>
      </c>
      <c r="C40" s="3">
        <f>$C$4</f>
        <v>200</v>
      </c>
      <c r="D40" s="3"/>
      <c r="E40" s="3">
        <f t="shared" si="2"/>
        <v>-0.92183904577011211</v>
      </c>
      <c r="H40" s="3">
        <f>SUM($E$3:E40)</f>
        <v>11351.182110063881</v>
      </c>
      <c r="I40" s="2">
        <f t="shared" si="3"/>
        <v>-5.6131974618645582E-3</v>
      </c>
    </row>
    <row r="41" spans="1:9">
      <c r="A41">
        <v>13</v>
      </c>
      <c r="B41">
        <f>$B$5+(A41-1)*15</f>
        <v>195</v>
      </c>
      <c r="C41" s="3"/>
      <c r="D41" s="3">
        <f>$D$5</f>
        <v>9000</v>
      </c>
      <c r="E41" s="3">
        <f t="shared" si="2"/>
        <v>28.247739006383561</v>
      </c>
      <c r="H41" s="3">
        <f>SUM($E$3:E41)</f>
        <v>11379.429849070264</v>
      </c>
      <c r="I41" s="2">
        <f t="shared" si="3"/>
        <v>-3.1386376673753586E-3</v>
      </c>
    </row>
    <row r="42" spans="1:9">
      <c r="A42">
        <v>14</v>
      </c>
      <c r="B42">
        <f>$B$3+(A42-1)*15</f>
        <v>195</v>
      </c>
      <c r="C42" s="3">
        <f>$C$3</f>
        <v>1500</v>
      </c>
      <c r="D42" s="3"/>
      <c r="E42" s="3">
        <f t="shared" si="2"/>
        <v>-4.7079565010639266</v>
      </c>
      <c r="H42" s="3">
        <f>SUM($E$3:E42)</f>
        <v>11374.7218925692</v>
      </c>
      <c r="I42" s="2">
        <f t="shared" si="3"/>
        <v>-3.5510642997902786E-3</v>
      </c>
    </row>
    <row r="43" spans="1:9">
      <c r="A43">
        <v>14</v>
      </c>
      <c r="B43">
        <f>$B$4+(A43-1)*15</f>
        <v>197</v>
      </c>
      <c r="C43" s="3">
        <f>$C$4</f>
        <v>200</v>
      </c>
      <c r="D43" s="3"/>
      <c r="E43" s="3">
        <f t="shared" si="2"/>
        <v>-0.59169340510433632</v>
      </c>
      <c r="H43" s="3">
        <f>SUM($E$3:E43)</f>
        <v>11374.130199164096</v>
      </c>
      <c r="I43" s="2">
        <f t="shared" si="3"/>
        <v>-3.6028978539945069E-3</v>
      </c>
    </row>
    <row r="44" spans="1:9">
      <c r="A44">
        <v>14</v>
      </c>
      <c r="B44">
        <f>$B$5+(A44-1)*15</f>
        <v>210</v>
      </c>
      <c r="C44" s="3"/>
      <c r="D44" s="3">
        <f>$D$5</f>
        <v>9000</v>
      </c>
      <c r="E44" s="3">
        <f t="shared" si="2"/>
        <v>18.131148768191579</v>
      </c>
      <c r="H44" s="3">
        <f>SUM($E$3:E44)</f>
        <v>11392.261347932288</v>
      </c>
      <c r="I44" s="2">
        <f t="shared" si="3"/>
        <v>-2.0145720853539588E-3</v>
      </c>
    </row>
    <row r="45" spans="1:9">
      <c r="A45">
        <v>15</v>
      </c>
      <c r="B45">
        <f>$B$3+(A45-1)*15</f>
        <v>210</v>
      </c>
      <c r="C45" s="3">
        <f>$C$3</f>
        <v>1500</v>
      </c>
      <c r="D45" s="3"/>
      <c r="E45" s="3">
        <f t="shared" si="2"/>
        <v>-3.0218581280319299</v>
      </c>
      <c r="H45" s="3">
        <f>SUM($E$3:E45)</f>
        <v>11389.239489804257</v>
      </c>
      <c r="I45" s="2">
        <f t="shared" si="3"/>
        <v>-2.279293046793997E-3</v>
      </c>
    </row>
    <row r="46" spans="1:9">
      <c r="A46">
        <v>15</v>
      </c>
      <c r="B46">
        <f>$B$4+(A46-1)*15</f>
        <v>212</v>
      </c>
      <c r="C46" s="3">
        <f>$C$4</f>
        <v>200</v>
      </c>
      <c r="D46" s="3"/>
      <c r="E46" s="3">
        <f t="shared" si="2"/>
        <v>-0.3797854812620643</v>
      </c>
      <c r="H46" s="3">
        <f>SUM($E$3:E46)</f>
        <v>11388.859704322995</v>
      </c>
      <c r="I46" s="2">
        <f t="shared" si="3"/>
        <v>-2.3125630328360357E-3</v>
      </c>
    </row>
    <row r="47" spans="1:9">
      <c r="A47">
        <v>15</v>
      </c>
      <c r="B47">
        <f>$B$5+(A47-1)*15</f>
        <v>225</v>
      </c>
      <c r="C47" s="3"/>
      <c r="D47" s="3">
        <f>$D$5</f>
        <v>9000</v>
      </c>
      <c r="E47" s="3">
        <f t="shared" si="2"/>
        <v>11.637694456891047</v>
      </c>
      <c r="H47" s="3">
        <f>SUM($E$3:E47)</f>
        <v>11400.497398779886</v>
      </c>
      <c r="I47" s="2">
        <f t="shared" si="3"/>
        <v>-1.2930771618760691E-3</v>
      </c>
    </row>
    <row r="48" spans="1:9">
      <c r="A48">
        <v>16</v>
      </c>
      <c r="B48">
        <f>$B$3+(A48-1)*15</f>
        <v>225</v>
      </c>
      <c r="C48" s="3">
        <f>$C$3</f>
        <v>1500</v>
      </c>
      <c r="D48" s="3"/>
      <c r="E48" s="3">
        <f t="shared" si="2"/>
        <v>-1.9396157428151746</v>
      </c>
      <c r="H48" s="3">
        <f>SUM($E$3:E48)</f>
        <v>11398.557783037071</v>
      </c>
      <c r="I48" s="2">
        <f t="shared" si="3"/>
        <v>-1.462991473702677E-3</v>
      </c>
    </row>
    <row r="49" spans="1:9">
      <c r="A49">
        <v>16</v>
      </c>
      <c r="B49">
        <f>$B$4+(A49-1)*15</f>
        <v>227</v>
      </c>
      <c r="C49" s="3">
        <f>$C$4</f>
        <v>200</v>
      </c>
      <c r="D49" s="3"/>
      <c r="E49" s="3">
        <f t="shared" si="2"/>
        <v>-0.24376984859586825</v>
      </c>
      <c r="H49" s="3">
        <f>SUM($E$3:E49)</f>
        <v>11398.314013188476</v>
      </c>
      <c r="I49" s="2">
        <f t="shared" si="3"/>
        <v>-1.4843462117334607E-3</v>
      </c>
    </row>
    <row r="50" spans="1:9">
      <c r="A50">
        <v>16</v>
      </c>
      <c r="B50">
        <f>$B$5+(A50-1)*15</f>
        <v>240</v>
      </c>
      <c r="C50" s="3"/>
      <c r="D50" s="3">
        <f>$D$5</f>
        <v>9000</v>
      </c>
      <c r="E50" s="3">
        <f t="shared" si="2"/>
        <v>7.4697932273080756</v>
      </c>
      <c r="H50" s="3">
        <f>SUM($E$3:E50)</f>
        <v>11405.783806415784</v>
      </c>
      <c r="I50" s="2">
        <f t="shared" si="3"/>
        <v>-8.2997702525562883E-4</v>
      </c>
    </row>
    <row r="51" spans="1:9">
      <c r="A51">
        <v>17</v>
      </c>
      <c r="B51">
        <f>$B$3+(A51-1)*15</f>
        <v>240</v>
      </c>
      <c r="C51" s="3">
        <f>$C$3</f>
        <v>1500</v>
      </c>
      <c r="D51" s="3"/>
      <c r="E51" s="3">
        <f t="shared" si="2"/>
        <v>-1.2449655378846791</v>
      </c>
      <c r="H51" s="3">
        <f>SUM($E$3:E51)</f>
        <v>11404.5388408779</v>
      </c>
      <c r="I51" s="2">
        <f t="shared" si="3"/>
        <v>-9.3903855633521445E-4</v>
      </c>
    </row>
    <row r="52" spans="1:9">
      <c r="A52">
        <v>17</v>
      </c>
      <c r="B52">
        <f>$B$4+(A52-1)*15</f>
        <v>242</v>
      </c>
      <c r="C52" s="3">
        <f>$C$4</f>
        <v>200</v>
      </c>
      <c r="D52" s="3"/>
      <c r="E52" s="3">
        <f t="shared" si="2"/>
        <v>-0.15646658973634706</v>
      </c>
      <c r="H52" s="3">
        <f>SUM($E$3:E52)</f>
        <v>11404.382374288163</v>
      </c>
      <c r="I52" s="2">
        <f t="shared" si="3"/>
        <v>-9.5274535007385214E-4</v>
      </c>
    </row>
    <row r="53" spans="1:9">
      <c r="A53">
        <v>17</v>
      </c>
      <c r="B53">
        <f>$B$5+(A53-1)*15</f>
        <v>255</v>
      </c>
      <c r="C53" s="3"/>
      <c r="D53" s="3">
        <f>$D$5</f>
        <v>9000</v>
      </c>
      <c r="E53" s="3">
        <f t="shared" si="2"/>
        <v>4.7945760275307743</v>
      </c>
      <c r="H53" s="3">
        <f>SUM($E$3:E53)</f>
        <v>11409.176950315694</v>
      </c>
      <c r="I53" s="2">
        <f t="shared" si="3"/>
        <v>-5.3273066972481535E-4</v>
      </c>
    </row>
    <row r="54" spans="1:9">
      <c r="A54">
        <v>18</v>
      </c>
      <c r="B54">
        <f>$B$3+(A54-1)*15</f>
        <v>255</v>
      </c>
      <c r="C54" s="3">
        <f>$C$3</f>
        <v>1500</v>
      </c>
      <c r="D54" s="3"/>
      <c r="E54" s="3">
        <f t="shared" si="2"/>
        <v>-0.79909600458846242</v>
      </c>
      <c r="H54" s="3">
        <f>SUM($E$3:E54)</f>
        <v>11408.377854311106</v>
      </c>
      <c r="I54" s="2">
        <f t="shared" si="3"/>
        <v>-6.027331164496282E-4</v>
      </c>
    </row>
    <row r="55" spans="1:9">
      <c r="A55">
        <v>18</v>
      </c>
      <c r="B55">
        <f>$B$4+(A55-1)*15</f>
        <v>257</v>
      </c>
      <c r="C55" s="3">
        <f>$C$4</f>
        <v>200</v>
      </c>
      <c r="D55" s="3"/>
      <c r="E55" s="3">
        <f t="shared" si="2"/>
        <v>-0.10042994999069502</v>
      </c>
      <c r="H55" s="3">
        <f>SUM($E$3:E55)</f>
        <v>11408.277424361115</v>
      </c>
      <c r="I55" s="2">
        <f t="shared" si="3"/>
        <v>-6.1153098577127482E-4</v>
      </c>
    </row>
    <row r="56" spans="1:9">
      <c r="A56">
        <v>18</v>
      </c>
      <c r="B56">
        <f>$B$5+(A56-1)*15</f>
        <v>270</v>
      </c>
      <c r="C56" s="3"/>
      <c r="D56" s="3">
        <f>$D$5</f>
        <v>9000</v>
      </c>
      <c r="E56" s="3">
        <f t="shared" si="2"/>
        <v>3.0774559059725228</v>
      </c>
      <c r="H56" s="3">
        <f>SUM($E$3:E56)</f>
        <v>11411.354880267087</v>
      </c>
      <c r="I56" s="2">
        <f t="shared" si="3"/>
        <v>-3.4193954510728123E-4</v>
      </c>
    </row>
    <row r="57" spans="1:9">
      <c r="A57">
        <v>19</v>
      </c>
      <c r="B57">
        <f>$B$3+(A57-1)*15</f>
        <v>270</v>
      </c>
      <c r="C57" s="3">
        <f>$C$3</f>
        <v>1500</v>
      </c>
      <c r="D57" s="3"/>
      <c r="E57" s="3">
        <f t="shared" si="2"/>
        <v>-0.51290931766208714</v>
      </c>
      <c r="H57" s="3">
        <f>SUM($E$3:E57)</f>
        <v>11410.841970949425</v>
      </c>
      <c r="I57" s="2">
        <f t="shared" si="3"/>
        <v>-3.868714518846135E-4</v>
      </c>
    </row>
    <row r="58" spans="1:9">
      <c r="A58">
        <v>19</v>
      </c>
      <c r="B58">
        <f>$B$4+(A58-1)*15</f>
        <v>272</v>
      </c>
      <c r="C58" s="3">
        <f>$C$4</f>
        <v>200</v>
      </c>
      <c r="D58" s="3"/>
      <c r="E58" s="3">
        <f t="shared" si="2"/>
        <v>-6.4462163277982487E-2</v>
      </c>
      <c r="H58" s="3">
        <f>SUM($E$3:E58)</f>
        <v>11410.777508786146</v>
      </c>
      <c r="I58" s="2">
        <f t="shared" si="3"/>
        <v>-3.925184694203547E-4</v>
      </c>
    </row>
    <row r="59" spans="1:9">
      <c r="A59">
        <v>19</v>
      </c>
      <c r="B59">
        <f>$B$5+(A59-1)*15</f>
        <v>285</v>
      </c>
      <c r="C59" s="3"/>
      <c r="D59" s="3">
        <f>$D$5</f>
        <v>9000</v>
      </c>
      <c r="E59" s="3">
        <f t="shared" si="2"/>
        <v>1.975301840835054</v>
      </c>
      <c r="H59" s="3">
        <f>SUM($E$3:E59)</f>
        <v>11412.752810626982</v>
      </c>
      <c r="I59" s="2">
        <f t="shared" si="3"/>
        <v>-2.194779823141991E-4</v>
      </c>
    </row>
    <row r="60" spans="1:9">
      <c r="A60">
        <v>20</v>
      </c>
      <c r="B60">
        <f>$B$3+(A60-1)*15</f>
        <v>285</v>
      </c>
      <c r="C60" s="3">
        <f>$C$3</f>
        <v>1500</v>
      </c>
      <c r="D60" s="3"/>
      <c r="E60" s="3">
        <f t="shared" si="2"/>
        <v>-0.329216973472509</v>
      </c>
      <c r="H60" s="3">
        <f>SUM($E$3:E60)</f>
        <v>11412.42359365351</v>
      </c>
      <c r="I60" s="2">
        <f t="shared" si="3"/>
        <v>-2.4831806349853182E-4</v>
      </c>
    </row>
    <row r="61" spans="1:9">
      <c r="A61">
        <v>20</v>
      </c>
      <c r="B61">
        <f>$B$4+(A61-1)*15</f>
        <v>287</v>
      </c>
      <c r="C61" s="3">
        <f>$C$4</f>
        <v>200</v>
      </c>
      <c r="D61" s="3"/>
      <c r="E61" s="3">
        <f t="shared" si="2"/>
        <v>-4.1375809655011017E-2</v>
      </c>
      <c r="H61" s="3">
        <f>SUM($E$3:E61)</f>
        <v>11412.382217843855</v>
      </c>
      <c r="I61" s="2">
        <f t="shared" si="3"/>
        <v>-2.5194266917096621E-4</v>
      </c>
    </row>
    <row r="62" spans="1:9">
      <c r="A62">
        <v>20</v>
      </c>
      <c r="B62">
        <f>$B$5+(A62-1)*15</f>
        <v>300</v>
      </c>
      <c r="C62" s="3"/>
      <c r="D62" s="3">
        <f>$D$5</f>
        <v>9000</v>
      </c>
      <c r="E62" s="3">
        <f t="shared" si="2"/>
        <v>1.2678710862547091</v>
      </c>
      <c r="H62" s="3">
        <f>SUM($E$3:E62)</f>
        <v>11413.65008893011</v>
      </c>
      <c r="I62" s="2">
        <f t="shared" si="3"/>
        <v>-1.4087456513856239E-4</v>
      </c>
    </row>
    <row r="63" spans="1:9">
      <c r="A63">
        <v>21</v>
      </c>
      <c r="B63">
        <f>$B$3+(A63-1)*15</f>
        <v>300</v>
      </c>
      <c r="C63" s="3">
        <f>$C$3</f>
        <v>1500</v>
      </c>
      <c r="D63" s="3"/>
      <c r="E63" s="3">
        <f t="shared" si="2"/>
        <v>-0.21131184770911821</v>
      </c>
      <c r="H63" s="3">
        <f>SUM($E$3:E63)</f>
        <v>11413.4387770824</v>
      </c>
      <c r="I63" s="2">
        <f t="shared" si="3"/>
        <v>-1.5938591581070936E-4</v>
      </c>
    </row>
    <row r="64" spans="1:9">
      <c r="A64">
        <v>21</v>
      </c>
      <c r="B64">
        <f>$B$4+(A64-1)*15</f>
        <v>302</v>
      </c>
      <c r="C64" s="3">
        <f>$C$4</f>
        <v>200</v>
      </c>
      <c r="D64" s="3"/>
      <c r="E64" s="3">
        <f t="shared" si="2"/>
        <v>-2.6557557760281295E-2</v>
      </c>
      <c r="H64" s="3">
        <f>SUM($E$3:E64)</f>
        <v>11413.41221952464</v>
      </c>
      <c r="I64" s="2">
        <f t="shared" si="3"/>
        <v>-1.6171241226611952E-4</v>
      </c>
    </row>
    <row r="65" spans="1:9">
      <c r="A65">
        <v>21</v>
      </c>
      <c r="B65">
        <f>$B$5+(A65-1)*15</f>
        <v>315</v>
      </c>
      <c r="C65" s="3"/>
      <c r="D65" s="3">
        <f>$D$5</f>
        <v>9000</v>
      </c>
      <c r="E65" s="3">
        <f t="shared" si="2"/>
        <v>0.81379820447143958</v>
      </c>
      <c r="H65" s="3">
        <f>SUM($E$3:E65)</f>
        <v>11414.226017729112</v>
      </c>
      <c r="I65" s="2">
        <f t="shared" si="3"/>
        <v>-9.0422022718183924E-5</v>
      </c>
    </row>
    <row r="66" spans="1:9">
      <c r="A66">
        <v>22</v>
      </c>
      <c r="B66">
        <f>$B$3+(A66-1)*15</f>
        <v>315</v>
      </c>
      <c r="C66" s="3">
        <f>$C$3</f>
        <v>1500</v>
      </c>
      <c r="D66" s="3"/>
      <c r="E66" s="3">
        <f t="shared" si="2"/>
        <v>-0.13563303407857324</v>
      </c>
      <c r="H66" s="3">
        <f>SUM($E$3:E66)</f>
        <v>11414.090384695033</v>
      </c>
      <c r="I66" s="2">
        <f t="shared" si="3"/>
        <v>-1.0230375430950653E-4</v>
      </c>
    </row>
    <row r="67" spans="1:9">
      <c r="A67">
        <v>22</v>
      </c>
      <c r="B67">
        <f>$B$4+(A67-1)*15</f>
        <v>317</v>
      </c>
      <c r="C67" s="3">
        <f>$C$4</f>
        <v>200</v>
      </c>
      <c r="D67" s="3"/>
      <c r="E67" s="3">
        <f t="shared" ref="E67:E98" si="4">(D67-C67)/(1+$B$1)^B67</f>
        <v>-1.7046285742114968E-2</v>
      </c>
      <c r="H67" s="3">
        <f>SUM($E$3:E67)</f>
        <v>11414.073338409291</v>
      </c>
      <c r="I67" s="2">
        <f t="shared" ref="I67:I98" si="5">(H67-$G$3)/$G$3</f>
        <v>-1.0379704385503876E-4</v>
      </c>
    </row>
    <row r="68" spans="1:9">
      <c r="A68">
        <v>22</v>
      </c>
      <c r="B68">
        <f>$B$5+(A68-1)*15</f>
        <v>330</v>
      </c>
      <c r="C68" s="3"/>
      <c r="D68" s="3">
        <f>$D$5</f>
        <v>9000</v>
      </c>
      <c r="E68" s="3">
        <f t="shared" si="4"/>
        <v>0.52234610030999062</v>
      </c>
      <c r="H68" s="3">
        <f>SUM($E$3:E68)</f>
        <v>11414.595684509601</v>
      </c>
      <c r="I68" s="2">
        <f t="shared" si="5"/>
        <v>-5.8038455589174333E-5</v>
      </c>
    </row>
    <row r="69" spans="1:9">
      <c r="A69">
        <v>23</v>
      </c>
      <c r="B69">
        <f>$B$3+(A69-1)*15</f>
        <v>330</v>
      </c>
      <c r="C69" s="3">
        <f>$C$3</f>
        <v>1500</v>
      </c>
      <c r="D69" s="3"/>
      <c r="E69" s="3">
        <f t="shared" si="4"/>
        <v>-8.7057683384998433E-2</v>
      </c>
      <c r="H69" s="3">
        <f>SUM($E$3:E69)</f>
        <v>11414.508626826215</v>
      </c>
      <c r="I69" s="2">
        <f t="shared" si="5"/>
        <v>-6.5664886966898081E-5</v>
      </c>
    </row>
    <row r="70" spans="1:9">
      <c r="A70">
        <v>23</v>
      </c>
      <c r="B70">
        <f>$B$4+(A70-1)*15</f>
        <v>332</v>
      </c>
      <c r="C70" s="3">
        <f>$C$4</f>
        <v>200</v>
      </c>
      <c r="D70" s="3"/>
      <c r="E70" s="3">
        <f t="shared" si="4"/>
        <v>-1.0941362162314817E-2</v>
      </c>
      <c r="H70" s="3">
        <f>SUM($E$3:E70)</f>
        <v>11414.497685464052</v>
      </c>
      <c r="I70" s="2">
        <f t="shared" si="5"/>
        <v>-6.6623372702678617E-5</v>
      </c>
    </row>
    <row r="71" spans="1:9">
      <c r="A71">
        <v>23</v>
      </c>
      <c r="B71">
        <f>$B$5+(A71-1)*15</f>
        <v>345</v>
      </c>
      <c r="C71" s="3"/>
      <c r="D71" s="3">
        <f>$D$5</f>
        <v>9000</v>
      </c>
      <c r="E71" s="3">
        <f t="shared" si="4"/>
        <v>0.33527408516005186</v>
      </c>
      <c r="H71" s="3">
        <f>SUM($E$3:E71)</f>
        <v>11414.832959549212</v>
      </c>
      <c r="I71" s="2">
        <f t="shared" si="5"/>
        <v>-3.7252676128166992E-5</v>
      </c>
    </row>
    <row r="72" spans="1:9">
      <c r="A72">
        <v>24</v>
      </c>
      <c r="B72">
        <f>$B$3+(A72-1)*15</f>
        <v>345</v>
      </c>
      <c r="C72" s="3">
        <f>$C$3</f>
        <v>1500</v>
      </c>
      <c r="D72" s="3"/>
      <c r="E72" s="3">
        <f t="shared" si="4"/>
        <v>-5.5879014193341979E-2</v>
      </c>
      <c r="H72" s="3">
        <f>SUM($E$3:E72)</f>
        <v>11414.777080535019</v>
      </c>
      <c r="I72" s="2">
        <f t="shared" si="5"/>
        <v>-4.2147792223892371E-5</v>
      </c>
    </row>
    <row r="73" spans="1:9">
      <c r="A73">
        <v>24</v>
      </c>
      <c r="B73">
        <f>$B$4+(A73-1)*15</f>
        <v>347</v>
      </c>
      <c r="C73" s="3">
        <f>$C$4</f>
        <v>200</v>
      </c>
      <c r="D73" s="3"/>
      <c r="E73" s="3">
        <f t="shared" si="4"/>
        <v>-7.0228440246761521E-3</v>
      </c>
      <c r="H73" s="3">
        <f>SUM($E$3:E73)</f>
        <v>11414.770057690994</v>
      </c>
      <c r="I73" s="2">
        <f t="shared" si="5"/>
        <v>-4.276300774483482E-5</v>
      </c>
    </row>
    <row r="74" spans="1:9">
      <c r="A74">
        <v>24</v>
      </c>
      <c r="B74">
        <f>$B$5+(A74-1)*15</f>
        <v>360</v>
      </c>
      <c r="C74" s="3"/>
      <c r="D74" s="3">
        <f>$D$5</f>
        <v>9000</v>
      </c>
      <c r="E74" s="3">
        <f t="shared" si="4"/>
        <v>0.21519967721248387</v>
      </c>
      <c r="H74" s="3">
        <f>SUM($E$3:E74)</f>
        <v>11414.985257368206</v>
      </c>
      <c r="I74" s="2">
        <f t="shared" si="5"/>
        <v>-2.3911075245210611E-5</v>
      </c>
    </row>
    <row r="75" spans="1:9">
      <c r="A75">
        <v>25</v>
      </c>
      <c r="B75">
        <f>$B$3+(A75-1)*15</f>
        <v>360</v>
      </c>
      <c r="C75" s="3">
        <f>$C$3</f>
        <v>1500</v>
      </c>
      <c r="D75" s="3"/>
      <c r="E75" s="3">
        <f t="shared" si="4"/>
        <v>-3.5866612868747309E-2</v>
      </c>
      <c r="H75" s="3">
        <f>SUM($E$3:E75)</f>
        <v>11414.949390755337</v>
      </c>
      <c r="I75" s="2">
        <f t="shared" si="5"/>
        <v>-2.7053063995147977E-5</v>
      </c>
    </row>
    <row r="76" spans="1:9">
      <c r="A76">
        <v>25</v>
      </c>
      <c r="B76">
        <f>$B$4+(A76-1)*15</f>
        <v>362</v>
      </c>
      <c r="C76" s="3">
        <f>$C$4</f>
        <v>200</v>
      </c>
      <c r="D76" s="3"/>
      <c r="E76" s="3">
        <f t="shared" si="4"/>
        <v>-4.5076963419420375E-3</v>
      </c>
      <c r="H76" s="3">
        <f>SUM($E$3:E76)</f>
        <v>11414.944883058995</v>
      </c>
      <c r="I76" s="2">
        <f t="shared" si="5"/>
        <v>-2.7447947427411548E-5</v>
      </c>
    </row>
    <row r="77" spans="1:9">
      <c r="A77">
        <v>25</v>
      </c>
      <c r="B77">
        <f>$B$5+(A77-1)*15</f>
        <v>375</v>
      </c>
      <c r="C77" s="3"/>
      <c r="D77" s="3">
        <f>$D$5</f>
        <v>9000</v>
      </c>
      <c r="E77" s="3">
        <f t="shared" si="4"/>
        <v>0.13812848389474996</v>
      </c>
      <c r="H77" s="3">
        <f>SUM($E$3:E77)</f>
        <v>11415.083011542891</v>
      </c>
      <c r="I77" s="2">
        <f t="shared" si="5"/>
        <v>-1.5347609320920028E-5</v>
      </c>
    </row>
    <row r="78" spans="1:9">
      <c r="A78">
        <v>26</v>
      </c>
      <c r="B78">
        <f>$B$3+(A78-1)*15</f>
        <v>375</v>
      </c>
      <c r="C78" s="3">
        <f>$C$3</f>
        <v>1500</v>
      </c>
      <c r="D78" s="3"/>
      <c r="E78" s="3">
        <f t="shared" si="4"/>
        <v>-2.3021413982458327E-2</v>
      </c>
      <c r="H78" s="3">
        <f>SUM($E$3:E78)</f>
        <v>11415.059990128908</v>
      </c>
      <c r="I78" s="2">
        <f t="shared" si="5"/>
        <v>-1.736433233869517E-5</v>
      </c>
    </row>
    <row r="79" spans="1:9">
      <c r="A79">
        <v>26</v>
      </c>
      <c r="B79">
        <f>$B$4+(A79-1)*15</f>
        <v>377</v>
      </c>
      <c r="C79" s="3">
        <f>$C$4</f>
        <v>200</v>
      </c>
      <c r="D79" s="3"/>
      <c r="E79" s="3">
        <f t="shared" si="4"/>
        <v>-2.8933187523119772E-3</v>
      </c>
      <c r="H79" s="3">
        <f>SUM($E$3:E79)</f>
        <v>11415.057096810155</v>
      </c>
      <c r="I79" s="2">
        <f t="shared" si="5"/>
        <v>-1.7617792987622843E-5</v>
      </c>
    </row>
    <row r="80" spans="1:9">
      <c r="A80">
        <v>26</v>
      </c>
      <c r="B80">
        <f>$B$5+(A80-1)*15</f>
        <v>390</v>
      </c>
      <c r="C80" s="3"/>
      <c r="D80" s="3">
        <f>$D$5</f>
        <v>9000</v>
      </c>
      <c r="E80" s="3">
        <f t="shared" si="4"/>
        <v>8.8659417663640383E-2</v>
      </c>
      <c r="H80" s="3">
        <f>SUM($E$3:E80)</f>
        <v>11415.145756227819</v>
      </c>
      <c r="I80" s="2">
        <f t="shared" si="5"/>
        <v>-9.8510464063868859E-6</v>
      </c>
    </row>
    <row r="81" spans="1:9">
      <c r="A81">
        <v>27</v>
      </c>
      <c r="B81">
        <f>$B$3+(A81-1)*15</f>
        <v>390</v>
      </c>
      <c r="C81" s="3">
        <f>$C$3</f>
        <v>1500</v>
      </c>
      <c r="D81" s="3"/>
      <c r="E81" s="3">
        <f t="shared" si="4"/>
        <v>-1.4776569610606732E-2</v>
      </c>
      <c r="H81" s="3">
        <f>SUM($E$3:E81)</f>
        <v>11415.130979658208</v>
      </c>
      <c r="I81" s="2">
        <f t="shared" si="5"/>
        <v>-1.1145504169952769E-5</v>
      </c>
    </row>
    <row r="82" spans="1:9">
      <c r="A82">
        <v>27</v>
      </c>
      <c r="B82">
        <f>$B$4+(A82-1)*15</f>
        <v>392</v>
      </c>
      <c r="C82" s="3">
        <f>$C$4</f>
        <v>200</v>
      </c>
      <c r="D82" s="3"/>
      <c r="E82" s="3">
        <f t="shared" si="4"/>
        <v>-1.8571112087984076E-3</v>
      </c>
      <c r="H82" s="3">
        <f>SUM($E$3:E82)</f>
        <v>11415.129122546999</v>
      </c>
      <c r="I82" s="2">
        <f t="shared" si="5"/>
        <v>-1.1308190915600572E-5</v>
      </c>
    </row>
    <row r="83" spans="1:9">
      <c r="A83">
        <v>27</v>
      </c>
      <c r="B83">
        <f>$B$5+(A83-1)*15</f>
        <v>405</v>
      </c>
      <c r="C83" s="3"/>
      <c r="D83" s="3">
        <f>$D$5</f>
        <v>9000</v>
      </c>
      <c r="E83" s="3">
        <f t="shared" si="4"/>
        <v>5.6907106476643182E-2</v>
      </c>
      <c r="H83" s="3">
        <f>SUM($E$3:E83)</f>
        <v>11415.186029653476</v>
      </c>
      <c r="I83" s="2">
        <f t="shared" si="5"/>
        <v>-6.3230118300941369E-6</v>
      </c>
    </row>
    <row r="84" spans="1:9">
      <c r="A84">
        <v>28</v>
      </c>
      <c r="B84">
        <f>$B$3+(A84-1)*15</f>
        <v>405</v>
      </c>
      <c r="C84" s="3">
        <f>$C$3</f>
        <v>1500</v>
      </c>
      <c r="D84" s="3"/>
      <c r="E84" s="3">
        <f t="shared" si="4"/>
        <v>-9.4845177461071965E-3</v>
      </c>
      <c r="H84" s="3">
        <f>SUM($E$3:E84)</f>
        <v>11415.17654513573</v>
      </c>
      <c r="I84" s="2">
        <f t="shared" si="5"/>
        <v>-7.1538750110384336E-6</v>
      </c>
    </row>
    <row r="85" spans="1:9">
      <c r="A85">
        <v>28</v>
      </c>
      <c r="B85">
        <f>$B$4+(A85-1)*15</f>
        <v>407</v>
      </c>
      <c r="C85" s="3">
        <f>$C$4</f>
        <v>200</v>
      </c>
      <c r="D85" s="3"/>
      <c r="E85" s="3">
        <f t="shared" si="4"/>
        <v>-1.1920090170116184E-3</v>
      </c>
      <c r="H85" s="3">
        <f>SUM($E$3:E85)</f>
        <v>11415.175353126713</v>
      </c>
      <c r="I85" s="2">
        <f t="shared" si="5"/>
        <v>-7.2582974423738357E-6</v>
      </c>
    </row>
    <row r="86" spans="1:9">
      <c r="A86">
        <v>28</v>
      </c>
      <c r="B86">
        <f>$B$5+(A86-1)*15</f>
        <v>420</v>
      </c>
      <c r="C86" s="3"/>
      <c r="D86" s="3">
        <f>$D$5</f>
        <v>9000</v>
      </c>
      <c r="E86" s="3">
        <f t="shared" si="4"/>
        <v>3.6526506183810557E-2</v>
      </c>
      <c r="H86" s="3">
        <f>SUM($E$3:E86)</f>
        <v>11415.211879632898</v>
      </c>
      <c r="I86" s="2">
        <f t="shared" si="5"/>
        <v>-4.0585006863521221E-6</v>
      </c>
    </row>
    <row r="87" spans="1:9">
      <c r="A87">
        <v>29</v>
      </c>
      <c r="B87">
        <f>$B$3+(A87-1)*15</f>
        <v>420</v>
      </c>
      <c r="C87" s="3">
        <f>$C$3</f>
        <v>1500</v>
      </c>
      <c r="D87" s="3"/>
      <c r="E87" s="3">
        <f t="shared" si="4"/>
        <v>-6.0877510306350932E-3</v>
      </c>
      <c r="H87" s="3">
        <f>SUM($E$3:E87)</f>
        <v>11415.205791881866</v>
      </c>
      <c r="I87" s="2">
        <f t="shared" si="5"/>
        <v>-4.5918001457421904E-6</v>
      </c>
    </row>
    <row r="88" spans="1:9">
      <c r="A88">
        <v>29</v>
      </c>
      <c r="B88">
        <f>$B$4+(A88-1)*15</f>
        <v>422</v>
      </c>
      <c r="C88" s="3">
        <f>$C$4</f>
        <v>200</v>
      </c>
      <c r="D88" s="3"/>
      <c r="E88" s="3">
        <f t="shared" si="4"/>
        <v>-7.6510522897352479E-4</v>
      </c>
      <c r="H88" s="3">
        <f>SUM($E$3:E88)</f>
        <v>11415.205026776637</v>
      </c>
      <c r="I88" s="2">
        <f t="shared" si="5"/>
        <v>-4.6588249309242643E-6</v>
      </c>
    </row>
    <row r="89" spans="1:9">
      <c r="A89">
        <v>29</v>
      </c>
      <c r="B89">
        <f>$B$5+(A89-1)*15</f>
        <v>435</v>
      </c>
      <c r="C89" s="3"/>
      <c r="D89" s="3">
        <f>$D$5</f>
        <v>9000</v>
      </c>
      <c r="E89" s="3">
        <f t="shared" si="4"/>
        <v>2.34449743907389E-2</v>
      </c>
      <c r="H89" s="3">
        <f>SUM($E$3:E89)</f>
        <v>11415.228471751028</v>
      </c>
      <c r="I89" s="2">
        <f t="shared" si="5"/>
        <v>-2.6049971538372639E-6</v>
      </c>
    </row>
    <row r="90" spans="1:9">
      <c r="A90">
        <v>30</v>
      </c>
      <c r="B90">
        <f>$B$3+(A90-1)*15</f>
        <v>435</v>
      </c>
      <c r="C90" s="3">
        <f>$C$3</f>
        <v>1500</v>
      </c>
      <c r="D90" s="3"/>
      <c r="E90" s="3">
        <f t="shared" si="4"/>
        <v>-3.9074957317898167E-3</v>
      </c>
      <c r="H90" s="3">
        <f>SUM($E$3:E90)</f>
        <v>11415.224564255297</v>
      </c>
      <c r="I90" s="2">
        <f t="shared" si="5"/>
        <v>-2.9473017832986481E-6</v>
      </c>
    </row>
    <row r="91" spans="1:9">
      <c r="A91">
        <v>30</v>
      </c>
      <c r="B91">
        <f>$B$4+(A91-1)*15</f>
        <v>437</v>
      </c>
      <c r="C91" s="3">
        <f>$C$4</f>
        <v>200</v>
      </c>
      <c r="D91" s="3"/>
      <c r="E91" s="3">
        <f t="shared" si="4"/>
        <v>-4.910919322323584E-4</v>
      </c>
      <c r="H91" s="3">
        <f>SUM($E$3:E91)</f>
        <v>11415.224073163365</v>
      </c>
      <c r="I91" s="2">
        <f t="shared" si="5"/>
        <v>-2.9903224424417987E-6</v>
      </c>
    </row>
    <row r="92" spans="1:9">
      <c r="A92">
        <v>30</v>
      </c>
      <c r="B92">
        <f>$B$5+(A92-1)*15</f>
        <v>450</v>
      </c>
      <c r="C92" s="3"/>
      <c r="D92" s="3">
        <f>$D$5</f>
        <v>9000</v>
      </c>
      <c r="E92" s="3">
        <f t="shared" si="4"/>
        <v>1.5048436919105849E-2</v>
      </c>
      <c r="H92" s="3">
        <f>SUM($E$3:E92)</f>
        <v>11415.239121600283</v>
      </c>
      <c r="I92" s="2">
        <f t="shared" si="5"/>
        <v>-1.6720485458801122E-6</v>
      </c>
    </row>
    <row r="93" spans="1:9">
      <c r="A93">
        <v>31</v>
      </c>
      <c r="B93">
        <f>$B$3+(A93-1)*15</f>
        <v>450</v>
      </c>
      <c r="C93" s="3">
        <f>$C$3</f>
        <v>1500</v>
      </c>
      <c r="D93" s="3"/>
      <c r="E93" s="3">
        <f t="shared" si="4"/>
        <v>-2.5080728198509745E-3</v>
      </c>
      <c r="H93" s="3">
        <f>SUM($E$3:E93)</f>
        <v>11415.236613527464</v>
      </c>
      <c r="I93" s="2">
        <f t="shared" si="5"/>
        <v>-1.8917608619206109E-6</v>
      </c>
    </row>
    <row r="94" spans="1:9">
      <c r="A94">
        <v>31</v>
      </c>
      <c r="B94">
        <f>$B$4+(A94-1)*15</f>
        <v>452</v>
      </c>
      <c r="C94" s="3">
        <f>$C$4</f>
        <v>200</v>
      </c>
      <c r="D94" s="3"/>
      <c r="E94" s="3">
        <f t="shared" si="4"/>
        <v>-3.152132239734785E-4</v>
      </c>
      <c r="H94" s="3">
        <f>SUM($E$3:E94)</f>
        <v>11415.236298314241</v>
      </c>
      <c r="I94" s="2">
        <f t="shared" si="5"/>
        <v>-1.9193741858874293E-6</v>
      </c>
    </row>
    <row r="95" spans="1:9">
      <c r="A95">
        <v>31</v>
      </c>
      <c r="B95">
        <f>$B$5+(A95-1)*15</f>
        <v>465</v>
      </c>
      <c r="C95" s="3"/>
      <c r="D95" s="3">
        <f>$D$5</f>
        <v>9000</v>
      </c>
      <c r="E95" s="3">
        <f t="shared" si="4"/>
        <v>9.6590190261739445E-3</v>
      </c>
      <c r="H95" s="3">
        <f>SUM($E$3:E95)</f>
        <v>11415.245957333267</v>
      </c>
      <c r="I95" s="2">
        <f t="shared" si="5"/>
        <v>-1.0732243354320601E-6</v>
      </c>
    </row>
    <row r="96" spans="1:9">
      <c r="A96">
        <v>32</v>
      </c>
      <c r="B96">
        <f>$B$3+(A96-1)*15</f>
        <v>465</v>
      </c>
      <c r="C96" s="3">
        <f>$C$3</f>
        <v>1500</v>
      </c>
      <c r="D96" s="3"/>
      <c r="E96" s="3">
        <f t="shared" si="4"/>
        <v>-1.6098365043623242E-3</v>
      </c>
      <c r="H96" s="3">
        <f>SUM($E$3:E96)</f>
        <v>11415.244347496762</v>
      </c>
      <c r="I96" s="2">
        <f t="shared" si="5"/>
        <v>-1.2142493105610707E-6</v>
      </c>
    </row>
    <row r="97" spans="1:9">
      <c r="A97">
        <v>32</v>
      </c>
      <c r="B97">
        <f>$B$4+(A97-1)*15</f>
        <v>467</v>
      </c>
      <c r="C97" s="3">
        <f>$C$4</f>
        <v>200</v>
      </c>
      <c r="D97" s="3"/>
      <c r="E97" s="3">
        <f t="shared" si="4"/>
        <v>-2.0232337378481467E-4</v>
      </c>
      <c r="H97" s="3">
        <f>SUM($E$3:E97)</f>
        <v>11415.244145173388</v>
      </c>
      <c r="I97" s="2">
        <f t="shared" si="5"/>
        <v>-1.2319732525032481E-6</v>
      </c>
    </row>
    <row r="98" spans="1:9">
      <c r="A98">
        <v>32</v>
      </c>
      <c r="B98">
        <f>$B$5+(A98-1)*15</f>
        <v>480</v>
      </c>
      <c r="C98" s="3"/>
      <c r="D98" s="3">
        <f>$D$5</f>
        <v>9000</v>
      </c>
      <c r="E98" s="3">
        <f t="shared" si="4"/>
        <v>6.1997567620819564E-3</v>
      </c>
      <c r="H98" s="3">
        <f>SUM($E$3:E98)</f>
        <v>11415.250344930151</v>
      </c>
      <c r="I98" s="2">
        <f t="shared" si="5"/>
        <v>-6.8886186163450647E-7</v>
      </c>
    </row>
    <row r="99" spans="1:9">
      <c r="A99">
        <v>33</v>
      </c>
      <c r="B99">
        <f>$B$3+(A99-1)*15</f>
        <v>480</v>
      </c>
      <c r="C99" s="3">
        <f>$C$3</f>
        <v>1500</v>
      </c>
      <c r="D99" s="3"/>
      <c r="E99" s="3">
        <f t="shared" ref="E99:E130" si="6">(D99-C99)/(1+$B$1)^B99</f>
        <v>-1.033292793680326E-3</v>
      </c>
      <c r="H99" s="3">
        <f>SUM($E$3:E99)</f>
        <v>11415.249311637357</v>
      </c>
      <c r="I99" s="2">
        <f t="shared" ref="I99:I130" si="7">(H99-$G$3)/$G$3</f>
        <v>-7.7938042680585459E-7</v>
      </c>
    </row>
    <row r="100" spans="1:9">
      <c r="A100">
        <v>33</v>
      </c>
      <c r="B100">
        <f>$B$4+(A100-1)*15</f>
        <v>482</v>
      </c>
      <c r="C100" s="3">
        <f>$C$4</f>
        <v>200</v>
      </c>
      <c r="D100" s="3"/>
      <c r="E100" s="3">
        <f t="shared" si="6"/>
        <v>-1.298636747013952E-4</v>
      </c>
      <c r="H100" s="3">
        <f>SUM($E$3:E100)</f>
        <v>11415.249181773683</v>
      </c>
      <c r="I100" s="2">
        <f t="shared" si="7"/>
        <v>-7.9075675067014974E-7</v>
      </c>
    </row>
    <row r="101" spans="1:9">
      <c r="A101">
        <v>33</v>
      </c>
      <c r="B101">
        <f>$B$5+(A101-1)*15</f>
        <v>495</v>
      </c>
      <c r="C101" s="3"/>
      <c r="D101" s="3">
        <f>$D$5</f>
        <v>9000</v>
      </c>
      <c r="E101" s="3">
        <f t="shared" si="6"/>
        <v>3.9793879486958936E-3</v>
      </c>
      <c r="H101" s="3">
        <f>SUM($E$3:E101)</f>
        <v>11415.253161161632</v>
      </c>
      <c r="I101" s="2">
        <f t="shared" si="7"/>
        <v>-4.4215421563215076E-7</v>
      </c>
    </row>
    <row r="102" spans="1:9">
      <c r="A102">
        <v>34</v>
      </c>
      <c r="B102">
        <f>$B$3+(A102-1)*15</f>
        <v>495</v>
      </c>
      <c r="C102" s="3">
        <f>$C$3</f>
        <v>1500</v>
      </c>
      <c r="D102" s="3"/>
      <c r="E102" s="3">
        <f t="shared" si="6"/>
        <v>-6.6323132478264893E-4</v>
      </c>
      <c r="H102" s="3">
        <f>SUM($E$3:E102)</f>
        <v>11415.252497930307</v>
      </c>
      <c r="I102" s="2">
        <f t="shared" si="7"/>
        <v>-5.0025463816504181E-7</v>
      </c>
    </row>
    <row r="103" spans="1:9">
      <c r="A103">
        <v>34</v>
      </c>
      <c r="B103">
        <f>$B$4+(A103-1)*15</f>
        <v>497</v>
      </c>
      <c r="C103" s="3">
        <f>$C$4</f>
        <v>200</v>
      </c>
      <c r="D103" s="3"/>
      <c r="E103" s="3">
        <f t="shared" si="6"/>
        <v>-8.3354551139931397E-5</v>
      </c>
      <c r="H103" s="3">
        <f>SUM($E$3:E103)</f>
        <v>11415.252414575756</v>
      </c>
      <c r="I103" s="2">
        <f t="shared" si="7"/>
        <v>-5.0755666755675439E-7</v>
      </c>
    </row>
    <row r="104" spans="1:9">
      <c r="A104">
        <v>34</v>
      </c>
      <c r="B104">
        <f>$B$5+(A104-1)*15</f>
        <v>510</v>
      </c>
      <c r="C104" s="3"/>
      <c r="D104" s="3">
        <f>$D$5</f>
        <v>9000</v>
      </c>
      <c r="E104" s="3">
        <f t="shared" si="6"/>
        <v>2.5542176981969769E-3</v>
      </c>
      <c r="H104" s="3">
        <f>SUM($E$3:E104)</f>
        <v>11415.254968793455</v>
      </c>
      <c r="I104" s="2">
        <f t="shared" si="7"/>
        <v>-2.8380196552322403E-7</v>
      </c>
    </row>
    <row r="105" spans="1:9">
      <c r="A105">
        <v>35</v>
      </c>
      <c r="B105">
        <f>$B$3+(A105-1)*15</f>
        <v>510</v>
      </c>
      <c r="C105" s="3">
        <f>$C$3</f>
        <v>1500</v>
      </c>
      <c r="D105" s="3"/>
      <c r="E105" s="3">
        <f t="shared" si="6"/>
        <v>-4.2570294969949615E-4</v>
      </c>
      <c r="H105" s="3">
        <f>SUM($E$3:E105)</f>
        <v>11415.254543090505</v>
      </c>
      <c r="I105" s="2">
        <f t="shared" si="7"/>
        <v>-3.2109441591526145E-7</v>
      </c>
    </row>
    <row r="106" spans="1:9">
      <c r="A106">
        <v>35</v>
      </c>
      <c r="B106">
        <f>$B$4+(A106-1)*15</f>
        <v>512</v>
      </c>
      <c r="C106" s="3">
        <f>$C$4</f>
        <v>200</v>
      </c>
      <c r="D106" s="3"/>
      <c r="E106" s="3">
        <f t="shared" si="6"/>
        <v>-5.350211451905566E-5</v>
      </c>
      <c r="H106" s="3">
        <f>SUM($E$3:E106)</f>
        <v>11415.254489588389</v>
      </c>
      <c r="I106" s="2">
        <f t="shared" si="7"/>
        <v>-3.2578131080886669E-7</v>
      </c>
    </row>
    <row r="107" spans="1:9">
      <c r="A107">
        <v>35</v>
      </c>
      <c r="B107">
        <f>$B$5+(A107-1)*15</f>
        <v>525</v>
      </c>
      <c r="C107" s="3"/>
      <c r="D107" s="3">
        <f>$D$5</f>
        <v>9000</v>
      </c>
      <c r="E107" s="3">
        <f t="shared" si="6"/>
        <v>1.6394551458398735E-3</v>
      </c>
      <c r="H107" s="3">
        <f>SUM($E$3:E107)</f>
        <v>11415.256129043535</v>
      </c>
      <c r="I107" s="2">
        <f t="shared" si="7"/>
        <v>-1.8216168207703537E-7</v>
      </c>
    </row>
  </sheetData>
  <mergeCells count="1">
    <mergeCell ref="C1:H1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/>
  </sheetViews>
  <sheetFormatPr baseColWidth="10" defaultColWidth="8.83203125" defaultRowHeight="12" x14ac:dyDescent="0"/>
  <cols>
    <col min="1" max="1" width="10.1640625" bestFit="1" customWidth="1"/>
    <col min="2" max="2" width="13.33203125" bestFit="1" customWidth="1"/>
    <col min="3" max="3" width="34.83203125" bestFit="1" customWidth="1"/>
    <col min="4" max="4" width="14" bestFit="1" customWidth="1"/>
    <col min="5" max="5" width="12.6640625" bestFit="1" customWidth="1"/>
    <col min="6" max="6" width="10.5" bestFit="1" customWidth="1"/>
    <col min="7" max="7" width="8.5" bestFit="1" customWidth="1"/>
  </cols>
  <sheetData>
    <row r="1" spans="1:7">
      <c r="A1" s="6" t="s">
        <v>0</v>
      </c>
      <c r="B1" s="7">
        <v>0.03</v>
      </c>
      <c r="C1" s="6"/>
      <c r="D1" s="1" t="s">
        <v>1</v>
      </c>
      <c r="E1" s="1"/>
      <c r="F1" s="1"/>
    </row>
    <row r="2" spans="1:7">
      <c r="A2" s="6" t="s">
        <v>35</v>
      </c>
      <c r="B2" s="6" t="s">
        <v>36</v>
      </c>
      <c r="C2" s="6" t="s">
        <v>4</v>
      </c>
      <c r="D2" s="6" t="s">
        <v>7</v>
      </c>
      <c r="E2" s="6" t="s">
        <v>37</v>
      </c>
      <c r="F2" t="s">
        <v>38</v>
      </c>
    </row>
    <row r="3" spans="1:7">
      <c r="A3" s="6">
        <v>0</v>
      </c>
      <c r="B3" s="6">
        <v>1</v>
      </c>
      <c r="C3" s="6" t="s">
        <v>39</v>
      </c>
      <c r="D3" s="8">
        <v>-1170</v>
      </c>
      <c r="E3" s="8">
        <f>D3/(1+$B$1)^A3</f>
        <v>-1170</v>
      </c>
      <c r="F3" s="8">
        <f>D3*(1+$B$1)^($A$9-A3)</f>
        <v>-3292.2190716146815</v>
      </c>
    </row>
    <row r="4" spans="1:7">
      <c r="A4" s="6">
        <v>1</v>
      </c>
      <c r="B4" s="6">
        <v>35</v>
      </c>
      <c r="C4" s="6" t="s">
        <v>40</v>
      </c>
      <c r="D4" s="8">
        <v>-30</v>
      </c>
      <c r="E4" s="8">
        <f>D4*((1+$B$1)^B4-1)/($B$1*(1+$B$1)^B4)</f>
        <v>-644.61660219161263</v>
      </c>
      <c r="F4" s="8">
        <f>D4*((1+$B$1)^B4-1)/$B$1</f>
        <v>-1813.8624543715225</v>
      </c>
    </row>
    <row r="5" spans="1:7">
      <c r="A5" s="6">
        <v>2</v>
      </c>
      <c r="B5" s="6">
        <v>1</v>
      </c>
      <c r="C5" s="6" t="s">
        <v>41</v>
      </c>
      <c r="D5" s="8">
        <v>-300</v>
      </c>
      <c r="E5" s="8">
        <f>D5/(1+$B$1)^A5</f>
        <v>-282.77877274012633</v>
      </c>
      <c r="F5" s="8">
        <f>D5*(1+$B$1)^($A$9-A5)</f>
        <v>-795.70057150669879</v>
      </c>
    </row>
    <row r="6" spans="1:7">
      <c r="A6" s="6">
        <v>10</v>
      </c>
      <c r="B6" s="6">
        <v>1</v>
      </c>
      <c r="C6" s="6" t="s">
        <v>42</v>
      </c>
      <c r="D6" s="8">
        <v>-600</v>
      </c>
      <c r="E6" s="8">
        <f>D6/(1+$B$1)^A6</f>
        <v>-446.45634893803509</v>
      </c>
      <c r="F6" s="8">
        <f>D6*(1+$B$1)^($A$9-A6)</f>
        <v>-1256.2667577925283</v>
      </c>
    </row>
    <row r="7" spans="1:7">
      <c r="A7" s="6">
        <v>17</v>
      </c>
      <c r="B7" s="6">
        <v>1</v>
      </c>
      <c r="C7" s="6" t="s">
        <v>43</v>
      </c>
      <c r="D7" s="8">
        <v>1645</v>
      </c>
      <c r="E7" s="8">
        <f>D7/(1+$B$1)^A7</f>
        <v>995.25205341464869</v>
      </c>
      <c r="F7" s="8">
        <f>D7*(1+$B$1)^($A$9-A7)</f>
        <v>2800.5023857396409</v>
      </c>
    </row>
    <row r="8" spans="1:7">
      <c r="A8" s="6">
        <v>25</v>
      </c>
      <c r="B8" s="6">
        <v>1</v>
      </c>
      <c r="C8" s="6" t="s">
        <v>44</v>
      </c>
      <c r="D8" s="8">
        <v>2460</v>
      </c>
      <c r="E8" s="8">
        <f>D8/(1+$B$1)^A8</f>
        <v>1174.9097003836828</v>
      </c>
      <c r="F8" s="8">
        <f>D8*(1+$B$1)^($A$9-A8)</f>
        <v>3306.0342931865398</v>
      </c>
    </row>
    <row r="9" spans="1:7">
      <c r="A9" s="6">
        <v>35</v>
      </c>
      <c r="B9" s="6">
        <v>1</v>
      </c>
      <c r="C9" s="6" t="s">
        <v>45</v>
      </c>
      <c r="D9" s="8">
        <v>22360</v>
      </c>
      <c r="E9" s="8">
        <f>D9/(1+$B$1)^A9</f>
        <v>7946.3727749955415</v>
      </c>
      <c r="F9" s="8">
        <f>D9*(1+$B$1)^($A$9-A9)</f>
        <v>22360</v>
      </c>
    </row>
    <row r="10" spans="1:7">
      <c r="A10" s="6"/>
      <c r="B10" s="6"/>
      <c r="C10" s="6"/>
      <c r="D10" s="6" t="s">
        <v>13</v>
      </c>
      <c r="E10" s="4">
        <f>SUM(E3:E9)</f>
        <v>7572.6828049240994</v>
      </c>
      <c r="F10" s="4">
        <f>SUM(F3:F9)</f>
        <v>21308.487823640749</v>
      </c>
      <c r="G10" s="6" t="s">
        <v>14</v>
      </c>
    </row>
    <row r="11" spans="1:7">
      <c r="A11" s="6"/>
      <c r="B11" s="6"/>
      <c r="C11" s="6"/>
      <c r="D11" s="6" t="s">
        <v>15</v>
      </c>
      <c r="E11" s="4">
        <f>E10/(1-1/(1+B1)^A9)</f>
        <v>11747.576434081844</v>
      </c>
      <c r="F11" s="4">
        <f>F10/((1+B1)^A9-1)</f>
        <v>11747.576434081842</v>
      </c>
      <c r="G11" s="6" t="s">
        <v>16</v>
      </c>
    </row>
    <row r="12" spans="1:7">
      <c r="A12" s="6"/>
      <c r="B12" s="6"/>
      <c r="C12" s="6"/>
      <c r="D12" s="6" t="s">
        <v>27</v>
      </c>
      <c r="E12" s="4">
        <f>SUM(E3,E5:E9)/(1-1/(1+B1)^A9)+D4/B1</f>
        <v>11747.576434081844</v>
      </c>
      <c r="F12" s="4">
        <f>SUM(F3,F5:F9)/((1+B1)^A9-1)+D4/B1</f>
        <v>11747.576434081842</v>
      </c>
      <c r="G12" s="6" t="s">
        <v>28</v>
      </c>
    </row>
  </sheetData>
  <mergeCells count="1">
    <mergeCell ref="D1:F1"/>
  </mergeCells>
  <pageMargins left="0.78749999999999998" right="0.78749999999999998" top="1.0249999999999999" bottom="1.0249999999999999" header="0.78749999999999998" footer="0.78749999999999998"/>
  <headerFooter>
    <oddHeader>&amp;C&amp;A</oddHeader>
    <oddFooter>&amp;CPágina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22318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Example1</vt:lpstr>
      <vt:lpstr>Example2</vt:lpstr>
      <vt:lpstr>Example3</vt:lpstr>
      <vt:lpstr>Example4</vt:lpstr>
      <vt:lpstr>Example5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Ulises Diéguez Aranda</cp:lastModifiedBy>
  <cp:revision>78</cp:revision>
  <dcterms:created xsi:type="dcterms:W3CDTF">2015-12-02T11:42:50Z</dcterms:created>
  <dcterms:modified xsi:type="dcterms:W3CDTF">2016-10-26T10:21:09Z</dcterms:modified>
  <dc:language>en-GB</dc:language>
</cp:coreProperties>
</file>