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lasses\Lisbon\ForMgtCert\"/>
    </mc:Choice>
  </mc:AlternateContent>
  <bookViews>
    <workbookView xWindow="320" yWindow="260" windowWidth="15600" windowHeight="9720" activeTab="2"/>
  </bookViews>
  <sheets>
    <sheet name="Problems 1 and 2" sheetId="1" r:id="rId1"/>
    <sheet name="Problem 3" sheetId="2" r:id="rId2"/>
    <sheet name="Problem 4" sheetId="3" r:id="rId3"/>
  </sheets>
  <calcPr calcId="171027"/>
</workbook>
</file>

<file path=xl/calcChain.xml><?xml version="1.0" encoding="utf-8"?>
<calcChain xmlns="http://schemas.openxmlformats.org/spreadsheetml/2006/main">
  <c r="J7" i="3" l="1"/>
  <c r="J8" i="3"/>
  <c r="D20" i="3"/>
  <c r="D19" i="3"/>
  <c r="D18" i="3"/>
  <c r="D17" i="3"/>
  <c r="J8" i="2"/>
  <c r="D18" i="2"/>
  <c r="D19" i="2"/>
  <c r="D20" i="2"/>
  <c r="D17" i="2"/>
  <c r="J7" i="2"/>
  <c r="D25" i="1"/>
  <c r="D24" i="1"/>
  <c r="D23" i="1"/>
  <c r="D22" i="1"/>
  <c r="F25" i="1"/>
  <c r="F24" i="1"/>
  <c r="F23" i="1"/>
  <c r="F22" i="1"/>
  <c r="F7" i="1"/>
  <c r="C17" i="1"/>
  <c r="F17" i="1"/>
  <c r="C25" i="1"/>
  <c r="C24" i="1"/>
  <c r="C23" i="1"/>
  <c r="C22" i="1"/>
  <c r="C7" i="1"/>
  <c r="D12" i="1"/>
  <c r="F6" i="1"/>
  <c r="F5" i="1"/>
  <c r="F4" i="1"/>
  <c r="F3" i="1"/>
  <c r="F10" i="1"/>
  <c r="D10" i="1"/>
  <c r="C10" i="1"/>
  <c r="F9" i="1"/>
  <c r="D9" i="1"/>
  <c r="C9" i="1"/>
  <c r="F8" i="1"/>
  <c r="D8" i="1"/>
  <c r="C8" i="1"/>
  <c r="D7" i="1"/>
  <c r="C6" i="1"/>
  <c r="C5" i="1"/>
  <c r="C4" i="1"/>
  <c r="C3" i="1"/>
  <c r="E18" i="2" l="1"/>
  <c r="F18" i="2"/>
  <c r="G18" i="2"/>
  <c r="F19" i="3"/>
  <c r="E19" i="3"/>
  <c r="G19" i="3"/>
  <c r="F17" i="2"/>
  <c r="G17" i="2"/>
  <c r="E17" i="2"/>
  <c r="G20" i="3"/>
  <c r="F20" i="3"/>
  <c r="E20" i="3"/>
  <c r="E20" i="2"/>
  <c r="F20" i="2"/>
  <c r="G20" i="2"/>
  <c r="G17" i="3"/>
  <c r="F17" i="3"/>
  <c r="E17" i="3"/>
  <c r="F19" i="2"/>
  <c r="G19" i="2"/>
  <c r="E19" i="2"/>
  <c r="E18" i="3"/>
  <c r="G18" i="3"/>
  <c r="F18" i="3"/>
</calcChain>
</file>

<file path=xl/sharedStrings.xml><?xml version="1.0" encoding="utf-8"?>
<sst xmlns="http://schemas.openxmlformats.org/spreadsheetml/2006/main" count="81" uniqueCount="43">
  <si>
    <t>Problem 1</t>
  </si>
  <si>
    <t>a</t>
  </si>
  <si>
    <t>Age (yrs)</t>
  </si>
  <si>
    <t>Yield (cds)</t>
  </si>
  <si>
    <t>cds/yr</t>
  </si>
  <si>
    <t>b</t>
  </si>
  <si>
    <t>Average annual compound rate of growth between ages 45 and 55</t>
  </si>
  <si>
    <t>Problem 2</t>
  </si>
  <si>
    <t>Seedling cost</t>
  </si>
  <si>
    <t>r(45,55) =</t>
  </si>
  <si>
    <t>$/ac</t>
  </si>
  <si>
    <r>
      <t>$/ac</t>
    </r>
    <r>
      <rPr>
        <sz val="11"/>
        <color theme="1"/>
        <rFont val="Calibri"/>
        <family val="2"/>
      </rPr>
      <t>·yr</t>
    </r>
  </si>
  <si>
    <t>Annual property tax</t>
  </si>
  <si>
    <t>Spruce pulpwood price</t>
  </si>
  <si>
    <t>$/cd</t>
  </si>
  <si>
    <t>Real interest rate</t>
  </si>
  <si>
    <t>E =</t>
  </si>
  <si>
    <t>Release age</t>
  </si>
  <si>
    <t>yrs</t>
  </si>
  <si>
    <t>RelYr =</t>
  </si>
  <si>
    <t>A =</t>
  </si>
  <si>
    <t>P =</t>
  </si>
  <si>
    <t>r =</t>
  </si>
  <si>
    <t>Problem 3</t>
  </si>
  <si>
    <t>Yield Parameter 1</t>
  </si>
  <si>
    <t>Yield Parameter 2</t>
  </si>
  <si>
    <t>Price ($/mbf)</t>
  </si>
  <si>
    <t>Proportion</t>
  </si>
  <si>
    <t>Red Oaks</t>
  </si>
  <si>
    <t>Red Maple</t>
  </si>
  <si>
    <t>Hard Maple</t>
  </si>
  <si>
    <t>Black Cherry</t>
  </si>
  <si>
    <t>Other Hardwood</t>
  </si>
  <si>
    <t>Softwoods</t>
  </si>
  <si>
    <t>Stand estabilishment cost</t>
  </si>
  <si>
    <t>Annual costs (property taxes and management fee)</t>
  </si>
  <si>
    <t>C =</t>
  </si>
  <si>
    <t>Weighted Price</t>
  </si>
  <si>
    <t>Interest Rate</t>
  </si>
  <si>
    <t>Yield (mbf/ac)</t>
  </si>
  <si>
    <t>Problem 4</t>
  </si>
  <si>
    <t>Cost of conducting timber sale</t>
  </si>
  <si>
    <t>Table of LEVs for ages 40, 50, 60 and 70 and using discount rates of 3%, 4%, and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</si>
</sst>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;[Red]&quot;$&quot;\-#,##0"/>
    <numFmt numFmtId="165" formatCode="&quot;$&quot;#,##0.00;[Red]&quot;$&quot;\-#,##0.00"/>
    <numFmt numFmtId="166" formatCode="0.000"/>
    <numFmt numFmtId="167" formatCode="0.0%"/>
    <numFmt numFmtId="168" formatCode="&quot;$&quot;#,##0.00"/>
    <numFmt numFmtId="169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0" xfId="0" applyFont="1"/>
    <xf numFmtId="167" fontId="0" fillId="0" borderId="0" xfId="1" applyNumberFormat="1" applyFont="1"/>
    <xf numFmtId="10" fontId="0" fillId="0" borderId="0" xfId="1" applyNumberFormat="1" applyFont="1"/>
    <xf numFmtId="169" fontId="0" fillId="0" borderId="0" xfId="0" applyNumberFormat="1"/>
    <xf numFmtId="164" fontId="0" fillId="0" borderId="0" xfId="0" applyNumberFormat="1"/>
    <xf numFmtId="0" fontId="0" fillId="0" borderId="0" xfId="0" applyNumberFormat="1"/>
    <xf numFmtId="165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/>
    <xf numFmtId="168" fontId="0" fillId="0" borderId="2" xfId="0" applyNumberFormat="1" applyBorder="1"/>
    <xf numFmtId="168" fontId="0" fillId="0" borderId="3" xfId="0" applyNumberFormat="1" applyBorder="1"/>
    <xf numFmtId="168" fontId="0" fillId="0" borderId="0" xfId="0" applyNumberFormat="1" applyBorder="1"/>
    <xf numFmtId="168" fontId="0" fillId="0" borderId="9" xfId="0" applyNumberFormat="1" applyBorder="1"/>
    <xf numFmtId="168" fontId="0" fillId="0" borderId="4" xfId="0" applyNumberFormat="1" applyBorder="1"/>
    <xf numFmtId="168" fontId="0" fillId="0" borderId="5" xfId="0" applyNumberFormat="1" applyBorder="1"/>
    <xf numFmtId="0" fontId="0" fillId="0" borderId="1" xfId="0" applyBorder="1"/>
    <xf numFmtId="166" fontId="0" fillId="0" borderId="0" xfId="0" applyNumberFormat="1"/>
    <xf numFmtId="169" fontId="0" fillId="0" borderId="10" xfId="0" applyNumberFormat="1" applyBorder="1"/>
    <xf numFmtId="169" fontId="0" fillId="0" borderId="2" xfId="0" applyNumberFormat="1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0" fillId="0" borderId="15" xfId="0" applyBorder="1"/>
    <xf numFmtId="169" fontId="0" fillId="0" borderId="0" xfId="0" applyNumberFormat="1" applyBorder="1"/>
    <xf numFmtId="0" fontId="0" fillId="0" borderId="0" xfId="0" applyBorder="1"/>
    <xf numFmtId="0" fontId="0" fillId="0" borderId="9" xfId="0" applyBorder="1"/>
    <xf numFmtId="169" fontId="0" fillId="0" borderId="4" xfId="0" applyNumberFormat="1" applyBorder="1"/>
    <xf numFmtId="166" fontId="0" fillId="0" borderId="10" xfId="0" applyNumberFormat="1" applyBorder="1"/>
    <xf numFmtId="166" fontId="0" fillId="0" borderId="15" xfId="0" applyNumberFormat="1" applyBorder="1"/>
    <xf numFmtId="166" fontId="0" fillId="0" borderId="11" xfId="0" applyNumberFormat="1" applyBorder="1"/>
    <xf numFmtId="9" fontId="0" fillId="0" borderId="0" xfId="1" applyFont="1" applyBorder="1"/>
    <xf numFmtId="9" fontId="0" fillId="0" borderId="9" xfId="1" applyFont="1" applyBorder="1"/>
    <xf numFmtId="168" fontId="0" fillId="0" borderId="10" xfId="0" applyNumberFormat="1" applyBorder="1"/>
    <xf numFmtId="168" fontId="0" fillId="0" borderId="15" xfId="0" applyNumberFormat="1" applyBorder="1"/>
    <xf numFmtId="168" fontId="0" fillId="0" borderId="1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workbookViewId="0">
      <selection activeCell="F22" sqref="F22"/>
    </sheetView>
  </sheetViews>
  <sheetFormatPr defaultRowHeight="14.5" x14ac:dyDescent="0.35"/>
  <sheetData>
    <row r="2" spans="2:6" x14ac:dyDescent="0.35">
      <c r="B2" s="1" t="s">
        <v>0</v>
      </c>
      <c r="D2" t="s">
        <v>2</v>
      </c>
      <c r="E2" t="s">
        <v>3</v>
      </c>
    </row>
    <row r="3" spans="2:6" x14ac:dyDescent="0.35">
      <c r="B3" s="2" t="s">
        <v>1</v>
      </c>
      <c r="C3" t="str">
        <f>"Y("&amp;TEXT(D3,"##")&amp;") ="</f>
        <v>Y(45) =</v>
      </c>
      <c r="D3">
        <v>45</v>
      </c>
      <c r="E3">
        <v>41</v>
      </c>
      <c r="F3" t="str">
        <f>"Yield at age "&amp;TEXT(D3,"##")</f>
        <v>Yield at age 45</v>
      </c>
    </row>
    <row r="4" spans="2:6" x14ac:dyDescent="0.35">
      <c r="C4" t="str">
        <f t="shared" ref="C4:C6" si="0">"Y("&amp;TEXT(D4,"##")&amp;") ="</f>
        <v>Y(50) =</v>
      </c>
      <c r="D4">
        <v>50</v>
      </c>
      <c r="E4">
        <v>56</v>
      </c>
      <c r="F4" t="str">
        <f t="shared" ref="F4:F6" si="1">"Yield at age "&amp;TEXT(D4,"##")</f>
        <v>Yield at age 50</v>
      </c>
    </row>
    <row r="5" spans="2:6" x14ac:dyDescent="0.35">
      <c r="C5" t="str">
        <f t="shared" si="0"/>
        <v>Y(55) =</v>
      </c>
      <c r="D5">
        <v>55</v>
      </c>
      <c r="E5">
        <v>68</v>
      </c>
      <c r="F5" t="str">
        <f t="shared" si="1"/>
        <v>Yield at age 55</v>
      </c>
    </row>
    <row r="6" spans="2:6" x14ac:dyDescent="0.35">
      <c r="C6" t="str">
        <f t="shared" si="0"/>
        <v>Y(60) =</v>
      </c>
      <c r="D6">
        <v>60</v>
      </c>
      <c r="E6">
        <v>77</v>
      </c>
      <c r="F6" t="str">
        <f t="shared" si="1"/>
        <v>Yield at age 60</v>
      </c>
    </row>
    <row r="7" spans="2:6" x14ac:dyDescent="0.35">
      <c r="C7" s="2" t="str">
        <f>"MAI("&amp;TEXT(D3,"##")&amp;") ="</f>
        <v>MAI(45) =</v>
      </c>
      <c r="D7" s="19">
        <f>E3/D3</f>
        <v>0.91111111111111109</v>
      </c>
      <c r="E7" t="s">
        <v>4</v>
      </c>
      <c r="F7" t="str">
        <f>"Mean annual increment for age "&amp;TEXT(D3,"##")</f>
        <v>Mean annual increment for age 45</v>
      </c>
    </row>
    <row r="8" spans="2:6" x14ac:dyDescent="0.35">
      <c r="C8" s="2" t="str">
        <f t="shared" ref="C8:C10" si="2">"MAI("&amp;TEXT(D4,"##")&amp;") ="</f>
        <v>MAI(50) =</v>
      </c>
      <c r="D8" s="19">
        <f t="shared" ref="D8:D10" si="3">E4/D4</f>
        <v>1.1200000000000001</v>
      </c>
      <c r="E8" t="s">
        <v>4</v>
      </c>
      <c r="F8" t="str">
        <f>"Mean annual increment for age "&amp;TEXT(D4,"##")</f>
        <v>Mean annual increment for age 50</v>
      </c>
    </row>
    <row r="9" spans="2:6" x14ac:dyDescent="0.35">
      <c r="C9" s="2" t="str">
        <f t="shared" si="2"/>
        <v>MAI(55) =</v>
      </c>
      <c r="D9" s="19">
        <f t="shared" si="3"/>
        <v>1.2363636363636363</v>
      </c>
      <c r="E9" t="s">
        <v>4</v>
      </c>
      <c r="F9" t="str">
        <f>"Mean annual increment for age "&amp;TEXT(D5,"##")</f>
        <v>Mean annual increment for age 55</v>
      </c>
    </row>
    <row r="10" spans="2:6" x14ac:dyDescent="0.35">
      <c r="C10" s="2" t="str">
        <f t="shared" si="2"/>
        <v>MAI(60) =</v>
      </c>
      <c r="D10" s="19">
        <f t="shared" si="3"/>
        <v>1.2833333333333334</v>
      </c>
      <c r="E10" t="s">
        <v>4</v>
      </c>
      <c r="F10" t="str">
        <f>"Mean annual increment for age "&amp;TEXT(D6,"##")</f>
        <v>Mean annual increment for age 60</v>
      </c>
    </row>
    <row r="12" spans="2:6" x14ac:dyDescent="0.35">
      <c r="B12" s="2" t="s">
        <v>5</v>
      </c>
      <c r="C12" s="2" t="s">
        <v>9</v>
      </c>
      <c r="D12" s="4">
        <f>(E5/E3)^(1/(D5-D3))-1</f>
        <v>5.1895278119950872E-2</v>
      </c>
      <c r="E12" t="s">
        <v>6</v>
      </c>
    </row>
    <row r="15" spans="2:6" x14ac:dyDescent="0.35">
      <c r="B15" s="1" t="s">
        <v>7</v>
      </c>
    </row>
    <row r="16" spans="2:6" x14ac:dyDescent="0.35">
      <c r="C16" t="s">
        <v>16</v>
      </c>
      <c r="D16" s="5">
        <v>-145</v>
      </c>
      <c r="E16" t="s">
        <v>10</v>
      </c>
      <c r="F16" t="s">
        <v>8</v>
      </c>
    </row>
    <row r="17" spans="3:6" x14ac:dyDescent="0.35">
      <c r="C17" t="str">
        <f>"I("&amp;TEXT(D18,"##")&amp;") ="</f>
        <v>I(3) =</v>
      </c>
      <c r="D17" s="5">
        <v>-45</v>
      </c>
      <c r="E17" t="s">
        <v>10</v>
      </c>
      <c r="F17" t="str">
        <f>"Release cost at age "&amp;TEXT(D18,"##")</f>
        <v>Release cost at age 3</v>
      </c>
    </row>
    <row r="18" spans="3:6" x14ac:dyDescent="0.35">
      <c r="C18" t="s">
        <v>19</v>
      </c>
      <c r="D18" s="7">
        <v>3</v>
      </c>
      <c r="E18" t="s">
        <v>18</v>
      </c>
      <c r="F18" t="s">
        <v>17</v>
      </c>
    </row>
    <row r="19" spans="3:6" x14ac:dyDescent="0.35">
      <c r="C19" t="s">
        <v>20</v>
      </c>
      <c r="D19" s="5">
        <v>-2</v>
      </c>
      <c r="E19" t="s">
        <v>11</v>
      </c>
      <c r="F19" t="s">
        <v>12</v>
      </c>
    </row>
    <row r="20" spans="3:6" x14ac:dyDescent="0.35">
      <c r="C20" t="s">
        <v>21</v>
      </c>
      <c r="D20" s="6">
        <v>35</v>
      </c>
      <c r="E20" t="s">
        <v>14</v>
      </c>
      <c r="F20" t="s">
        <v>13</v>
      </c>
    </row>
    <row r="21" spans="3:6" x14ac:dyDescent="0.35">
      <c r="C21" t="s">
        <v>22</v>
      </c>
      <c r="D21" s="3">
        <v>0.04</v>
      </c>
      <c r="F21" t="s">
        <v>15</v>
      </c>
    </row>
    <row r="22" spans="3:6" x14ac:dyDescent="0.35">
      <c r="C22" s="2" t="str">
        <f>"LEV("&amp;TEXT(D3,"##")&amp;") ="</f>
        <v>LEV(45) =</v>
      </c>
      <c r="D22" s="8">
        <f>($D$16*(1+$D$21)^D3+$D$17*(1+$D$21)^(D3-$D$18)+$D$20*E3)/((1+$D$21)^D3-1)+$D$19/$D$21</f>
        <v>23.195908081194375</v>
      </c>
      <c r="E22" t="s">
        <v>10</v>
      </c>
      <c r="F22" t="str">
        <f>"Land Expectation Value for age "&amp;TEXT(D3,"##")</f>
        <v>Land Expectation Value for age 45</v>
      </c>
    </row>
    <row r="23" spans="3:6" x14ac:dyDescent="0.35">
      <c r="C23" s="2" t="str">
        <f t="shared" ref="C23:C25" si="4">"LEV("&amp;TEXT(D4,"##")&amp;") ="</f>
        <v>LEV(50) =</v>
      </c>
      <c r="D23" s="8">
        <f t="shared" ref="D23:D25" si="5">($D$16*(1+$D$21)^D4+$D$17*(1+$D$21)^(D4-$D$18)+$D$20*E4)/((1+$D$21)^D4-1)+$D$19/$D$21</f>
        <v>55.659516866022585</v>
      </c>
      <c r="E23" t="s">
        <v>10</v>
      </c>
      <c r="F23" t="str">
        <f>"Land Expectation Value for age "&amp;TEXT(D4,"##")</f>
        <v>Land Expectation Value for age 50</v>
      </c>
    </row>
    <row r="24" spans="3:6" x14ac:dyDescent="0.35">
      <c r="C24" s="2" t="str">
        <f t="shared" si="4"/>
        <v>LEV(55) =</v>
      </c>
      <c r="D24" s="8">
        <f t="shared" si="5"/>
        <v>52.058966436207257</v>
      </c>
      <c r="E24" t="s">
        <v>10</v>
      </c>
      <c r="F24" t="str">
        <f>"Land Expectation Value for age "&amp;TEXT(D5,"##")</f>
        <v>Land Expectation Value for age 55</v>
      </c>
    </row>
    <row r="25" spans="3:6" x14ac:dyDescent="0.35">
      <c r="C25" s="2" t="str">
        <f t="shared" si="4"/>
        <v>LEV(60) =</v>
      </c>
      <c r="D25" s="8">
        <f t="shared" si="5"/>
        <v>28.660437328027569</v>
      </c>
      <c r="E25" t="s">
        <v>10</v>
      </c>
      <c r="F25" t="str">
        <f>"Land Expectation Value for age "&amp;TEXT(D6,"##")</f>
        <v>Land Expectation Value for age 60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workbookViewId="0">
      <selection activeCell="N13" sqref="N13"/>
    </sheetView>
  </sheetViews>
  <sheetFormatPr defaultRowHeight="14.5" x14ac:dyDescent="0.35"/>
  <cols>
    <col min="3" max="3" width="14.7265625" bestFit="1" customWidth="1"/>
    <col min="4" max="4" width="8.54296875" customWidth="1"/>
    <col min="8" max="8" width="10" customWidth="1"/>
    <col min="9" max="9" width="10.81640625" customWidth="1"/>
    <col min="10" max="10" width="10.453125" customWidth="1"/>
  </cols>
  <sheetData>
    <row r="2" spans="2:10" x14ac:dyDescent="0.35">
      <c r="B2" s="1" t="s">
        <v>23</v>
      </c>
    </row>
    <row r="3" spans="2:10" x14ac:dyDescent="0.35">
      <c r="C3" s="28" t="s">
        <v>24</v>
      </c>
      <c r="D3" s="29">
        <v>10.593</v>
      </c>
    </row>
    <row r="4" spans="2:10" x14ac:dyDescent="0.35">
      <c r="C4" s="22" t="s">
        <v>25</v>
      </c>
      <c r="D4" s="24">
        <v>89.9</v>
      </c>
    </row>
    <row r="6" spans="2:10" ht="32.15" customHeight="1" x14ac:dyDescent="0.35">
      <c r="D6" s="25" t="s">
        <v>28</v>
      </c>
      <c r="E6" s="26" t="s">
        <v>29</v>
      </c>
      <c r="F6" s="26" t="s">
        <v>30</v>
      </c>
      <c r="G6" s="26" t="s">
        <v>31</v>
      </c>
      <c r="H6" s="26" t="s">
        <v>32</v>
      </c>
      <c r="I6" s="26" t="s">
        <v>33</v>
      </c>
      <c r="J6" s="27" t="s">
        <v>37</v>
      </c>
    </row>
    <row r="7" spans="2:10" x14ac:dyDescent="0.35">
      <c r="C7" s="9" t="s">
        <v>26</v>
      </c>
      <c r="D7" s="20">
        <v>328</v>
      </c>
      <c r="E7" s="21">
        <v>161</v>
      </c>
      <c r="F7" s="21">
        <v>258</v>
      </c>
      <c r="G7" s="21">
        <v>796</v>
      </c>
      <c r="H7" s="21">
        <v>52</v>
      </c>
      <c r="I7" s="21">
        <v>24</v>
      </c>
      <c r="J7" s="13">
        <f>SUMPRODUCT(D7:I7,D8:I8)/100</f>
        <v>378.25300000000004</v>
      </c>
    </row>
    <row r="8" spans="2:10" x14ac:dyDescent="0.35">
      <c r="C8" s="11" t="s">
        <v>27</v>
      </c>
      <c r="D8" s="22">
        <v>3.5</v>
      </c>
      <c r="E8" s="23">
        <v>35.700000000000003</v>
      </c>
      <c r="F8" s="23">
        <v>10.199999999999999</v>
      </c>
      <c r="G8" s="23">
        <v>34.6</v>
      </c>
      <c r="H8" s="23">
        <v>13.3</v>
      </c>
      <c r="I8" s="23">
        <v>2.7</v>
      </c>
      <c r="J8" s="24">
        <f>SUM(D8:I8)</f>
        <v>100</v>
      </c>
    </row>
    <row r="10" spans="2:10" x14ac:dyDescent="0.35">
      <c r="C10" s="28" t="s">
        <v>16</v>
      </c>
      <c r="D10" s="21">
        <v>-240</v>
      </c>
      <c r="E10" s="30" t="s">
        <v>10</v>
      </c>
      <c r="F10" s="30" t="s">
        <v>34</v>
      </c>
      <c r="G10" s="30"/>
      <c r="H10" s="30"/>
      <c r="I10" s="30"/>
      <c r="J10" s="29"/>
    </row>
    <row r="11" spans="2:10" x14ac:dyDescent="0.35">
      <c r="C11" s="31" t="s">
        <v>20</v>
      </c>
      <c r="D11" s="32">
        <v>-6</v>
      </c>
      <c r="E11" s="33" t="s">
        <v>11</v>
      </c>
      <c r="F11" s="33" t="s">
        <v>35</v>
      </c>
      <c r="G11" s="33"/>
      <c r="H11" s="33"/>
      <c r="I11" s="33"/>
      <c r="J11" s="34"/>
    </row>
    <row r="12" spans="2:10" x14ac:dyDescent="0.35">
      <c r="C12" s="22" t="s">
        <v>36</v>
      </c>
      <c r="D12" s="35">
        <v>-200</v>
      </c>
      <c r="E12" s="23" t="s">
        <v>10</v>
      </c>
      <c r="F12" s="23" t="s">
        <v>41</v>
      </c>
      <c r="G12" s="23"/>
      <c r="H12" s="23"/>
      <c r="I12" s="23"/>
      <c r="J12" s="24"/>
    </row>
    <row r="14" spans="2:10" x14ac:dyDescent="0.35">
      <c r="C14" s="2" t="s">
        <v>42</v>
      </c>
    </row>
    <row r="15" spans="2:10" x14ac:dyDescent="0.35">
      <c r="D15" s="46" t="s">
        <v>39</v>
      </c>
      <c r="E15" s="44" t="s">
        <v>38</v>
      </c>
      <c r="F15" s="44"/>
      <c r="G15" s="45"/>
    </row>
    <row r="16" spans="2:10" x14ac:dyDescent="0.35">
      <c r="C16" s="18" t="s">
        <v>2</v>
      </c>
      <c r="D16" s="47"/>
      <c r="E16" s="39">
        <v>0.03</v>
      </c>
      <c r="F16" s="39">
        <v>0.04</v>
      </c>
      <c r="G16" s="40">
        <v>0.05</v>
      </c>
    </row>
    <row r="17" spans="3:7" x14ac:dyDescent="0.35">
      <c r="C17" s="9">
        <v>40</v>
      </c>
      <c r="D17" s="36">
        <f>EXP($D$3-$D$4/C17)/1000</f>
        <v>4.211187696193071</v>
      </c>
      <c r="E17" s="41">
        <f>($D$10*(1+E$16)^$C17+$D17*$J$7+$D$12)/((1+E$16)^$C17-1)+$D$11/E$16</f>
        <v>69.670697689471126</v>
      </c>
      <c r="F17" s="12">
        <f t="shared" ref="F17:G20" si="0">($D$10*(1+F$16)^$C17+$D17*$J$7+$D$12)/((1+F$16)^$C17-1)+$D$11/F$16</f>
        <v>-86.688207589666916</v>
      </c>
      <c r="G17" s="13">
        <f t="shared" si="0"/>
        <v>-169.12309035713886</v>
      </c>
    </row>
    <row r="18" spans="3:7" x14ac:dyDescent="0.35">
      <c r="C18" s="10">
        <v>50</v>
      </c>
      <c r="D18" s="37">
        <f t="shared" ref="D18:D20" si="1">EXP($D$3-$D$4/C18)/1000</f>
        <v>6.601155576255751</v>
      </c>
      <c r="E18" s="42">
        <f t="shared" ref="E18:E20" si="2">($D$10*(1+E$16)^$C18+$D18*$J$7+$D$12)/((1+E$16)^$C18-1)+$D$11/E$16</f>
        <v>167.84988968794244</v>
      </c>
      <c r="F18" s="14">
        <f t="shared" si="0"/>
        <v>-53.171187443502347</v>
      </c>
      <c r="G18" s="15">
        <f t="shared" si="0"/>
        <v>-163.49399638055735</v>
      </c>
    </row>
    <row r="19" spans="3:7" x14ac:dyDescent="0.35">
      <c r="C19" s="10">
        <v>60</v>
      </c>
      <c r="D19" s="37">
        <f t="shared" si="1"/>
        <v>8.9076582804365678</v>
      </c>
      <c r="E19" s="42">
        <f t="shared" si="2"/>
        <v>158.85244269453864</v>
      </c>
      <c r="F19" s="14">
        <f t="shared" si="0"/>
        <v>-82.283285680700857</v>
      </c>
      <c r="G19" s="15">
        <f t="shared" si="0"/>
        <v>-194.30523978348074</v>
      </c>
    </row>
    <row r="20" spans="3:7" x14ac:dyDescent="0.35">
      <c r="C20" s="11">
        <v>70</v>
      </c>
      <c r="D20" s="38">
        <f t="shared" si="1"/>
        <v>11.033752751595191</v>
      </c>
      <c r="E20" s="43">
        <f t="shared" si="2"/>
        <v>99.70023035820526</v>
      </c>
      <c r="F20" s="16">
        <f t="shared" si="0"/>
        <v>-133.77931196039853</v>
      </c>
      <c r="G20" s="17">
        <f t="shared" si="0"/>
        <v>-233.12254167454941</v>
      </c>
    </row>
  </sheetData>
  <mergeCells count="2">
    <mergeCell ref="E15:G15"/>
    <mergeCell ref="D15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tabSelected="1" workbookViewId="0">
      <selection activeCell="K19" sqref="K19"/>
    </sheetView>
  </sheetViews>
  <sheetFormatPr defaultRowHeight="14.5" x14ac:dyDescent="0.35"/>
  <cols>
    <col min="3" max="3" width="14.7265625" bestFit="1" customWidth="1"/>
    <col min="4" max="4" width="8.54296875" customWidth="1"/>
    <col min="8" max="9" width="10.26953125" customWidth="1"/>
    <col min="10" max="10" width="9.81640625" customWidth="1"/>
  </cols>
  <sheetData>
    <row r="2" spans="2:10" x14ac:dyDescent="0.35">
      <c r="B2" s="1" t="s">
        <v>40</v>
      </c>
    </row>
    <row r="3" spans="2:10" x14ac:dyDescent="0.35">
      <c r="C3" s="28" t="s">
        <v>24</v>
      </c>
      <c r="D3" s="29">
        <v>10.904999999999999</v>
      </c>
    </row>
    <row r="4" spans="2:10" x14ac:dyDescent="0.35">
      <c r="C4" s="22" t="s">
        <v>25</v>
      </c>
      <c r="D4" s="24">
        <v>89.9</v>
      </c>
    </row>
    <row r="6" spans="2:10" ht="32.15" customHeight="1" x14ac:dyDescent="0.35">
      <c r="D6" s="25" t="s">
        <v>28</v>
      </c>
      <c r="E6" s="26" t="s">
        <v>29</v>
      </c>
      <c r="F6" s="26" t="s">
        <v>30</v>
      </c>
      <c r="G6" s="26" t="s">
        <v>31</v>
      </c>
      <c r="H6" s="26" t="s">
        <v>32</v>
      </c>
      <c r="I6" s="26" t="s">
        <v>33</v>
      </c>
      <c r="J6" s="27" t="s">
        <v>37</v>
      </c>
    </row>
    <row r="7" spans="2:10" x14ac:dyDescent="0.35">
      <c r="C7" s="9" t="s">
        <v>26</v>
      </c>
      <c r="D7" s="20">
        <v>328</v>
      </c>
      <c r="E7" s="21">
        <v>161</v>
      </c>
      <c r="F7" s="21">
        <v>258</v>
      </c>
      <c r="G7" s="21">
        <v>796</v>
      </c>
      <c r="H7" s="21">
        <v>52</v>
      </c>
      <c r="I7" s="21">
        <v>24</v>
      </c>
      <c r="J7" s="13">
        <f>SUMPRODUCT(D7:I7,D8:I8)/100</f>
        <v>399.06900000000002</v>
      </c>
    </row>
    <row r="8" spans="2:10" x14ac:dyDescent="0.35">
      <c r="C8" s="11" t="s">
        <v>27</v>
      </c>
      <c r="D8" s="22">
        <v>10.199999999999999</v>
      </c>
      <c r="E8" s="23">
        <v>25.1</v>
      </c>
      <c r="F8" s="23">
        <v>21.7</v>
      </c>
      <c r="G8" s="23">
        <v>33.299999999999997</v>
      </c>
      <c r="H8" s="23">
        <v>6.5</v>
      </c>
      <c r="I8" s="23">
        <v>3.2</v>
      </c>
      <c r="J8" s="24">
        <f>SUM(D8:I8)</f>
        <v>100</v>
      </c>
    </row>
    <row r="10" spans="2:10" x14ac:dyDescent="0.35">
      <c r="C10" s="28" t="s">
        <v>16</v>
      </c>
      <c r="D10" s="21">
        <v>-240</v>
      </c>
      <c r="E10" s="30" t="s">
        <v>10</v>
      </c>
      <c r="F10" s="30" t="s">
        <v>34</v>
      </c>
      <c r="G10" s="30"/>
      <c r="H10" s="30"/>
      <c r="I10" s="30"/>
      <c r="J10" s="29"/>
    </row>
    <row r="11" spans="2:10" x14ac:dyDescent="0.35">
      <c r="C11" s="31" t="s">
        <v>20</v>
      </c>
      <c r="D11" s="32">
        <v>-6</v>
      </c>
      <c r="E11" s="33" t="s">
        <v>11</v>
      </c>
      <c r="F11" s="33" t="s">
        <v>35</v>
      </c>
      <c r="G11" s="33"/>
      <c r="H11" s="33"/>
      <c r="I11" s="33"/>
      <c r="J11" s="34"/>
    </row>
    <row r="12" spans="2:10" x14ac:dyDescent="0.35">
      <c r="C12" s="22" t="s">
        <v>36</v>
      </c>
      <c r="D12" s="35">
        <v>-200</v>
      </c>
      <c r="E12" s="23" t="s">
        <v>10</v>
      </c>
      <c r="F12" s="23" t="s">
        <v>41</v>
      </c>
      <c r="G12" s="23"/>
      <c r="H12" s="23"/>
      <c r="I12" s="23"/>
      <c r="J12" s="24"/>
    </row>
    <row r="14" spans="2:10" x14ac:dyDescent="0.35">
      <c r="C14" s="2" t="s">
        <v>42</v>
      </c>
    </row>
    <row r="15" spans="2:10" x14ac:dyDescent="0.35">
      <c r="D15" s="46" t="s">
        <v>39</v>
      </c>
      <c r="E15" s="44" t="s">
        <v>38</v>
      </c>
      <c r="F15" s="44"/>
      <c r="G15" s="45"/>
    </row>
    <row r="16" spans="2:10" x14ac:dyDescent="0.35">
      <c r="C16" s="18" t="s">
        <v>2</v>
      </c>
      <c r="D16" s="47"/>
      <c r="E16" s="39">
        <v>0.03</v>
      </c>
      <c r="F16" s="39">
        <v>0.04</v>
      </c>
      <c r="G16" s="40">
        <v>0.05</v>
      </c>
    </row>
    <row r="17" spans="3:7" x14ac:dyDescent="0.35">
      <c r="C17" s="9">
        <v>40</v>
      </c>
      <c r="D17" s="36">
        <f>EXP($D$3-$D$4/C17)/1000</f>
        <v>5.7531338343821643</v>
      </c>
      <c r="E17" s="41">
        <f>($D$10*(1+E$16)^$C17+$D17*$J$7+$D$12)/((1+E$16)^$C17-1)+$D$11/E$16</f>
        <v>380.45373986122024</v>
      </c>
      <c r="F17" s="12">
        <f t="shared" ref="F17:G20" si="0">($D$10*(1+F$16)^$C17+$D17*$J$7+$D$12)/((1+F$16)^$C17-1)+$D$11/F$16</f>
        <v>98.262902998374045</v>
      </c>
      <c r="G17" s="13">
        <f t="shared" si="0"/>
        <v>-52.73164990730281</v>
      </c>
    </row>
    <row r="18" spans="3:7" x14ac:dyDescent="0.35">
      <c r="C18" s="10">
        <v>50</v>
      </c>
      <c r="D18" s="37">
        <f t="shared" ref="D18:D20" si="1">EXP($D$3-$D$4/C18)/1000</f>
        <v>9.0181996699195093</v>
      </c>
      <c r="E18" s="42">
        <f t="shared" ref="E18:E20" si="2">($D$10*(1+E$16)^$C18+$D18*$J$7+$D$12)/((1+E$16)^$C18-1)+$D$11/E$16</f>
        <v>493.50226235953414</v>
      </c>
      <c r="F18" s="14">
        <f t="shared" si="0"/>
        <v>127.28307248815679</v>
      </c>
      <c r="G18" s="15">
        <f t="shared" si="0"/>
        <v>-58.21694129095885</v>
      </c>
    </row>
    <row r="19" spans="3:7" x14ac:dyDescent="0.35">
      <c r="C19" s="10">
        <v>60</v>
      </c>
      <c r="D19" s="37">
        <f t="shared" si="1"/>
        <v>12.169239163721317</v>
      </c>
      <c r="E19" s="42">
        <f t="shared" si="2"/>
        <v>462.84636956224608</v>
      </c>
      <c r="F19" s="14">
        <f t="shared" si="0"/>
        <v>73.92215939997817</v>
      </c>
      <c r="G19" s="15">
        <f t="shared" si="0"/>
        <v>-110.19403437037099</v>
      </c>
    </row>
    <row r="20" spans="3:7" x14ac:dyDescent="0.35">
      <c r="C20" s="11">
        <v>70</v>
      </c>
      <c r="D20" s="38">
        <f t="shared" si="1"/>
        <v>15.073813103318699</v>
      </c>
      <c r="E20" s="43">
        <f t="shared" si="2"/>
        <v>365.96054540789157</v>
      </c>
      <c r="F20" s="16">
        <f t="shared" si="0"/>
        <v>-7.3732122735550831</v>
      </c>
      <c r="G20" s="17">
        <f t="shared" si="0"/>
        <v>-170.52773417554923</v>
      </c>
    </row>
  </sheetData>
  <mergeCells count="2">
    <mergeCell ref="D15:D16"/>
    <mergeCell ref="E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Problems 1 and 2</vt:lpstr>
      <vt:lpstr>Problem 3</vt:lpstr>
      <vt:lpstr>Problem 4</vt:lpstr>
    </vt:vector>
  </TitlesOfParts>
  <Company>PSU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Operator</dc:creator>
  <cp:lastModifiedBy>Marc McDill</cp:lastModifiedBy>
  <cp:lastPrinted>2012-01-29T18:57:10Z</cp:lastPrinted>
  <dcterms:created xsi:type="dcterms:W3CDTF">2012-01-29T18:34:20Z</dcterms:created>
  <dcterms:modified xsi:type="dcterms:W3CDTF">2016-11-21T13:43:27Z</dcterms:modified>
</cp:coreProperties>
</file>