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2980" windowHeight="9525" activeTab="1"/>
  </bookViews>
  <sheets>
    <sheet name="Prob 1" sheetId="1" r:id="rId1"/>
    <sheet name="Prob 2-3" sheetId="2" r:id="rId2"/>
  </sheets>
  <calcPr calcId="145621"/>
</workbook>
</file>

<file path=xl/calcChain.xml><?xml version="1.0" encoding="utf-8"?>
<calcChain xmlns="http://schemas.openxmlformats.org/spreadsheetml/2006/main">
  <c r="E71" i="2" l="1"/>
  <c r="E70" i="2"/>
  <c r="E69" i="2"/>
  <c r="E68" i="2"/>
  <c r="E59" i="2"/>
  <c r="D45" i="2" l="1"/>
  <c r="D40" i="2"/>
  <c r="D25" i="1"/>
  <c r="H27" i="2" l="1"/>
  <c r="G32" i="2"/>
  <c r="H31" i="2"/>
  <c r="G31" i="2"/>
  <c r="J28" i="2"/>
  <c r="H28" i="2"/>
  <c r="E25" i="2"/>
  <c r="J27" i="2" s="1"/>
  <c r="E24" i="2"/>
  <c r="I27" i="2" l="1"/>
  <c r="G27" i="2" s="1"/>
  <c r="G35" i="2" s="1"/>
  <c r="I28" i="2"/>
  <c r="G34" i="2" s="1"/>
  <c r="G28" i="2"/>
  <c r="G33" i="2" s="1"/>
  <c r="E60" i="2" l="1"/>
  <c r="E72" i="2"/>
  <c r="D8" i="1" l="1"/>
  <c r="L29" i="1" l="1"/>
  <c r="K29" i="1"/>
  <c r="D19" i="1"/>
  <c r="D20" i="1"/>
  <c r="D21" i="1"/>
  <c r="D22" i="1"/>
  <c r="D4" i="1"/>
  <c r="D5" i="1"/>
  <c r="D6" i="1"/>
  <c r="D3" i="1"/>
  <c r="M29" i="1" l="1"/>
  <c r="N29" i="1" s="1"/>
  <c r="D29" i="1"/>
</calcChain>
</file>

<file path=xl/sharedStrings.xml><?xml version="1.0" encoding="utf-8"?>
<sst xmlns="http://schemas.openxmlformats.org/spreadsheetml/2006/main" count="102" uniqueCount="81">
  <si>
    <t>Age</t>
  </si>
  <si>
    <t>Yield (cd/ac)</t>
  </si>
  <si>
    <t>Release year</t>
  </si>
  <si>
    <t>Spruce pulpwood price ($/cd)</t>
  </si>
  <si>
    <t>Annual taxes ($/ac)</t>
  </si>
  <si>
    <t>Release cost  ($/ac)</t>
  </si>
  <si>
    <t>Planting cost ($/ac)</t>
  </si>
  <si>
    <t>Real interest rate</t>
  </si>
  <si>
    <t>Forest Value at age</t>
  </si>
  <si>
    <t>PV Timber Harvest</t>
  </si>
  <si>
    <t>PV Taxes</t>
  </si>
  <si>
    <t>PV LEV</t>
  </si>
  <si>
    <t>Added value ($/ac)</t>
  </si>
  <si>
    <t>Forest Value ($/ac)</t>
  </si>
  <si>
    <t>MAI (1a)</t>
  </si>
  <si>
    <t>(Ages 45-55)</t>
  </si>
  <si>
    <t>Average annual compound rate of growth (1b)</t>
  </si>
  <si>
    <t>Breaking the forest value into components</t>
  </si>
  <si>
    <t>Minimum added value from release treatment at optimal rotation</t>
  </si>
  <si>
    <t>r=</t>
  </si>
  <si>
    <t>R=</t>
  </si>
  <si>
    <t>yrs</t>
  </si>
  <si>
    <r>
      <t>t</t>
    </r>
    <r>
      <rPr>
        <vertAlign val="subscript"/>
        <sz val="11"/>
        <color theme="1"/>
        <rFont val="Calibri"/>
        <family val="2"/>
        <scheme val="minor"/>
      </rPr>
      <t>thin</t>
    </r>
    <r>
      <rPr>
        <sz val="11"/>
        <color theme="1"/>
        <rFont val="Calibri"/>
        <family val="2"/>
        <scheme val="minor"/>
      </rPr>
      <t>=</t>
    </r>
  </si>
  <si>
    <r>
      <t>Y</t>
    </r>
    <r>
      <rPr>
        <vertAlign val="subscript"/>
        <sz val="11"/>
        <color theme="1"/>
        <rFont val="Calibri"/>
        <family val="2"/>
        <scheme val="minor"/>
      </rPr>
      <t>R,pulpwood</t>
    </r>
    <r>
      <rPr>
        <sz val="11"/>
        <color theme="1"/>
        <rFont val="Calibri"/>
        <family val="2"/>
        <scheme val="minor"/>
      </rPr>
      <t>=</t>
    </r>
  </si>
  <si>
    <t>cords/ac</t>
  </si>
  <si>
    <r>
      <t>Y</t>
    </r>
    <r>
      <rPr>
        <vertAlign val="subscript"/>
        <sz val="11"/>
        <color theme="1"/>
        <rFont val="Calibri"/>
        <family val="2"/>
        <scheme val="minor"/>
      </rPr>
      <t>R,sawtimber</t>
    </r>
    <r>
      <rPr>
        <sz val="11"/>
        <color theme="1"/>
        <rFont val="Calibri"/>
        <family val="2"/>
        <scheme val="minor"/>
      </rPr>
      <t>=</t>
    </r>
  </si>
  <si>
    <t>mbf/ac</t>
  </si>
  <si>
    <r>
      <t>Y</t>
    </r>
    <r>
      <rPr>
        <vertAlign val="subscript"/>
        <sz val="11"/>
        <color theme="1"/>
        <rFont val="Calibri"/>
        <family val="2"/>
        <scheme val="minor"/>
      </rPr>
      <t>thin</t>
    </r>
    <r>
      <rPr>
        <sz val="11"/>
        <color theme="1"/>
        <rFont val="Calibri"/>
        <family val="2"/>
        <scheme val="minor"/>
      </rPr>
      <t>=</t>
    </r>
  </si>
  <si>
    <r>
      <t>P</t>
    </r>
    <r>
      <rPr>
        <vertAlign val="subscript"/>
        <sz val="11"/>
        <color theme="1"/>
        <rFont val="Calibri"/>
        <family val="2"/>
        <scheme val="minor"/>
      </rPr>
      <t>pulpwood</t>
    </r>
    <r>
      <rPr>
        <sz val="11"/>
        <color theme="1"/>
        <rFont val="Calibri"/>
        <family val="2"/>
        <scheme val="minor"/>
      </rPr>
      <t>=</t>
    </r>
  </si>
  <si>
    <t>$/cord</t>
  </si>
  <si>
    <r>
      <t>P</t>
    </r>
    <r>
      <rPr>
        <vertAlign val="subscript"/>
        <sz val="11"/>
        <color theme="1"/>
        <rFont val="Calibri"/>
        <family val="2"/>
        <scheme val="minor"/>
      </rPr>
      <t>sawtimber</t>
    </r>
    <r>
      <rPr>
        <sz val="11"/>
        <color theme="1"/>
        <rFont val="Calibri"/>
        <family val="2"/>
        <scheme val="minor"/>
      </rPr>
      <t>=</t>
    </r>
  </si>
  <si>
    <t>$/mbf</t>
  </si>
  <si>
    <t>E =</t>
  </si>
  <si>
    <t>$/ac</t>
  </si>
  <si>
    <t>A =</t>
  </si>
  <si>
    <r>
      <t>$/ac</t>
    </r>
    <r>
      <rPr>
        <sz val="11"/>
        <color theme="1"/>
        <rFont val="Calibri"/>
        <family val="2"/>
      </rPr>
      <t>·yr</t>
    </r>
  </si>
  <si>
    <t>Value of thin =</t>
  </si>
  <si>
    <t>Value of final harvest =</t>
  </si>
  <si>
    <t>Est Cost</t>
  </si>
  <si>
    <t>Thin Rev</t>
  </si>
  <si>
    <t>Final Harvest</t>
  </si>
  <si>
    <t>Future Value of 1st rotation (w/o annual cost) =</t>
  </si>
  <si>
    <t>PV Taxes =</t>
  </si>
  <si>
    <t>LEV denominator =</t>
  </si>
  <si>
    <t>LEV =</t>
  </si>
  <si>
    <t>a.</t>
  </si>
  <si>
    <t>What is the expected present value of the tract (land and trees) if you cut it now?</t>
  </si>
  <si>
    <r>
      <t>Y</t>
    </r>
    <r>
      <rPr>
        <vertAlign val="subscript"/>
        <sz val="11"/>
        <color theme="1"/>
        <rFont val="Calibri"/>
        <family val="2"/>
        <scheme val="minor"/>
      </rPr>
      <t>now,pulpwood</t>
    </r>
    <r>
      <rPr>
        <sz val="11"/>
        <color theme="1"/>
        <rFont val="Calibri"/>
        <family val="2"/>
        <scheme val="minor"/>
      </rPr>
      <t>=</t>
    </r>
  </si>
  <si>
    <r>
      <t>Y</t>
    </r>
    <r>
      <rPr>
        <vertAlign val="subscript"/>
        <sz val="11"/>
        <color theme="1"/>
        <rFont val="Calibri"/>
        <family val="2"/>
        <scheme val="minor"/>
      </rPr>
      <t>now,sawtimber</t>
    </r>
    <r>
      <rPr>
        <sz val="11"/>
        <color theme="1"/>
        <rFont val="Calibri"/>
        <family val="2"/>
        <scheme val="minor"/>
      </rPr>
      <t>=</t>
    </r>
  </si>
  <si>
    <t>Timber Value =</t>
  </si>
  <si>
    <t>Forest Value (cut now)=</t>
  </si>
  <si>
    <t>b.</t>
  </si>
  <si>
    <t>What is the expected present value of the tract (land and trees) if you cut it five years from now?</t>
  </si>
  <si>
    <t>Years to wait =</t>
  </si>
  <si>
    <r>
      <t>Y</t>
    </r>
    <r>
      <rPr>
        <vertAlign val="subscript"/>
        <sz val="11"/>
        <color theme="1"/>
        <rFont val="Calibri"/>
        <family val="2"/>
        <scheme val="minor"/>
      </rPr>
      <t>5yr,pulpwood</t>
    </r>
    <r>
      <rPr>
        <sz val="11"/>
        <color theme="1"/>
        <rFont val="Calibri"/>
        <family val="2"/>
        <scheme val="minor"/>
      </rPr>
      <t>=</t>
    </r>
  </si>
  <si>
    <r>
      <t>Y</t>
    </r>
    <r>
      <rPr>
        <vertAlign val="subscript"/>
        <sz val="11"/>
        <color theme="1"/>
        <rFont val="Calibri"/>
        <family val="2"/>
        <scheme val="minor"/>
      </rPr>
      <t>5yr,sawtimber</t>
    </r>
    <r>
      <rPr>
        <sz val="11"/>
        <color theme="1"/>
        <rFont val="Calibri"/>
        <family val="2"/>
        <scheme val="minor"/>
      </rPr>
      <t>=</t>
    </r>
  </si>
  <si>
    <t>Stumpage value =</t>
  </si>
  <si>
    <t>PV Stumpage value =</t>
  </si>
  <si>
    <t>PV Annual costs =</t>
  </si>
  <si>
    <t>PV LEV =</t>
  </si>
  <si>
    <t>Forest Value (wait 5 yr)=</t>
  </si>
  <si>
    <t>Infinite series value</t>
  </si>
  <si>
    <t>Finite series value</t>
  </si>
  <si>
    <t>Present value of 1st rotation</t>
  </si>
  <si>
    <t>Method III =&gt;</t>
  </si>
  <si>
    <t>Method II ==&gt;</t>
  </si>
  <si>
    <t>Method I ==&gt;</t>
  </si>
  <si>
    <t>LEV</t>
  </si>
  <si>
    <t>a</t>
  </si>
  <si>
    <t>b</t>
  </si>
  <si>
    <t>c</t>
  </si>
  <si>
    <t>d</t>
  </si>
  <si>
    <t>e</t>
  </si>
  <si>
    <t>Calculate the value of an acre of forest land under the following assumptions: 1) the only value of the land is for growing timber; 2) the owner's real alternate rate of return is 3%; 3) the best prescription for managing the stand is to thin at age 40 and clearcut at age 75; 4) the yield for the thin is expected to be 12 cords of pulpwood per acre, and the clearcut is expected to yield 10 cords of pulpwood per acre and 14 thousand board feet (mbf) of sawtimber per acre; 5) the real pulpwood stumpage price is expected to be $15 per cord and the real sawtimber stumpage price is expected to be $285 per mbf; 6) it costs $150 per acre to establish the stand; 7) annual taxes and management costs together are $4 per acre, and 8) all prices, costs, and the alternative rate of return are expected to remain constant in real terms.</t>
  </si>
  <si>
    <t>a. Calculate the land expectation value of this stand.</t>
  </si>
  <si>
    <r>
      <t>b.</t>
    </r>
    <r>
      <rPr>
        <b/>
        <sz val="7"/>
        <color theme="1"/>
        <rFont val="Times New Roman"/>
        <family val="1"/>
      </rPr>
      <t xml:space="preserve">      </t>
    </r>
    <r>
      <rPr>
        <sz val="12"/>
        <color theme="1"/>
        <rFont val="Times New Roman"/>
        <family val="1"/>
      </rPr>
      <t>Calculate the forest value of this stand at age 40 (just before the thin).</t>
    </r>
  </si>
  <si>
    <t>Fvage</t>
  </si>
  <si>
    <t>Forest Value</t>
  </si>
  <si>
    <r>
      <t>c.</t>
    </r>
    <r>
      <rPr>
        <b/>
        <sz val="7"/>
        <color theme="1"/>
        <rFont val="Times New Roman"/>
        <family val="1"/>
      </rPr>
      <t xml:space="preserve">      </t>
    </r>
    <r>
      <rPr>
        <sz val="12"/>
        <color theme="1"/>
        <rFont val="Times New Roman"/>
        <family val="1"/>
      </rPr>
      <t>Calculate the forest value of this stand at age 70.</t>
    </r>
  </si>
  <si>
    <t>FV_age</t>
  </si>
  <si>
    <t>You own a 40-acre forested tract.  You think the stand may be mature and are considering cutting it now.  If you do not cut it now, you will probably wait 5 years and cut it then.  If you cut the stand now, you estimate that it will yield 4 cords of pulpwood per acre and 11 mbf of sawtimber per acre.  If you wait five years, you estimate you will be able to cut 3.5 cords of pulpwood per acre and 13 mbf of sawtimber per acre.  Prices, costs, and your real alternate rate of return are the same as in Problem 3.  After you cut the stand, you plan to establish a stand just like the one in Problem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</si>
</sst>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vertAlign val="subscript"/>
      <sz val="11"/>
      <color theme="1"/>
      <name val="Calibri"/>
      <family val="2"/>
      <scheme val="minor"/>
    </font>
    <font>
      <sz val="11"/>
      <color theme="1"/>
      <name val="Calibri"/>
      <family val="2"/>
    </font>
    <font>
      <b/>
      <sz val="12"/>
      <color theme="1"/>
      <name val="Times New Roman"/>
      <family val="1"/>
    </font>
    <font>
      <b/>
      <sz val="7"/>
      <color theme="1"/>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9" fontId="0" fillId="0" borderId="0" xfId="2" applyFont="1"/>
    <xf numFmtId="164" fontId="0" fillId="0" borderId="0" xfId="0" applyNumberFormat="1"/>
    <xf numFmtId="164" fontId="0" fillId="0" borderId="0" xfId="1" applyNumberFormat="1" applyFont="1"/>
    <xf numFmtId="10" fontId="0" fillId="0" borderId="0" xfId="2" applyNumberFormat="1" applyFont="1"/>
    <xf numFmtId="0" fontId="2" fillId="0" borderId="0" xfId="0" applyFont="1"/>
    <xf numFmtId="0" fontId="0" fillId="0" borderId="1" xfId="0" applyBorder="1"/>
    <xf numFmtId="0" fontId="2" fillId="0" borderId="0" xfId="0" applyFont="1" applyAlignment="1">
      <alignment wrapText="1"/>
    </xf>
    <xf numFmtId="0" fontId="2" fillId="0" borderId="0" xfId="0" applyFont="1" applyAlignment="1">
      <alignment horizontal="right"/>
    </xf>
    <xf numFmtId="165" fontId="0" fillId="0" borderId="0" xfId="0" applyNumberFormat="1"/>
    <xf numFmtId="164" fontId="2" fillId="0" borderId="0" xfId="0" applyNumberFormat="1" applyFont="1"/>
    <xf numFmtId="0" fontId="3" fillId="0" borderId="0" xfId="0" applyFont="1"/>
    <xf numFmtId="164" fontId="0" fillId="0" borderId="0" xfId="0" applyNumberFormat="1" applyAlignment="1">
      <alignment wrapText="1"/>
    </xf>
    <xf numFmtId="0" fontId="0" fillId="0" borderId="0" xfId="0" applyAlignment="1">
      <alignment horizontal="right"/>
    </xf>
    <xf numFmtId="0" fontId="6" fillId="0" borderId="0" xfId="0" applyFont="1" applyAlignment="1">
      <alignment vertical="center"/>
    </xf>
    <xf numFmtId="0" fontId="2" fillId="0" borderId="0" xfId="0" applyFont="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D30" sqref="D30"/>
    </sheetView>
  </sheetViews>
  <sheetFormatPr defaultRowHeight="15" x14ac:dyDescent="0.25"/>
  <cols>
    <col min="2" max="2" width="18.5703125" customWidth="1"/>
    <col min="3" max="3" width="14" customWidth="1"/>
    <col min="10" max="10" width="16.42578125" bestFit="1" customWidth="1"/>
    <col min="11" max="11" width="15.28515625" customWidth="1"/>
  </cols>
  <sheetData>
    <row r="1" spans="1:10" x14ac:dyDescent="0.25">
      <c r="A1" s="13"/>
    </row>
    <row r="2" spans="1:10" x14ac:dyDescent="0.25">
      <c r="A2" s="8">
        <v>1</v>
      </c>
      <c r="B2" s="5" t="s">
        <v>0</v>
      </c>
      <c r="C2" s="7" t="s">
        <v>1</v>
      </c>
      <c r="D2" s="5" t="s">
        <v>14</v>
      </c>
      <c r="E2" s="5"/>
      <c r="F2" s="5"/>
      <c r="G2" s="5"/>
      <c r="H2" s="5"/>
      <c r="I2" s="5"/>
      <c r="J2" s="5"/>
    </row>
    <row r="3" spans="1:10" x14ac:dyDescent="0.25">
      <c r="A3" s="8" t="s">
        <v>68</v>
      </c>
      <c r="B3">
        <v>45</v>
      </c>
      <c r="C3">
        <v>48</v>
      </c>
      <c r="D3">
        <f>C3/B3</f>
        <v>1.0666666666666667</v>
      </c>
    </row>
    <row r="4" spans="1:10" x14ac:dyDescent="0.25">
      <c r="A4" s="8"/>
      <c r="B4">
        <v>50</v>
      </c>
      <c r="C4">
        <v>56</v>
      </c>
      <c r="D4">
        <f t="shared" ref="D4:D6" si="0">C4/B4</f>
        <v>1.1200000000000001</v>
      </c>
    </row>
    <row r="5" spans="1:10" x14ac:dyDescent="0.25">
      <c r="A5" s="8"/>
      <c r="B5">
        <v>55</v>
      </c>
      <c r="C5">
        <v>68</v>
      </c>
      <c r="D5">
        <f t="shared" si="0"/>
        <v>1.2363636363636363</v>
      </c>
    </row>
    <row r="6" spans="1:10" x14ac:dyDescent="0.25">
      <c r="A6" s="8"/>
      <c r="B6">
        <v>60</v>
      </c>
      <c r="C6">
        <v>77</v>
      </c>
      <c r="D6">
        <f t="shared" si="0"/>
        <v>1.2833333333333334</v>
      </c>
    </row>
    <row r="7" spans="1:10" x14ac:dyDescent="0.25">
      <c r="A7" s="8"/>
    </row>
    <row r="8" spans="1:10" ht="30" customHeight="1" x14ac:dyDescent="0.25">
      <c r="A8" s="8" t="s">
        <v>69</v>
      </c>
      <c r="B8" s="15" t="s">
        <v>16</v>
      </c>
      <c r="C8" s="15"/>
      <c r="D8" s="4">
        <f>(C5/C3)^(1/10)-1</f>
        <v>3.5444361566979943E-2</v>
      </c>
    </row>
    <row r="9" spans="1:10" x14ac:dyDescent="0.25">
      <c r="A9" s="8"/>
      <c r="B9" t="s">
        <v>15</v>
      </c>
    </row>
    <row r="10" spans="1:10" x14ac:dyDescent="0.25">
      <c r="A10" s="8"/>
    </row>
    <row r="11" spans="1:10" x14ac:dyDescent="0.25">
      <c r="A11" s="8" t="s">
        <v>70</v>
      </c>
      <c r="B11" s="5" t="s">
        <v>6</v>
      </c>
      <c r="D11" s="2">
        <v>145</v>
      </c>
    </row>
    <row r="12" spans="1:10" x14ac:dyDescent="0.25">
      <c r="A12" s="8"/>
      <c r="B12" s="5" t="s">
        <v>2</v>
      </c>
      <c r="D12">
        <v>4</v>
      </c>
    </row>
    <row r="13" spans="1:10" x14ac:dyDescent="0.25">
      <c r="A13" s="8"/>
      <c r="B13" s="5" t="s">
        <v>5</v>
      </c>
      <c r="D13" s="2">
        <v>45</v>
      </c>
    </row>
    <row r="14" spans="1:10" x14ac:dyDescent="0.25">
      <c r="A14" s="8"/>
      <c r="B14" s="5" t="s">
        <v>4</v>
      </c>
      <c r="D14" s="2">
        <v>2</v>
      </c>
    </row>
    <row r="15" spans="1:10" x14ac:dyDescent="0.25">
      <c r="A15" s="8"/>
      <c r="B15" s="5" t="s">
        <v>3</v>
      </c>
      <c r="D15" s="3">
        <v>35</v>
      </c>
    </row>
    <row r="16" spans="1:10" x14ac:dyDescent="0.25">
      <c r="A16" s="8"/>
      <c r="B16" s="5" t="s">
        <v>7</v>
      </c>
      <c r="D16" s="1">
        <v>0.04</v>
      </c>
    </row>
    <row r="17" spans="1:14" x14ac:dyDescent="0.25">
      <c r="A17" s="8"/>
      <c r="J17" s="1"/>
    </row>
    <row r="18" spans="1:14" x14ac:dyDescent="0.25">
      <c r="A18" s="8"/>
      <c r="C18" s="5" t="s">
        <v>0</v>
      </c>
      <c r="D18" t="s">
        <v>67</v>
      </c>
      <c r="J18" s="1"/>
    </row>
    <row r="19" spans="1:14" x14ac:dyDescent="0.25">
      <c r="A19" s="8"/>
      <c r="C19">
        <v>45</v>
      </c>
      <c r="D19" s="2">
        <f>(-$D$11*(1+$D$16)^B3-$D$13*(1+$D$16)^(B3-$D$12)+C3*$D$15)/((1+$D$16)^B3-1)-$D$14/$D$16</f>
        <v>75.659922470944053</v>
      </c>
      <c r="J19" s="1"/>
    </row>
    <row r="20" spans="1:14" x14ac:dyDescent="0.25">
      <c r="A20" s="8"/>
      <c r="C20">
        <v>50</v>
      </c>
      <c r="D20" s="2">
        <f>(-$D$11*(1+$D$16)^B4-$D$13*(1+$D$16)^(B4-$D$12)+C4*$D$15)/((1+$D$16)^B4-1)-$D$14/$D$16</f>
        <v>57.450125655711958</v>
      </c>
      <c r="J20" s="1"/>
    </row>
    <row r="21" spans="1:14" x14ac:dyDescent="0.25">
      <c r="A21" s="8"/>
      <c r="C21">
        <v>55</v>
      </c>
      <c r="D21" s="2">
        <f>(-$D$11*(1+$D$16)^B5-$D$13*(1+$D$16)^(B5-$D$12)+C5*$D$15)/((1+$D$16)^B5-1)-$D$14/$D$16</f>
        <v>53.798839942666859</v>
      </c>
      <c r="J21" s="1"/>
    </row>
    <row r="22" spans="1:14" x14ac:dyDescent="0.25">
      <c r="A22" s="8"/>
      <c r="C22">
        <v>60</v>
      </c>
      <c r="D22" s="2">
        <f>(-$D$11*(1+$D$16)^B6-$D$13*(1+$D$16)^(B6-$D$12)+C6*$D$15)/((1+$D$16)^B6-1)-$D$14/$D$16</f>
        <v>30.360713838845896</v>
      </c>
      <c r="J22" s="1"/>
    </row>
    <row r="23" spans="1:14" x14ac:dyDescent="0.25">
      <c r="A23" s="8"/>
      <c r="J23" s="1"/>
    </row>
    <row r="24" spans="1:14" x14ac:dyDescent="0.25">
      <c r="A24" s="8" t="s">
        <v>71</v>
      </c>
      <c r="B24" t="s">
        <v>18</v>
      </c>
      <c r="J24" s="2"/>
    </row>
    <row r="25" spans="1:14" x14ac:dyDescent="0.25">
      <c r="A25" s="13"/>
      <c r="B25" s="5" t="s">
        <v>12</v>
      </c>
      <c r="D25" s="3">
        <f>D13*(1+D16)^(B4-D12)</f>
        <v>273.36702189239389</v>
      </c>
    </row>
    <row r="26" spans="1:14" x14ac:dyDescent="0.25">
      <c r="A26" s="13"/>
    </row>
    <row r="27" spans="1:14" x14ac:dyDescent="0.25">
      <c r="A27" s="13"/>
      <c r="K27" s="6" t="s">
        <v>17</v>
      </c>
      <c r="L27" s="6"/>
      <c r="M27" s="6"/>
      <c r="N27" s="6"/>
    </row>
    <row r="28" spans="1:14" x14ac:dyDescent="0.25">
      <c r="A28" s="13"/>
      <c r="K28" t="s">
        <v>9</v>
      </c>
      <c r="L28" t="s">
        <v>10</v>
      </c>
      <c r="M28" t="s">
        <v>11</v>
      </c>
      <c r="N28" t="s">
        <v>13</v>
      </c>
    </row>
    <row r="29" spans="1:14" x14ac:dyDescent="0.25">
      <c r="A29" s="13" t="s">
        <v>72</v>
      </c>
      <c r="B29" s="5" t="s">
        <v>8</v>
      </c>
      <c r="C29" s="5">
        <v>25</v>
      </c>
      <c r="D29" s="2">
        <f>C4*D15/(1+D16)^(B4-C29)-D14*((1+D16)^(B4-C29)-1)/(D16*(1+D16)^(B4-C29))+D20/(1+D16)^(B4-C29)</f>
        <v>725.53527995552622</v>
      </c>
      <c r="E29" s="5"/>
      <c r="F29" s="5"/>
      <c r="G29" s="5"/>
      <c r="H29" s="5"/>
      <c r="I29" s="5"/>
      <c r="K29" s="3">
        <f>C4*D15/(1+D16)^(B4-C29)</f>
        <v>735.22893241776899</v>
      </c>
      <c r="L29" s="3">
        <f>-D14*((1+D16)^(B4-C29)-1)/(D16*(1+D16)^(B4-C29))</f>
        <v>-31.244159887301809</v>
      </c>
      <c r="M29" s="3">
        <f>D20/(1+D16)^(B4-C29)</f>
        <v>21.550507425059074</v>
      </c>
      <c r="N29" s="2">
        <f>SUM(K29:M29)</f>
        <v>725.53527995552622</v>
      </c>
    </row>
    <row r="30" spans="1:14" x14ac:dyDescent="0.25">
      <c r="A30" s="13"/>
      <c r="J30" s="2"/>
    </row>
    <row r="31" spans="1:14" x14ac:dyDescent="0.25">
      <c r="A31" s="13"/>
    </row>
    <row r="32" spans="1:14" x14ac:dyDescent="0.25">
      <c r="A32" s="13"/>
    </row>
    <row r="33" spans="1:1" x14ac:dyDescent="0.25">
      <c r="A33" s="13"/>
    </row>
    <row r="34" spans="1:1" x14ac:dyDescent="0.25">
      <c r="A34" s="13"/>
    </row>
    <row r="35" spans="1:1" x14ac:dyDescent="0.25">
      <c r="A35" s="13"/>
    </row>
  </sheetData>
  <mergeCells count="1">
    <mergeCell ref="B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72"/>
  <sheetViews>
    <sheetView tabSelected="1" topLeftCell="B50" workbookViewId="0">
      <selection activeCell="E72" sqref="E72"/>
    </sheetView>
  </sheetViews>
  <sheetFormatPr defaultRowHeight="15" x14ac:dyDescent="0.25"/>
  <cols>
    <col min="2" max="2" width="4.42578125" customWidth="1"/>
    <col min="3" max="3" width="12.42578125" customWidth="1"/>
    <col min="4" max="4" width="12.140625" customWidth="1"/>
    <col min="5" max="5" width="10.28515625" customWidth="1"/>
    <col min="6" max="6" width="13.7109375" customWidth="1"/>
    <col min="7" max="7" width="10.85546875" customWidth="1"/>
    <col min="8" max="8" width="11.85546875" customWidth="1"/>
  </cols>
  <sheetData>
    <row r="2" spans="2:13" ht="15.75" customHeight="1" x14ac:dyDescent="0.25">
      <c r="B2" s="8">
        <v>5</v>
      </c>
      <c r="C2" s="16" t="s">
        <v>73</v>
      </c>
      <c r="D2" s="17"/>
      <c r="E2" s="17"/>
      <c r="F2" s="17"/>
      <c r="G2" s="17"/>
      <c r="H2" s="17"/>
      <c r="I2" s="17"/>
      <c r="J2" s="17"/>
      <c r="K2" s="17"/>
      <c r="L2" s="17"/>
      <c r="M2" s="18"/>
    </row>
    <row r="3" spans="2:13" ht="15" customHeight="1" x14ac:dyDescent="0.25">
      <c r="B3" s="8"/>
      <c r="C3" s="19"/>
      <c r="D3" s="20"/>
      <c r="E3" s="20"/>
      <c r="F3" s="20"/>
      <c r="G3" s="20"/>
      <c r="H3" s="20"/>
      <c r="I3" s="20"/>
      <c r="J3" s="20"/>
      <c r="K3" s="20"/>
      <c r="L3" s="20"/>
      <c r="M3" s="21"/>
    </row>
    <row r="4" spans="2:13" ht="15" customHeight="1" x14ac:dyDescent="0.25">
      <c r="B4" s="8"/>
      <c r="C4" s="19"/>
      <c r="D4" s="20"/>
      <c r="E4" s="20"/>
      <c r="F4" s="20"/>
      <c r="G4" s="20"/>
      <c r="H4" s="20"/>
      <c r="I4" s="20"/>
      <c r="J4" s="20"/>
      <c r="K4" s="20"/>
      <c r="L4" s="20"/>
      <c r="M4" s="21"/>
    </row>
    <row r="5" spans="2:13" ht="15" customHeight="1" x14ac:dyDescent="0.25">
      <c r="B5" s="8"/>
      <c r="C5" s="19"/>
      <c r="D5" s="20"/>
      <c r="E5" s="20"/>
      <c r="F5" s="20"/>
      <c r="G5" s="20"/>
      <c r="H5" s="20"/>
      <c r="I5" s="20"/>
      <c r="J5" s="20"/>
      <c r="K5" s="20"/>
      <c r="L5" s="20"/>
      <c r="M5" s="21"/>
    </row>
    <row r="6" spans="2:13" ht="15" customHeight="1" x14ac:dyDescent="0.25">
      <c r="B6" s="8"/>
      <c r="C6" s="19"/>
      <c r="D6" s="20"/>
      <c r="E6" s="20"/>
      <c r="F6" s="20"/>
      <c r="G6" s="20"/>
      <c r="H6" s="20"/>
      <c r="I6" s="20"/>
      <c r="J6" s="20"/>
      <c r="K6" s="20"/>
      <c r="L6" s="20"/>
      <c r="M6" s="21"/>
    </row>
    <row r="7" spans="2:13" ht="15" customHeight="1" x14ac:dyDescent="0.25">
      <c r="B7" s="8"/>
      <c r="C7" s="19"/>
      <c r="D7" s="20"/>
      <c r="E7" s="20"/>
      <c r="F7" s="20"/>
      <c r="G7" s="20"/>
      <c r="H7" s="20"/>
      <c r="I7" s="20"/>
      <c r="J7" s="20"/>
      <c r="K7" s="20"/>
      <c r="L7" s="20"/>
      <c r="M7" s="21"/>
    </row>
    <row r="8" spans="2:13" ht="15" customHeight="1" x14ac:dyDescent="0.25">
      <c r="B8" s="8"/>
      <c r="C8" s="19"/>
      <c r="D8" s="20"/>
      <c r="E8" s="20"/>
      <c r="F8" s="20"/>
      <c r="G8" s="20"/>
      <c r="H8" s="20"/>
      <c r="I8" s="20"/>
      <c r="J8" s="20"/>
      <c r="K8" s="20"/>
      <c r="L8" s="20"/>
      <c r="M8" s="21"/>
    </row>
    <row r="9" spans="2:13" x14ac:dyDescent="0.25">
      <c r="B9" s="8"/>
      <c r="C9" s="22"/>
      <c r="D9" s="23"/>
      <c r="E9" s="23"/>
      <c r="F9" s="23"/>
      <c r="G9" s="23"/>
      <c r="H9" s="23"/>
      <c r="I9" s="23"/>
      <c r="J9" s="23"/>
      <c r="K9" s="23"/>
      <c r="L9" s="23"/>
      <c r="M9" s="24"/>
    </row>
    <row r="10" spans="2:13" x14ac:dyDescent="0.25">
      <c r="B10" s="8"/>
    </row>
    <row r="11" spans="2:13" x14ac:dyDescent="0.25">
      <c r="B11" s="8"/>
      <c r="C11" t="s">
        <v>19</v>
      </c>
      <c r="D11" s="1">
        <v>0.03</v>
      </c>
    </row>
    <row r="12" spans="2:13" x14ac:dyDescent="0.25">
      <c r="B12" s="8"/>
      <c r="C12" t="s">
        <v>20</v>
      </c>
      <c r="D12">
        <v>75</v>
      </c>
      <c r="E12" t="s">
        <v>21</v>
      </c>
    </row>
    <row r="13" spans="2:13" ht="18" x14ac:dyDescent="0.35">
      <c r="B13" s="8"/>
      <c r="C13" t="s">
        <v>22</v>
      </c>
      <c r="D13">
        <v>40</v>
      </c>
      <c r="E13" t="s">
        <v>21</v>
      </c>
    </row>
    <row r="14" spans="2:13" ht="18" x14ac:dyDescent="0.35">
      <c r="B14" s="8"/>
      <c r="C14" t="s">
        <v>23</v>
      </c>
      <c r="D14">
        <v>12</v>
      </c>
      <c r="E14" t="s">
        <v>24</v>
      </c>
    </row>
    <row r="15" spans="2:13" ht="18" x14ac:dyDescent="0.35">
      <c r="B15" s="8"/>
      <c r="C15" t="s">
        <v>25</v>
      </c>
      <c r="D15">
        <v>14</v>
      </c>
      <c r="E15" t="s">
        <v>26</v>
      </c>
    </row>
    <row r="16" spans="2:13" ht="18" x14ac:dyDescent="0.35">
      <c r="B16" s="8"/>
      <c r="C16" t="s">
        <v>27</v>
      </c>
      <c r="D16">
        <v>12</v>
      </c>
      <c r="E16" t="s">
        <v>24</v>
      </c>
    </row>
    <row r="17" spans="2:10" ht="18" x14ac:dyDescent="0.35">
      <c r="B17" s="8"/>
      <c r="C17" t="s">
        <v>28</v>
      </c>
      <c r="D17">
        <v>15</v>
      </c>
      <c r="E17" t="s">
        <v>29</v>
      </c>
    </row>
    <row r="18" spans="2:10" ht="18" x14ac:dyDescent="0.35">
      <c r="B18" s="8"/>
      <c r="C18" t="s">
        <v>30</v>
      </c>
      <c r="D18">
        <v>285</v>
      </c>
      <c r="E18" t="s">
        <v>31</v>
      </c>
    </row>
    <row r="19" spans="2:10" x14ac:dyDescent="0.25">
      <c r="B19" s="8"/>
      <c r="C19" t="s">
        <v>32</v>
      </c>
      <c r="D19">
        <v>150</v>
      </c>
      <c r="E19" t="s">
        <v>33</v>
      </c>
    </row>
    <row r="20" spans="2:10" x14ac:dyDescent="0.25">
      <c r="B20" s="8"/>
      <c r="C20" t="s">
        <v>34</v>
      </c>
      <c r="D20">
        <v>-4</v>
      </c>
      <c r="E20" t="s">
        <v>35</v>
      </c>
    </row>
    <row r="21" spans="2:10" x14ac:dyDescent="0.25">
      <c r="B21" s="8"/>
    </row>
    <row r="22" spans="2:10" x14ac:dyDescent="0.25">
      <c r="B22" s="8"/>
      <c r="C22" t="s">
        <v>74</v>
      </c>
    </row>
    <row r="23" spans="2:10" x14ac:dyDescent="0.25">
      <c r="B23" s="8"/>
    </row>
    <row r="24" spans="2:10" x14ac:dyDescent="0.25">
      <c r="B24" s="8"/>
      <c r="C24" t="s">
        <v>36</v>
      </c>
      <c r="E24" s="2">
        <f>D17*D16</f>
        <v>180</v>
      </c>
      <c r="F24" t="s">
        <v>33</v>
      </c>
    </row>
    <row r="25" spans="2:10" x14ac:dyDescent="0.25">
      <c r="B25" s="8"/>
      <c r="C25" t="s">
        <v>37</v>
      </c>
      <c r="E25" s="2">
        <f>D14*D17+D15*D18</f>
        <v>4170</v>
      </c>
      <c r="F25" t="s">
        <v>33</v>
      </c>
    </row>
    <row r="26" spans="2:10" x14ac:dyDescent="0.25">
      <c r="B26" s="8"/>
      <c r="H26" t="s">
        <v>38</v>
      </c>
      <c r="I26" t="s">
        <v>39</v>
      </c>
      <c r="J26" t="s">
        <v>40</v>
      </c>
    </row>
    <row r="27" spans="2:10" x14ac:dyDescent="0.25">
      <c r="B27" s="8"/>
      <c r="C27" t="s">
        <v>63</v>
      </c>
      <c r="G27" s="2">
        <f>SUM(H27:J27,H31)</f>
        <v>240.67445900268498</v>
      </c>
      <c r="H27" s="2">
        <f>-D19</f>
        <v>-150</v>
      </c>
      <c r="I27" s="2">
        <f>E24/(1+D11)^D13</f>
        <v>55.180231339285235</v>
      </c>
      <c r="J27" s="2">
        <f>E25/(1+D11)^D12</f>
        <v>454.30153277065307</v>
      </c>
    </row>
    <row r="28" spans="2:10" x14ac:dyDescent="0.25">
      <c r="B28" s="8"/>
      <c r="C28" t="s">
        <v>41</v>
      </c>
      <c r="G28" s="2">
        <f>-D19*(1+D11)^D12+E24*(1+D11)^(D12-D13)+E25</f>
        <v>3299.6563916397981</v>
      </c>
      <c r="H28" s="2">
        <f>-D19*(1+D11)^D12</f>
        <v>-1376.8388501470756</v>
      </c>
      <c r="I28" s="2">
        <f>E24*(1+D11)^(D12-D13)</f>
        <v>506.49524178687403</v>
      </c>
      <c r="J28" s="2">
        <f>E25</f>
        <v>4170</v>
      </c>
    </row>
    <row r="29" spans="2:10" x14ac:dyDescent="0.25">
      <c r="B29" s="8"/>
      <c r="G29" s="2"/>
      <c r="H29" s="2"/>
      <c r="I29" s="2"/>
      <c r="J29" s="2"/>
    </row>
    <row r="30" spans="2:10" ht="45" x14ac:dyDescent="0.25">
      <c r="B30" s="8"/>
      <c r="G30" s="12" t="s">
        <v>61</v>
      </c>
      <c r="H30" s="12" t="s">
        <v>62</v>
      </c>
      <c r="I30" s="2"/>
      <c r="J30" s="2"/>
    </row>
    <row r="31" spans="2:10" x14ac:dyDescent="0.25">
      <c r="B31" s="8"/>
      <c r="C31" t="s">
        <v>42</v>
      </c>
      <c r="G31" s="2">
        <f>D20/D11</f>
        <v>-133.33333333333334</v>
      </c>
      <c r="H31" s="2">
        <f>D20*((1+D11)^D12-1)/(D11*(1+D11)^D12)</f>
        <v>-118.80730510725331</v>
      </c>
    </row>
    <row r="32" spans="2:10" x14ac:dyDescent="0.25">
      <c r="B32" s="8"/>
      <c r="C32" t="s">
        <v>43</v>
      </c>
      <c r="G32" s="9">
        <f>((1+D11)^D12-1)</f>
        <v>8.1789256676471709</v>
      </c>
    </row>
    <row r="33" spans="2:13" x14ac:dyDescent="0.25">
      <c r="B33" s="8"/>
      <c r="C33" t="s">
        <v>44</v>
      </c>
      <c r="F33" t="s">
        <v>64</v>
      </c>
      <c r="G33" s="10">
        <f>G28/((1+D11)^D12-1)+G31</f>
        <v>270.10062923366104</v>
      </c>
      <c r="H33" t="s">
        <v>33</v>
      </c>
    </row>
    <row r="34" spans="2:13" x14ac:dyDescent="0.25">
      <c r="B34" s="8"/>
      <c r="F34" t="s">
        <v>65</v>
      </c>
      <c r="G34" s="10">
        <f>(H28+I28+J28+H31*(1+D11)^D12)/G32</f>
        <v>270.10062923366104</v>
      </c>
      <c r="H34" t="s">
        <v>33</v>
      </c>
    </row>
    <row r="35" spans="2:13" x14ac:dyDescent="0.25">
      <c r="B35" s="8"/>
      <c r="F35" t="s">
        <v>66</v>
      </c>
      <c r="G35" s="10">
        <f>G27*(1+D11)^D12/G32</f>
        <v>270.10062923366104</v>
      </c>
      <c r="H35" t="s">
        <v>33</v>
      </c>
    </row>
    <row r="36" spans="2:13" x14ac:dyDescent="0.25">
      <c r="B36" s="8"/>
      <c r="G36" s="10"/>
    </row>
    <row r="37" spans="2:13" ht="15.75" x14ac:dyDescent="0.25">
      <c r="B37" s="8"/>
      <c r="C37" s="14" t="s">
        <v>75</v>
      </c>
      <c r="G37" s="10"/>
    </row>
    <row r="38" spans="2:13" x14ac:dyDescent="0.25">
      <c r="B38" s="8"/>
      <c r="G38" s="10"/>
    </row>
    <row r="39" spans="2:13" x14ac:dyDescent="0.25">
      <c r="B39" s="8"/>
      <c r="C39" t="s">
        <v>76</v>
      </c>
      <c r="D39">
        <v>40</v>
      </c>
      <c r="G39" s="10"/>
    </row>
    <row r="40" spans="2:13" x14ac:dyDescent="0.25">
      <c r="B40" s="8"/>
      <c r="C40" t="s">
        <v>77</v>
      </c>
      <c r="D40" s="2">
        <f>E24+E25/(1+D11)^(D12-D39)+D20*((1+D11)^(D12-D39)-1)/(D11*(1+D11)^(D12-D39))+G33/(1+D11)^(D12-D39)</f>
        <v>1671.9891679360019</v>
      </c>
      <c r="G40" s="10"/>
    </row>
    <row r="41" spans="2:13" x14ac:dyDescent="0.25">
      <c r="B41" s="8"/>
      <c r="G41" s="10"/>
    </row>
    <row r="42" spans="2:13" ht="15.75" x14ac:dyDescent="0.25">
      <c r="B42" s="8"/>
      <c r="C42" s="14" t="s">
        <v>78</v>
      </c>
      <c r="G42" s="10"/>
    </row>
    <row r="43" spans="2:13" x14ac:dyDescent="0.25">
      <c r="B43" s="8"/>
      <c r="G43" s="10"/>
    </row>
    <row r="44" spans="2:13" x14ac:dyDescent="0.25">
      <c r="B44" s="8"/>
      <c r="C44" t="s">
        <v>79</v>
      </c>
      <c r="D44">
        <v>70</v>
      </c>
      <c r="G44" s="10"/>
    </row>
    <row r="45" spans="2:13" x14ac:dyDescent="0.25">
      <c r="B45" s="8"/>
      <c r="C45" t="s">
        <v>77</v>
      </c>
      <c r="D45" s="2">
        <f>E25/(1+D11)^(D12-D44)+D20*((1+D11)^(D12-D44)-1)/(D11*(1+D11)^(D12-D44))+G33/(1+D11)^(D12-D44)</f>
        <v>3811.7509775778321</v>
      </c>
      <c r="G45" s="10"/>
    </row>
    <row r="46" spans="2:13" x14ac:dyDescent="0.25">
      <c r="B46" s="8"/>
      <c r="G46" s="10"/>
    </row>
    <row r="47" spans="2:13" x14ac:dyDescent="0.25">
      <c r="B47" s="8"/>
    </row>
    <row r="48" spans="2:13" x14ac:dyDescent="0.25">
      <c r="B48" s="8">
        <v>4</v>
      </c>
      <c r="C48" s="16" t="s">
        <v>80</v>
      </c>
      <c r="D48" s="17"/>
      <c r="E48" s="17"/>
      <c r="F48" s="17"/>
      <c r="G48" s="17"/>
      <c r="H48" s="17"/>
      <c r="I48" s="17"/>
      <c r="J48" s="17"/>
      <c r="K48" s="17"/>
      <c r="L48" s="17"/>
      <c r="M48" s="18"/>
    </row>
    <row r="49" spans="2:13" x14ac:dyDescent="0.25">
      <c r="B49" s="8"/>
      <c r="C49" s="19"/>
      <c r="D49" s="20"/>
      <c r="E49" s="20"/>
      <c r="F49" s="20"/>
      <c r="G49" s="20"/>
      <c r="H49" s="20"/>
      <c r="I49" s="20"/>
      <c r="J49" s="20"/>
      <c r="K49" s="20"/>
      <c r="L49" s="20"/>
      <c r="M49" s="21"/>
    </row>
    <row r="50" spans="2:13" x14ac:dyDescent="0.25">
      <c r="B50" s="8"/>
      <c r="C50" s="19"/>
      <c r="D50" s="20"/>
      <c r="E50" s="20"/>
      <c r="F50" s="20"/>
      <c r="G50" s="20"/>
      <c r="H50" s="20"/>
      <c r="I50" s="20"/>
      <c r="J50" s="20"/>
      <c r="K50" s="20"/>
      <c r="L50" s="20"/>
      <c r="M50" s="21"/>
    </row>
    <row r="51" spans="2:13" x14ac:dyDescent="0.25">
      <c r="B51" s="8"/>
      <c r="C51" s="19"/>
      <c r="D51" s="20"/>
      <c r="E51" s="20"/>
      <c r="F51" s="20"/>
      <c r="G51" s="20"/>
      <c r="H51" s="20"/>
      <c r="I51" s="20"/>
      <c r="J51" s="20"/>
      <c r="K51" s="20"/>
      <c r="L51" s="20"/>
      <c r="M51" s="21"/>
    </row>
    <row r="52" spans="2:13" x14ac:dyDescent="0.25">
      <c r="B52" s="8"/>
      <c r="C52" s="22"/>
      <c r="D52" s="23"/>
      <c r="E52" s="23"/>
      <c r="F52" s="23"/>
      <c r="G52" s="23"/>
      <c r="H52" s="23"/>
      <c r="I52" s="23"/>
      <c r="J52" s="23"/>
      <c r="K52" s="23"/>
      <c r="L52" s="23"/>
      <c r="M52" s="24"/>
    </row>
    <row r="53" spans="2:13" x14ac:dyDescent="0.25">
      <c r="B53" s="8"/>
    </row>
    <row r="54" spans="2:13" ht="15.75" x14ac:dyDescent="0.25">
      <c r="B54" s="8" t="s">
        <v>45</v>
      </c>
      <c r="C54" s="11" t="s">
        <v>46</v>
      </c>
    </row>
    <row r="55" spans="2:13" x14ac:dyDescent="0.25">
      <c r="B55" s="8"/>
    </row>
    <row r="56" spans="2:13" ht="18" x14ac:dyDescent="0.35">
      <c r="B56" s="8"/>
      <c r="C56" t="s">
        <v>47</v>
      </c>
      <c r="D56">
        <v>4</v>
      </c>
      <c r="E56" t="s">
        <v>24</v>
      </c>
    </row>
    <row r="57" spans="2:13" ht="18" x14ac:dyDescent="0.35">
      <c r="B57" s="8"/>
      <c r="C57" t="s">
        <v>48</v>
      </c>
      <c r="D57">
        <v>11</v>
      </c>
      <c r="E57" t="s">
        <v>26</v>
      </c>
    </row>
    <row r="58" spans="2:13" x14ac:dyDescent="0.25">
      <c r="B58" s="8"/>
    </row>
    <row r="59" spans="2:13" x14ac:dyDescent="0.25">
      <c r="B59" s="8"/>
      <c r="C59" t="s">
        <v>49</v>
      </c>
      <c r="E59" s="2">
        <f>D56*D17+D57*D18</f>
        <v>3195</v>
      </c>
      <c r="F59" t="s">
        <v>33</v>
      </c>
    </row>
    <row r="60" spans="2:13" x14ac:dyDescent="0.25">
      <c r="B60" s="8"/>
      <c r="C60" t="s">
        <v>50</v>
      </c>
      <c r="E60" s="10">
        <f>E59+G33</f>
        <v>3465.100629233661</v>
      </c>
      <c r="F60" t="s">
        <v>33</v>
      </c>
    </row>
    <row r="61" spans="2:13" x14ac:dyDescent="0.25">
      <c r="B61" s="8"/>
    </row>
    <row r="62" spans="2:13" ht="15.75" x14ac:dyDescent="0.25">
      <c r="B62" s="8" t="s">
        <v>51</v>
      </c>
      <c r="C62" s="11" t="s">
        <v>52</v>
      </c>
    </row>
    <row r="63" spans="2:13" ht="15.75" x14ac:dyDescent="0.25">
      <c r="B63" s="8"/>
      <c r="C63" s="11"/>
    </row>
    <row r="64" spans="2:13" x14ac:dyDescent="0.25">
      <c r="B64" s="8"/>
      <c r="C64" t="s">
        <v>53</v>
      </c>
      <c r="D64">
        <v>5</v>
      </c>
      <c r="E64" t="s">
        <v>21</v>
      </c>
    </row>
    <row r="65" spans="2:6" ht="18" x14ac:dyDescent="0.35">
      <c r="B65" s="8"/>
      <c r="C65" t="s">
        <v>54</v>
      </c>
      <c r="D65">
        <v>3.5</v>
      </c>
      <c r="E65" t="s">
        <v>24</v>
      </c>
    </row>
    <row r="66" spans="2:6" ht="18" x14ac:dyDescent="0.35">
      <c r="B66" s="8"/>
      <c r="C66" t="s">
        <v>55</v>
      </c>
      <c r="D66">
        <v>13</v>
      </c>
      <c r="E66" t="s">
        <v>26</v>
      </c>
    </row>
    <row r="67" spans="2:6" x14ac:dyDescent="0.25">
      <c r="B67" s="8"/>
    </row>
    <row r="68" spans="2:6" x14ac:dyDescent="0.25">
      <c r="B68" s="8"/>
      <c r="C68" t="s">
        <v>56</v>
      </c>
      <c r="E68" s="2">
        <f>D65*D17+D66*D18</f>
        <v>3757.5</v>
      </c>
      <c r="F68" t="s">
        <v>33</v>
      </c>
    </row>
    <row r="69" spans="2:6" x14ac:dyDescent="0.25">
      <c r="B69" s="8"/>
      <c r="C69" t="s">
        <v>57</v>
      </c>
      <c r="E69" s="2">
        <f>E68/(1+D11)^D64</f>
        <v>3241.2525073234965</v>
      </c>
      <c r="F69" t="s">
        <v>33</v>
      </c>
    </row>
    <row r="70" spans="2:6" x14ac:dyDescent="0.25">
      <c r="B70" s="8"/>
      <c r="C70" t="s">
        <v>58</v>
      </c>
      <c r="E70" s="2">
        <f>D20*((1+D11)^D64-1)/(D11*(1+D11)^D64)</f>
        <v>-18.31882874877812</v>
      </c>
      <c r="F70" t="s">
        <v>33</v>
      </c>
    </row>
    <row r="71" spans="2:6" x14ac:dyDescent="0.25">
      <c r="B71" s="8"/>
      <c r="C71" t="s">
        <v>59</v>
      </c>
      <c r="E71" s="2">
        <f>G33/(1+D11)^D64</f>
        <v>232.99117544464616</v>
      </c>
      <c r="F71" t="s">
        <v>33</v>
      </c>
    </row>
    <row r="72" spans="2:6" x14ac:dyDescent="0.25">
      <c r="C72" t="s">
        <v>60</v>
      </c>
      <c r="E72" s="10">
        <f>SUM(E69:E71)</f>
        <v>3455.9248540193644</v>
      </c>
      <c r="F72" t="s">
        <v>33</v>
      </c>
    </row>
  </sheetData>
  <mergeCells count="2">
    <mergeCell ref="C2:M9"/>
    <mergeCell ref="C48:M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Prob 1</vt:lpstr>
      <vt:lpstr>Prob 2-3</vt:lpstr>
    </vt:vector>
  </TitlesOfParts>
  <Company>PSU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McDill</dc:creator>
  <cp:lastModifiedBy>Marc McDill</cp:lastModifiedBy>
  <dcterms:created xsi:type="dcterms:W3CDTF">2013-03-06T14:18:21Z</dcterms:created>
  <dcterms:modified xsi:type="dcterms:W3CDTF">2015-03-01T18:36:33Z</dcterms:modified>
</cp:coreProperties>
</file>