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6000" windowWidth="28830" windowHeight="6030" activeTab="4"/>
  </bookViews>
  <sheets>
    <sheet name="Chart1" sheetId="4" r:id="rId1"/>
    <sheet name="Chart2" sheetId="5" r:id="rId2"/>
    <sheet name="Yield" sheetId="1" r:id="rId3"/>
    <sheet name="LEV" sheetId="2" r:id="rId4"/>
    <sheet name="Answers" sheetId="3" r:id="rId5"/>
  </sheets>
  <calcPr calcId="145621"/>
</workbook>
</file>

<file path=xl/calcChain.xml><?xml version="1.0" encoding="utf-8"?>
<calcChain xmlns="http://schemas.openxmlformats.org/spreadsheetml/2006/main">
  <c r="S19" i="3" l="1"/>
  <c r="R19" i="3" l="1"/>
  <c r="B10" i="2" l="1"/>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9" i="2"/>
  <c r="R4" i="2"/>
  <c r="N4" i="2" l="1"/>
  <c r="R5" i="2" l="1"/>
  <c r="C8" i="2" s="1"/>
  <c r="B8" i="1"/>
  <c r="D8" i="1" s="1"/>
  <c r="B9" i="1"/>
  <c r="D9" i="1" s="1"/>
  <c r="B10" i="1"/>
  <c r="B11" i="1"/>
  <c r="D11" i="1"/>
  <c r="B12" i="1"/>
  <c r="D12" i="1" s="1"/>
  <c r="B13" i="1"/>
  <c r="B14" i="1"/>
  <c r="B15" i="1"/>
  <c r="B16" i="1"/>
  <c r="B17" i="1"/>
  <c r="D17" i="1" s="1"/>
  <c r="B18" i="1"/>
  <c r="B19" i="1"/>
  <c r="D19" i="1" s="1"/>
  <c r="B20" i="1"/>
  <c r="B21" i="1"/>
  <c r="B22" i="1"/>
  <c r="B23" i="1"/>
  <c r="C23" i="1" s="1"/>
  <c r="B24" i="1"/>
  <c r="D24" i="1" s="1"/>
  <c r="B25" i="1"/>
  <c r="C25" i="1" s="1"/>
  <c r="B26" i="1"/>
  <c r="B27" i="1"/>
  <c r="B28" i="1"/>
  <c r="C28" i="1" s="1"/>
  <c r="C29" i="2" s="1"/>
  <c r="B29" i="1"/>
  <c r="C29" i="1" s="1"/>
  <c r="B30" i="1"/>
  <c r="B31" i="1"/>
  <c r="B32" i="1"/>
  <c r="B33" i="1"/>
  <c r="D33" i="1" s="1"/>
  <c r="B34" i="1"/>
  <c r="B35" i="1"/>
  <c r="C35" i="1" s="1"/>
  <c r="B36" i="1"/>
  <c r="B37" i="1"/>
  <c r="C37" i="1" s="1"/>
  <c r="B38" i="1"/>
  <c r="B39" i="1"/>
  <c r="D39" i="1" s="1"/>
  <c r="B40" i="1"/>
  <c r="B41" i="1"/>
  <c r="C41" i="1" s="1"/>
  <c r="B42" i="1"/>
  <c r="B43" i="1"/>
  <c r="B44" i="1"/>
  <c r="C44" i="1" s="1"/>
  <c r="B45" i="1"/>
  <c r="C45" i="1" s="1"/>
  <c r="B46" i="1"/>
  <c r="B47" i="1"/>
  <c r="D47" i="1" s="1"/>
  <c r="B48" i="1"/>
  <c r="D48" i="1" s="1"/>
  <c r="B49" i="1"/>
  <c r="B50" i="1"/>
  <c r="B51" i="1"/>
  <c r="B52" i="1"/>
  <c r="B53" i="1"/>
  <c r="B54" i="1"/>
  <c r="B55" i="1"/>
  <c r="C55" i="1" s="1"/>
  <c r="B56" i="1"/>
  <c r="D56" i="1" s="1"/>
  <c r="B57" i="1"/>
  <c r="C57" i="1" s="1"/>
  <c r="B58" i="1"/>
  <c r="B59" i="1"/>
  <c r="B60" i="1"/>
  <c r="C60" i="1" s="1"/>
  <c r="C61" i="2" s="1"/>
  <c r="B61" i="1"/>
  <c r="C61" i="1" s="1"/>
  <c r="B62" i="1"/>
  <c r="B63" i="1"/>
  <c r="B64" i="1"/>
  <c r="B65" i="1"/>
  <c r="D65" i="1" s="1"/>
  <c r="B66" i="1"/>
  <c r="B67" i="1"/>
  <c r="C67" i="1" s="1"/>
  <c r="B68" i="1"/>
  <c r="B69" i="1"/>
  <c r="C69" i="1" s="1"/>
  <c r="B70" i="1"/>
  <c r="B71" i="1"/>
  <c r="B72" i="1"/>
  <c r="B73" i="1"/>
  <c r="C73" i="1" s="1"/>
  <c r="B74" i="1"/>
  <c r="B75" i="1"/>
  <c r="B76" i="1"/>
  <c r="C76" i="1" s="1"/>
  <c r="B77" i="1"/>
  <c r="C77" i="1" s="1"/>
  <c r="B78" i="1"/>
  <c r="B79" i="1"/>
  <c r="B80" i="1"/>
  <c r="B81" i="1"/>
  <c r="D81" i="1" s="1"/>
  <c r="B82" i="1"/>
  <c r="B83" i="1"/>
  <c r="B84" i="1"/>
  <c r="D84" i="1" s="1"/>
  <c r="B85" i="1"/>
  <c r="D86" i="2" s="1"/>
  <c r="B86" i="1"/>
  <c r="B87" i="1"/>
  <c r="C87" i="1" s="1"/>
  <c r="B88" i="1"/>
  <c r="D88" i="1" s="1"/>
  <c r="B89" i="1"/>
  <c r="C89" i="1" s="1"/>
  <c r="B90" i="1"/>
  <c r="B91" i="1"/>
  <c r="B92" i="1"/>
  <c r="C92" i="1" s="1"/>
  <c r="C93" i="2" s="1"/>
  <c r="B93" i="1"/>
  <c r="C93" i="1" s="1"/>
  <c r="B94" i="1"/>
  <c r="B95" i="1"/>
  <c r="D95" i="1" s="1"/>
  <c r="B96" i="1"/>
  <c r="B97" i="1"/>
  <c r="D97" i="1" s="1"/>
  <c r="B98" i="1"/>
  <c r="B99" i="1"/>
  <c r="C99" i="1" s="1"/>
  <c r="B100" i="1"/>
  <c r="B101" i="1"/>
  <c r="B102" i="1"/>
  <c r="B103" i="1"/>
  <c r="B104" i="1"/>
  <c r="B105" i="1"/>
  <c r="D105" i="1" s="1"/>
  <c r="B106" i="1"/>
  <c r="B107" i="1"/>
  <c r="C107" i="1" s="1"/>
  <c r="B108" i="1"/>
  <c r="C108" i="1" s="1"/>
  <c r="B109" i="1"/>
  <c r="B110" i="1"/>
  <c r="B111" i="1"/>
  <c r="B112" i="1"/>
  <c r="B113" i="1"/>
  <c r="D113" i="1" s="1"/>
  <c r="B114" i="1"/>
  <c r="B115" i="1"/>
  <c r="C115" i="1" s="1"/>
  <c r="B116" i="1"/>
  <c r="B117" i="1"/>
  <c r="B118" i="1"/>
  <c r="B119" i="1"/>
  <c r="D119" i="1" s="1"/>
  <c r="B120" i="1"/>
  <c r="B121" i="1"/>
  <c r="D121" i="1" s="1"/>
  <c r="B122" i="1"/>
  <c r="B123" i="1"/>
  <c r="C123" i="1" s="1"/>
  <c r="B124" i="1"/>
  <c r="C124" i="1" s="1"/>
  <c r="C125" i="2" s="1"/>
  <c r="B125" i="1"/>
  <c r="B126" i="1"/>
  <c r="B127" i="1"/>
  <c r="D127" i="1" s="1"/>
  <c r="B7" i="1"/>
  <c r="C10" i="1"/>
  <c r="C15" i="1"/>
  <c r="C19" i="1"/>
  <c r="C21" i="1"/>
  <c r="C27" i="1"/>
  <c r="C31" i="1"/>
  <c r="C39" i="1"/>
  <c r="C43" i="1"/>
  <c r="C47" i="1"/>
  <c r="C51" i="1"/>
  <c r="C53" i="1"/>
  <c r="C59" i="1"/>
  <c r="C63" i="1"/>
  <c r="C71" i="1"/>
  <c r="C75" i="1"/>
  <c r="C79" i="1"/>
  <c r="C83" i="1"/>
  <c r="C85" i="1"/>
  <c r="C91" i="1"/>
  <c r="C95" i="1"/>
  <c r="C103" i="1"/>
  <c r="C111" i="1"/>
  <c r="C119" i="1"/>
  <c r="C127" i="1"/>
  <c r="D7" i="1"/>
  <c r="D115" i="1"/>
  <c r="D111" i="1"/>
  <c r="D103" i="1"/>
  <c r="D91" i="1"/>
  <c r="D87" i="1"/>
  <c r="D83" i="1"/>
  <c r="D79" i="1"/>
  <c r="D75" i="1"/>
  <c r="D71" i="1"/>
  <c r="D63" i="1"/>
  <c r="D59" i="1"/>
  <c r="D55" i="1"/>
  <c r="D51" i="1"/>
  <c r="D49" i="1"/>
  <c r="D43" i="1"/>
  <c r="D35" i="1"/>
  <c r="D31" i="1"/>
  <c r="D27" i="1"/>
  <c r="D23" i="1"/>
  <c r="D16" i="2"/>
  <c r="D15" i="1"/>
  <c r="C120" i="1"/>
  <c r="C116" i="1"/>
  <c r="C112" i="1"/>
  <c r="C104" i="1"/>
  <c r="C105" i="2" s="1"/>
  <c r="C100" i="1"/>
  <c r="C96" i="1"/>
  <c r="C88" i="1"/>
  <c r="C84" i="1"/>
  <c r="C80" i="1"/>
  <c r="C72" i="1"/>
  <c r="C73" i="2" s="1"/>
  <c r="C68" i="1"/>
  <c r="C64" i="1"/>
  <c r="C56" i="1"/>
  <c r="C52" i="1"/>
  <c r="C48" i="1"/>
  <c r="C40" i="1"/>
  <c r="C41" i="2" s="1"/>
  <c r="C36" i="1"/>
  <c r="C32" i="1"/>
  <c r="C24" i="1"/>
  <c r="C20" i="1"/>
  <c r="C16" i="1"/>
  <c r="D126" i="1"/>
  <c r="D123" i="1"/>
  <c r="D122" i="1"/>
  <c r="D118" i="1"/>
  <c r="D116" i="1"/>
  <c r="D114" i="1"/>
  <c r="D110" i="1"/>
  <c r="D107" i="2"/>
  <c r="D106" i="1"/>
  <c r="D103" i="2"/>
  <c r="D102" i="1"/>
  <c r="D100" i="1"/>
  <c r="D99" i="2"/>
  <c r="D98" i="1"/>
  <c r="D97" i="2"/>
  <c r="D96" i="1"/>
  <c r="D94" i="1"/>
  <c r="D90" i="1"/>
  <c r="D87" i="2"/>
  <c r="D86" i="1"/>
  <c r="D82" i="1"/>
  <c r="D80" i="1"/>
  <c r="D78" i="1"/>
  <c r="D74" i="1"/>
  <c r="D72" i="1"/>
  <c r="D70" i="1"/>
  <c r="D68" i="1"/>
  <c r="D66" i="1"/>
  <c r="D64" i="1"/>
  <c r="D62" i="1"/>
  <c r="D61" i="2"/>
  <c r="D60" i="1"/>
  <c r="D58" i="1"/>
  <c r="D54" i="1"/>
  <c r="D52" i="1"/>
  <c r="D50" i="1"/>
  <c r="D47" i="2"/>
  <c r="D46" i="1"/>
  <c r="D45" i="2"/>
  <c r="D42" i="1"/>
  <c r="D40" i="1"/>
  <c r="D39" i="2"/>
  <c r="D38" i="1"/>
  <c r="D36" i="1"/>
  <c r="D34" i="1"/>
  <c r="D32" i="1"/>
  <c r="D30" i="1"/>
  <c r="D28" i="1"/>
  <c r="D26" i="1"/>
  <c r="D23" i="2"/>
  <c r="D22" i="1"/>
  <c r="D20" i="1"/>
  <c r="D19" i="2"/>
  <c r="D18" i="1"/>
  <c r="D17" i="2"/>
  <c r="D16" i="1"/>
  <c r="D15" i="2"/>
  <c r="D14" i="1"/>
  <c r="D13" i="2"/>
  <c r="D92" i="1" l="1"/>
  <c r="D108" i="1"/>
  <c r="D57" i="1"/>
  <c r="D67" i="1"/>
  <c r="D89" i="1"/>
  <c r="D99" i="1"/>
  <c r="C12" i="1"/>
  <c r="C13" i="2" s="1"/>
  <c r="D25" i="1"/>
  <c r="D41" i="1"/>
  <c r="D107" i="1"/>
  <c r="C81" i="1"/>
  <c r="C82" i="2" s="1"/>
  <c r="C49" i="1"/>
  <c r="C17" i="1"/>
  <c r="C76" i="2"/>
  <c r="D43" i="2"/>
  <c r="D51" i="2"/>
  <c r="C116" i="2"/>
  <c r="C94" i="2"/>
  <c r="C30" i="2"/>
  <c r="C11" i="2"/>
  <c r="D118" i="2"/>
  <c r="D8" i="2"/>
  <c r="D41" i="2"/>
  <c r="D11" i="2"/>
  <c r="D27" i="2"/>
  <c r="D37" i="2"/>
  <c r="D75" i="2"/>
  <c r="D62" i="2"/>
  <c r="C112" i="2"/>
  <c r="C46" i="2"/>
  <c r="C26" i="2"/>
  <c r="C48" i="2"/>
  <c r="C28" i="2"/>
  <c r="D73" i="2"/>
  <c r="D12" i="2"/>
  <c r="D67" i="2"/>
  <c r="D25" i="2"/>
  <c r="D33" i="2"/>
  <c r="D59" i="2"/>
  <c r="D40" i="2"/>
  <c r="D76" i="2"/>
  <c r="D38" i="2"/>
  <c r="D10" i="2"/>
  <c r="D31" i="2"/>
  <c r="D52" i="2"/>
  <c r="D91" i="2"/>
  <c r="C45" i="2"/>
  <c r="C77" i="2"/>
  <c r="D78" i="2"/>
  <c r="D128" i="2"/>
  <c r="C17" i="2"/>
  <c r="C49" i="2"/>
  <c r="C81" i="2"/>
  <c r="C113" i="2"/>
  <c r="D65" i="2"/>
  <c r="D71" i="2"/>
  <c r="D79" i="2"/>
  <c r="D105" i="2"/>
  <c r="D113" i="2"/>
  <c r="D24" i="2"/>
  <c r="D48" i="2"/>
  <c r="D84" i="2"/>
  <c r="D94" i="2"/>
  <c r="D108" i="2"/>
  <c r="D69" i="2"/>
  <c r="D77" i="2"/>
  <c r="D83" i="2"/>
  <c r="D56" i="2"/>
  <c r="C128" i="2"/>
  <c r="C64" i="2"/>
  <c r="C44" i="2"/>
  <c r="D49" i="2"/>
  <c r="D57" i="2"/>
  <c r="D63" i="2"/>
  <c r="D93" i="2"/>
  <c r="C25" i="2"/>
  <c r="C57" i="2"/>
  <c r="C89" i="2"/>
  <c r="C121" i="2"/>
  <c r="D32" i="2"/>
  <c r="D92" i="2"/>
  <c r="C62" i="2"/>
  <c r="D111" i="2"/>
  <c r="D119" i="2"/>
  <c r="C21" i="2"/>
  <c r="C53" i="2"/>
  <c r="C85" i="2"/>
  <c r="C117" i="2"/>
  <c r="D20" i="2"/>
  <c r="D28" i="2"/>
  <c r="D100" i="2"/>
  <c r="C92" i="2"/>
  <c r="D60" i="2"/>
  <c r="D68" i="2"/>
  <c r="D80" i="2"/>
  <c r="D110" i="2"/>
  <c r="C80" i="2"/>
  <c r="C60" i="2"/>
  <c r="C42" i="2"/>
  <c r="C24" i="2"/>
  <c r="C109" i="2"/>
  <c r="D46" i="2"/>
  <c r="D54" i="2"/>
  <c r="C96" i="2"/>
  <c r="C78" i="2"/>
  <c r="C58" i="2"/>
  <c r="D116" i="2"/>
  <c r="D126" i="2"/>
  <c r="C100" i="2"/>
  <c r="C84" i="2"/>
  <c r="C68" i="2"/>
  <c r="C50" i="2"/>
  <c r="C32" i="2"/>
  <c r="C108" i="2"/>
  <c r="C90" i="2"/>
  <c r="C74" i="2"/>
  <c r="C56" i="2"/>
  <c r="C40" i="2"/>
  <c r="C22" i="2"/>
  <c r="D124" i="2"/>
  <c r="C124" i="2"/>
  <c r="D9" i="2"/>
  <c r="D29" i="2"/>
  <c r="D35" i="2"/>
  <c r="D55" i="2"/>
  <c r="D81" i="2"/>
  <c r="D115" i="2"/>
  <c r="D123" i="2"/>
  <c r="C33" i="2"/>
  <c r="C65" i="2"/>
  <c r="C97" i="2"/>
  <c r="D22" i="2"/>
  <c r="D36" i="2"/>
  <c r="D64" i="2"/>
  <c r="D72" i="2"/>
  <c r="D88" i="2"/>
  <c r="D112" i="2"/>
  <c r="D127" i="2"/>
  <c r="C120" i="2"/>
  <c r="C104" i="2"/>
  <c r="C88" i="2"/>
  <c r="C72" i="2"/>
  <c r="C54" i="2"/>
  <c r="C38" i="2"/>
  <c r="C20" i="2"/>
  <c r="D89" i="2"/>
  <c r="D95" i="2"/>
  <c r="C37" i="2"/>
  <c r="C69" i="2"/>
  <c r="C101" i="2"/>
  <c r="D30" i="2"/>
  <c r="D44" i="2"/>
  <c r="D96" i="2"/>
  <c r="D104" i="2"/>
  <c r="D120" i="2"/>
  <c r="C86" i="2"/>
  <c r="C70" i="2"/>
  <c r="C52" i="2"/>
  <c r="C36" i="2"/>
  <c r="C18" i="2"/>
  <c r="D102" i="2"/>
  <c r="D70" i="2"/>
  <c r="C16" i="2"/>
  <c r="C13" i="1"/>
  <c r="C14" i="2" s="1"/>
  <c r="D14" i="2"/>
  <c r="D13" i="1"/>
  <c r="C14" i="1"/>
  <c r="C15" i="2" s="1"/>
  <c r="D125" i="2"/>
  <c r="D124" i="1"/>
  <c r="C125" i="1"/>
  <c r="C126" i="2" s="1"/>
  <c r="D120" i="1"/>
  <c r="C121" i="1"/>
  <c r="C122" i="2" s="1"/>
  <c r="D121" i="2"/>
  <c r="D117" i="2"/>
  <c r="C117" i="1"/>
  <c r="C118" i="2" s="1"/>
  <c r="D112" i="1"/>
  <c r="C113" i="1"/>
  <c r="C114" i="2" s="1"/>
  <c r="D109" i="2"/>
  <c r="C109" i="1"/>
  <c r="C110" i="2" s="1"/>
  <c r="D104" i="1"/>
  <c r="C105" i="1"/>
  <c r="C106" i="2" s="1"/>
  <c r="D101" i="2"/>
  <c r="C101" i="1"/>
  <c r="C102" i="2" s="1"/>
  <c r="C97" i="1"/>
  <c r="C98" i="2" s="1"/>
  <c r="D85" i="2"/>
  <c r="D76" i="1"/>
  <c r="C65" i="1"/>
  <c r="C66" i="2" s="1"/>
  <c r="D53" i="2"/>
  <c r="D44" i="1"/>
  <c r="C33" i="1"/>
  <c r="C34" i="2" s="1"/>
  <c r="D21" i="2"/>
  <c r="D73" i="1"/>
  <c r="D10" i="1"/>
  <c r="C11" i="1"/>
  <c r="C12" i="2" s="1"/>
  <c r="C9" i="1"/>
  <c r="C10" i="2" s="1"/>
  <c r="C8" i="1"/>
  <c r="D125" i="1"/>
  <c r="C126" i="1"/>
  <c r="C127" i="2" s="1"/>
  <c r="D122" i="2"/>
  <c r="C122" i="1"/>
  <c r="C123" i="2" s="1"/>
  <c r="D117" i="1"/>
  <c r="C118" i="1"/>
  <c r="C119" i="2" s="1"/>
  <c r="D114" i="2"/>
  <c r="C114" i="1"/>
  <c r="C115" i="2" s="1"/>
  <c r="D109" i="1"/>
  <c r="C110" i="1"/>
  <c r="C111" i="2" s="1"/>
  <c r="D106" i="2"/>
  <c r="C106" i="1"/>
  <c r="C107" i="2" s="1"/>
  <c r="D101" i="1"/>
  <c r="C102" i="1"/>
  <c r="C103" i="2" s="1"/>
  <c r="D98" i="2"/>
  <c r="C98" i="1"/>
  <c r="C99" i="2" s="1"/>
  <c r="D93" i="1"/>
  <c r="C94" i="1"/>
  <c r="C95" i="2" s="1"/>
  <c r="D90" i="2"/>
  <c r="C90" i="1"/>
  <c r="C91" i="2" s="1"/>
  <c r="D85" i="1"/>
  <c r="C86" i="1"/>
  <c r="C87" i="2" s="1"/>
  <c r="D82" i="2"/>
  <c r="C82" i="1"/>
  <c r="C83" i="2" s="1"/>
  <c r="D77" i="1"/>
  <c r="C78" i="1"/>
  <c r="C79" i="2" s="1"/>
  <c r="D74" i="2"/>
  <c r="C74" i="1"/>
  <c r="C75" i="2" s="1"/>
  <c r="D69" i="1"/>
  <c r="C70" i="1"/>
  <c r="C71" i="2" s="1"/>
  <c r="D66" i="2"/>
  <c r="C66" i="1"/>
  <c r="C67" i="2" s="1"/>
  <c r="D61" i="1"/>
  <c r="C62" i="1"/>
  <c r="C63" i="2" s="1"/>
  <c r="D58" i="2"/>
  <c r="C58" i="1"/>
  <c r="C59" i="2" s="1"/>
  <c r="D53" i="1"/>
  <c r="C54" i="1"/>
  <c r="C55" i="2" s="1"/>
  <c r="D50" i="2"/>
  <c r="C50" i="1"/>
  <c r="C51" i="2" s="1"/>
  <c r="D45" i="1"/>
  <c r="C46" i="1"/>
  <c r="C47" i="2" s="1"/>
  <c r="D42" i="2"/>
  <c r="C42" i="1"/>
  <c r="C43" i="2" s="1"/>
  <c r="D37" i="1"/>
  <c r="C38" i="1"/>
  <c r="C39" i="2" s="1"/>
  <c r="D34" i="2"/>
  <c r="C34" i="1"/>
  <c r="C35" i="2" s="1"/>
  <c r="D29" i="1"/>
  <c r="C30" i="1"/>
  <c r="C31" i="2" s="1"/>
  <c r="D26" i="2"/>
  <c r="C26" i="1"/>
  <c r="C27" i="2" s="1"/>
  <c r="D21" i="1"/>
  <c r="C22" i="1"/>
  <c r="C23" i="2" s="1"/>
  <c r="D18" i="2"/>
  <c r="C18" i="1"/>
  <c r="C19" i="2" s="1"/>
  <c r="B129" i="2" l="1"/>
  <c r="G106" i="2" s="1"/>
  <c r="C9" i="2"/>
  <c r="C129" i="1"/>
  <c r="D129" i="1"/>
  <c r="D128" i="1"/>
  <c r="E21" i="1" s="1"/>
  <c r="E69" i="1" l="1"/>
  <c r="E93" i="1"/>
  <c r="E112" i="1"/>
  <c r="E29" i="1"/>
  <c r="E13" i="1"/>
  <c r="E61" i="1"/>
  <c r="E109" i="1"/>
  <c r="E76" i="1"/>
  <c r="E85" i="1"/>
  <c r="E124" i="1"/>
  <c r="E45" i="1"/>
  <c r="E73" i="1"/>
  <c r="E120" i="1"/>
  <c r="E77" i="1"/>
  <c r="E53" i="1"/>
  <c r="E44" i="1"/>
  <c r="E101" i="1"/>
  <c r="E10" i="1"/>
  <c r="G58" i="2"/>
  <c r="G65" i="2"/>
  <c r="G26" i="2"/>
  <c r="G18" i="2"/>
  <c r="G85" i="2"/>
  <c r="G33" i="2"/>
  <c r="G45" i="2"/>
  <c r="G117" i="2"/>
  <c r="G42" i="2"/>
  <c r="G53" i="2"/>
  <c r="G34" i="2"/>
  <c r="G90" i="2"/>
  <c r="G125" i="2"/>
  <c r="G98" i="2"/>
  <c r="G114" i="2"/>
  <c r="G27" i="2"/>
  <c r="G59" i="2"/>
  <c r="G91" i="2"/>
  <c r="G107" i="2"/>
  <c r="G123" i="2"/>
  <c r="H2" i="2"/>
  <c r="G115" i="2"/>
  <c r="G20" i="2"/>
  <c r="G44" i="2"/>
  <c r="G108" i="2"/>
  <c r="G12" i="2"/>
  <c r="E115" i="2"/>
  <c r="F115" i="2" s="1"/>
  <c r="H115" i="2" s="1"/>
  <c r="E75" i="2"/>
  <c r="F75" i="2" s="1"/>
  <c r="H75" i="2" s="1"/>
  <c r="E126" i="2"/>
  <c r="F126" i="2" s="1"/>
  <c r="H126" i="2" s="1"/>
  <c r="E118" i="2"/>
  <c r="F118" i="2" s="1"/>
  <c r="H118" i="2" s="1"/>
  <c r="E104" i="2"/>
  <c r="F104" i="2" s="1"/>
  <c r="H104" i="2" s="1"/>
  <c r="E100" i="2"/>
  <c r="F100" i="2" s="1"/>
  <c r="H100" i="2" s="1"/>
  <c r="E94" i="2"/>
  <c r="F94" i="2" s="1"/>
  <c r="H94" i="2" s="1"/>
  <c r="E88" i="2"/>
  <c r="F88" i="2" s="1"/>
  <c r="H88" i="2" s="1"/>
  <c r="E84" i="2"/>
  <c r="F84" i="2" s="1"/>
  <c r="H84" i="2" s="1"/>
  <c r="E78" i="2"/>
  <c r="F78" i="2" s="1"/>
  <c r="H78" i="2" s="1"/>
  <c r="E72" i="2"/>
  <c r="F72" i="2" s="1"/>
  <c r="H72" i="2" s="1"/>
  <c r="E67" i="2"/>
  <c r="F67" i="2" s="1"/>
  <c r="H67" i="2" s="1"/>
  <c r="E59" i="2"/>
  <c r="F59" i="2" s="1"/>
  <c r="H59" i="2" s="1"/>
  <c r="E51" i="2"/>
  <c r="F51" i="2" s="1"/>
  <c r="H51" i="2" s="1"/>
  <c r="E43" i="2"/>
  <c r="F43" i="2" s="1"/>
  <c r="H43" i="2" s="1"/>
  <c r="E35" i="2"/>
  <c r="F35" i="2" s="1"/>
  <c r="H35" i="2" s="1"/>
  <c r="E127" i="2"/>
  <c r="F127" i="2" s="1"/>
  <c r="H127" i="2" s="1"/>
  <c r="E111" i="2"/>
  <c r="F111" i="2" s="1"/>
  <c r="H111" i="2" s="1"/>
  <c r="E95" i="2"/>
  <c r="F95" i="2" s="1"/>
  <c r="H95" i="2" s="1"/>
  <c r="E79" i="2"/>
  <c r="F79" i="2" s="1"/>
  <c r="H79" i="2" s="1"/>
  <c r="E122" i="2"/>
  <c r="F122" i="2" s="1"/>
  <c r="H122" i="2" s="1"/>
  <c r="E114" i="2"/>
  <c r="F114" i="2" s="1"/>
  <c r="H114" i="2" s="1"/>
  <c r="E106" i="2"/>
  <c r="F106" i="2" s="1"/>
  <c r="H106" i="2" s="1"/>
  <c r="E98" i="2"/>
  <c r="F98" i="2" s="1"/>
  <c r="H98" i="2" s="1"/>
  <c r="E90" i="2"/>
  <c r="F90" i="2" s="1"/>
  <c r="H90" i="2" s="1"/>
  <c r="E82" i="2"/>
  <c r="F82" i="2" s="1"/>
  <c r="H82" i="2" s="1"/>
  <c r="E74" i="2"/>
  <c r="F74" i="2" s="1"/>
  <c r="H74" i="2" s="1"/>
  <c r="E64" i="2"/>
  <c r="F64" i="2" s="1"/>
  <c r="H64" i="2" s="1"/>
  <c r="E56" i="2"/>
  <c r="F56" i="2" s="1"/>
  <c r="H56" i="2" s="1"/>
  <c r="E48" i="2"/>
  <c r="F48" i="2" s="1"/>
  <c r="H48" i="2" s="1"/>
  <c r="E40" i="2"/>
  <c r="F40" i="2" s="1"/>
  <c r="H40" i="2" s="1"/>
  <c r="E32" i="2"/>
  <c r="F32" i="2" s="1"/>
  <c r="H32" i="2" s="1"/>
  <c r="E24" i="2"/>
  <c r="F24" i="2" s="1"/>
  <c r="H24" i="2" s="1"/>
  <c r="E16" i="2"/>
  <c r="F16" i="2" s="1"/>
  <c r="H16" i="2" s="1"/>
  <c r="E8" i="2"/>
  <c r="F8" i="2" s="1"/>
  <c r="H8" i="2" s="1"/>
  <c r="G19" i="2"/>
  <c r="G83" i="2"/>
  <c r="G52" i="2"/>
  <c r="G76" i="2"/>
  <c r="G116" i="2"/>
  <c r="G8" i="2"/>
  <c r="E107" i="2"/>
  <c r="F107" i="2" s="1"/>
  <c r="H107" i="2" s="1"/>
  <c r="E83" i="2"/>
  <c r="F83" i="2" s="1"/>
  <c r="H83" i="2" s="1"/>
  <c r="E128" i="2"/>
  <c r="F128" i="2" s="1"/>
  <c r="H128" i="2" s="1"/>
  <c r="E116" i="2"/>
  <c r="F116" i="2" s="1"/>
  <c r="H116" i="2" s="1"/>
  <c r="E108" i="2"/>
  <c r="F108" i="2" s="1"/>
  <c r="H108" i="2" s="1"/>
  <c r="E102" i="2"/>
  <c r="F102" i="2" s="1"/>
  <c r="H102" i="2" s="1"/>
  <c r="E96" i="2"/>
  <c r="F96" i="2" s="1"/>
  <c r="H96" i="2" s="1"/>
  <c r="E92" i="2"/>
  <c r="F92" i="2" s="1"/>
  <c r="H92" i="2" s="1"/>
  <c r="E86" i="2"/>
  <c r="F86" i="2" s="1"/>
  <c r="H86" i="2" s="1"/>
  <c r="E80" i="2"/>
  <c r="F80" i="2" s="1"/>
  <c r="H80" i="2" s="1"/>
  <c r="E76" i="2"/>
  <c r="F76" i="2" s="1"/>
  <c r="H76" i="2" s="1"/>
  <c r="E70" i="2"/>
  <c r="F70" i="2" s="1"/>
  <c r="H70" i="2" s="1"/>
  <c r="E62" i="2"/>
  <c r="F62" i="2" s="1"/>
  <c r="H62" i="2" s="1"/>
  <c r="E54" i="2"/>
  <c r="F54" i="2" s="1"/>
  <c r="H54" i="2" s="1"/>
  <c r="E46" i="2"/>
  <c r="F46" i="2" s="1"/>
  <c r="H46" i="2" s="1"/>
  <c r="E38" i="2"/>
  <c r="F38" i="2" s="1"/>
  <c r="H38" i="2" s="1"/>
  <c r="E30" i="2"/>
  <c r="F30" i="2" s="1"/>
  <c r="H30" i="2" s="1"/>
  <c r="E119" i="2"/>
  <c r="F119" i="2" s="1"/>
  <c r="H119" i="2" s="1"/>
  <c r="E103" i="2"/>
  <c r="F103" i="2" s="1"/>
  <c r="H103" i="2" s="1"/>
  <c r="E87" i="2"/>
  <c r="F87" i="2" s="1"/>
  <c r="H87" i="2" s="1"/>
  <c r="E71" i="2"/>
  <c r="F71" i="2" s="1"/>
  <c r="H71" i="2" s="1"/>
  <c r="E125" i="2"/>
  <c r="F125" i="2" s="1"/>
  <c r="H125" i="2" s="1"/>
  <c r="E117" i="2"/>
  <c r="F117" i="2" s="1"/>
  <c r="H117" i="2" s="1"/>
  <c r="E109" i="2"/>
  <c r="F109" i="2" s="1"/>
  <c r="H109" i="2" s="1"/>
  <c r="E101" i="2"/>
  <c r="F101" i="2" s="1"/>
  <c r="H101" i="2" s="1"/>
  <c r="E93" i="2"/>
  <c r="F93" i="2" s="1"/>
  <c r="H93" i="2" s="1"/>
  <c r="E85" i="2"/>
  <c r="F85" i="2" s="1"/>
  <c r="H85" i="2" s="1"/>
  <c r="E77" i="2"/>
  <c r="F77" i="2" s="1"/>
  <c r="H77" i="2" s="1"/>
  <c r="E68" i="2"/>
  <c r="F68" i="2" s="1"/>
  <c r="H68" i="2" s="1"/>
  <c r="E60" i="2"/>
  <c r="F60" i="2" s="1"/>
  <c r="H60" i="2" s="1"/>
  <c r="E52" i="2"/>
  <c r="F52" i="2" s="1"/>
  <c r="H52" i="2" s="1"/>
  <c r="E44" i="2"/>
  <c r="F44" i="2" s="1"/>
  <c r="H44" i="2" s="1"/>
  <c r="E36" i="2"/>
  <c r="F36" i="2" s="1"/>
  <c r="H36" i="2" s="1"/>
  <c r="E28" i="2"/>
  <c r="F28" i="2" s="1"/>
  <c r="H28" i="2" s="1"/>
  <c r="E20" i="2"/>
  <c r="F20" i="2" s="1"/>
  <c r="H20" i="2" s="1"/>
  <c r="E12" i="2"/>
  <c r="F12" i="2" s="1"/>
  <c r="H12" i="2" s="1"/>
  <c r="G10" i="2"/>
  <c r="G35" i="2"/>
  <c r="G92" i="2"/>
  <c r="E91" i="2"/>
  <c r="F91" i="2" s="1"/>
  <c r="H91" i="2" s="1"/>
  <c r="E63" i="2"/>
  <c r="F63" i="2" s="1"/>
  <c r="H63" i="2" s="1"/>
  <c r="E47" i="2"/>
  <c r="F47" i="2" s="1"/>
  <c r="H47" i="2" s="1"/>
  <c r="E31" i="2"/>
  <c r="F31" i="2" s="1"/>
  <c r="H31" i="2" s="1"/>
  <c r="E15" i="2"/>
  <c r="F15" i="2" s="1"/>
  <c r="H15" i="2" s="1"/>
  <c r="E113" i="2"/>
  <c r="F113" i="2" s="1"/>
  <c r="H113" i="2" s="1"/>
  <c r="E25" i="2"/>
  <c r="F25" i="2" s="1"/>
  <c r="H25" i="2" s="1"/>
  <c r="E13" i="2"/>
  <c r="F13" i="2" s="1"/>
  <c r="H13" i="2" s="1"/>
  <c r="E61" i="2"/>
  <c r="F61" i="2" s="1"/>
  <c r="H61" i="2" s="1"/>
  <c r="E37" i="2"/>
  <c r="F37" i="2" s="1"/>
  <c r="H37" i="2" s="1"/>
  <c r="E57" i="2"/>
  <c r="F57" i="2" s="1"/>
  <c r="H57" i="2" s="1"/>
  <c r="E49" i="2"/>
  <c r="F49" i="2" s="1"/>
  <c r="H49" i="2" s="1"/>
  <c r="G105" i="2"/>
  <c r="G41" i="2"/>
  <c r="G112" i="2"/>
  <c r="G96" i="2"/>
  <c r="G80" i="2"/>
  <c r="G64" i="2"/>
  <c r="G48" i="2"/>
  <c r="G32" i="2"/>
  <c r="G16" i="2"/>
  <c r="G9" i="2"/>
  <c r="G128" i="2"/>
  <c r="G99" i="2"/>
  <c r="G28" i="2"/>
  <c r="G68" i="2"/>
  <c r="E124" i="2"/>
  <c r="F124" i="2" s="1"/>
  <c r="H124" i="2" s="1"/>
  <c r="E55" i="2"/>
  <c r="F55" i="2" s="1"/>
  <c r="H55" i="2" s="1"/>
  <c r="E23" i="2"/>
  <c r="F23" i="2" s="1"/>
  <c r="H23" i="2" s="1"/>
  <c r="E81" i="2"/>
  <c r="F81" i="2" s="1"/>
  <c r="H81" i="2" s="1"/>
  <c r="E9" i="2"/>
  <c r="F9" i="2" s="1"/>
  <c r="H9" i="2" s="1"/>
  <c r="E29" i="2"/>
  <c r="F29" i="2" s="1"/>
  <c r="H29" i="2" s="1"/>
  <c r="G73" i="2"/>
  <c r="G25" i="2"/>
  <c r="G104" i="2"/>
  <c r="G88" i="2"/>
  <c r="G56" i="2"/>
  <c r="G24" i="2"/>
  <c r="G124" i="2"/>
  <c r="G67" i="2"/>
  <c r="E99" i="2"/>
  <c r="F99" i="2" s="1"/>
  <c r="H99" i="2" s="1"/>
  <c r="G60" i="2"/>
  <c r="G100" i="2"/>
  <c r="E123" i="2"/>
  <c r="F123" i="2" s="1"/>
  <c r="H123" i="2" s="1"/>
  <c r="E112" i="2"/>
  <c r="F112" i="2" s="1"/>
  <c r="H112" i="2" s="1"/>
  <c r="E58" i="2"/>
  <c r="F58" i="2" s="1"/>
  <c r="H58" i="2" s="1"/>
  <c r="E42" i="2"/>
  <c r="F42" i="2" s="1"/>
  <c r="H42" i="2" s="1"/>
  <c r="E26" i="2"/>
  <c r="F26" i="2" s="1"/>
  <c r="H26" i="2" s="1"/>
  <c r="E10" i="2"/>
  <c r="F10" i="2" s="1"/>
  <c r="H10" i="2" s="1"/>
  <c r="E97" i="2"/>
  <c r="F97" i="2" s="1"/>
  <c r="H97" i="2" s="1"/>
  <c r="E21" i="2"/>
  <c r="F21" i="2" s="1"/>
  <c r="H21" i="2" s="1"/>
  <c r="E11" i="2"/>
  <c r="F11" i="2" s="1"/>
  <c r="H11" i="2" s="1"/>
  <c r="E53" i="2"/>
  <c r="F53" i="2" s="1"/>
  <c r="H53" i="2" s="1"/>
  <c r="E14" i="2"/>
  <c r="F14" i="2" s="1"/>
  <c r="H14" i="2" s="1"/>
  <c r="E33" i="2"/>
  <c r="F33" i="2" s="1"/>
  <c r="H33" i="2" s="1"/>
  <c r="E89" i="2"/>
  <c r="F89" i="2" s="1"/>
  <c r="H89" i="2" s="1"/>
  <c r="E41" i="2"/>
  <c r="F41" i="2" s="1"/>
  <c r="H41" i="2" s="1"/>
  <c r="G81" i="2"/>
  <c r="G13" i="2"/>
  <c r="G111" i="2"/>
  <c r="G95" i="2"/>
  <c r="G79" i="2"/>
  <c r="G31" i="2"/>
  <c r="G15" i="2"/>
  <c r="G126" i="2"/>
  <c r="G94" i="2"/>
  <c r="G62" i="2"/>
  <c r="G46" i="2"/>
  <c r="G30" i="2"/>
  <c r="G93" i="2"/>
  <c r="G61" i="2"/>
  <c r="E110" i="2"/>
  <c r="F110" i="2" s="1"/>
  <c r="H110" i="2" s="1"/>
  <c r="E39" i="2"/>
  <c r="F39" i="2" s="1"/>
  <c r="H39" i="2" s="1"/>
  <c r="E19" i="2"/>
  <c r="F19" i="2" s="1"/>
  <c r="H19" i="2" s="1"/>
  <c r="E65" i="2"/>
  <c r="F65" i="2" s="1"/>
  <c r="H65" i="2" s="1"/>
  <c r="E121" i="2"/>
  <c r="F121" i="2" s="1"/>
  <c r="H121" i="2" s="1"/>
  <c r="E73" i="2"/>
  <c r="F73" i="2" s="1"/>
  <c r="H73" i="2" s="1"/>
  <c r="G127" i="2"/>
  <c r="G120" i="2"/>
  <c r="G72" i="2"/>
  <c r="G40" i="2"/>
  <c r="G36" i="2"/>
  <c r="E120" i="2"/>
  <c r="F120" i="2" s="1"/>
  <c r="H120" i="2" s="1"/>
  <c r="E18" i="2"/>
  <c r="F18" i="2" s="1"/>
  <c r="H18" i="2" s="1"/>
  <c r="E69" i="2"/>
  <c r="F69" i="2" s="1"/>
  <c r="H69" i="2" s="1"/>
  <c r="G113" i="2"/>
  <c r="G119" i="2"/>
  <c r="G55" i="2"/>
  <c r="G118" i="2"/>
  <c r="G54" i="2"/>
  <c r="G37" i="2"/>
  <c r="E66" i="2"/>
  <c r="F66" i="2" s="1"/>
  <c r="H66" i="2" s="1"/>
  <c r="E45" i="2"/>
  <c r="F45" i="2" s="1"/>
  <c r="H45" i="2" s="1"/>
  <c r="E105" i="2"/>
  <c r="F105" i="2" s="1"/>
  <c r="H105" i="2" s="1"/>
  <c r="G89" i="2"/>
  <c r="G103" i="2"/>
  <c r="G39" i="2"/>
  <c r="G102" i="2"/>
  <c r="G38" i="2"/>
  <c r="E50" i="2"/>
  <c r="F50" i="2" s="1"/>
  <c r="H50" i="2" s="1"/>
  <c r="E27" i="2"/>
  <c r="F27" i="2" s="1"/>
  <c r="H27" i="2" s="1"/>
  <c r="E22" i="2"/>
  <c r="F22" i="2" s="1"/>
  <c r="H22" i="2" s="1"/>
  <c r="G87" i="2"/>
  <c r="G23" i="2"/>
  <c r="G86" i="2"/>
  <c r="G22" i="2"/>
  <c r="G69" i="2"/>
  <c r="E34" i="2"/>
  <c r="F34" i="2" s="1"/>
  <c r="H34" i="2" s="1"/>
  <c r="E17" i="2"/>
  <c r="F17" i="2" s="1"/>
  <c r="H17" i="2" s="1"/>
  <c r="G49" i="2"/>
  <c r="G71" i="2"/>
  <c r="G70" i="2"/>
  <c r="G121" i="2"/>
  <c r="G84" i="2"/>
  <c r="G29" i="2"/>
  <c r="G17" i="2"/>
  <c r="G11" i="2"/>
  <c r="G75" i="2"/>
  <c r="G110" i="2"/>
  <c r="G47" i="2"/>
  <c r="G63" i="2"/>
  <c r="G51" i="2"/>
  <c r="G43" i="2"/>
  <c r="G78" i="2"/>
  <c r="G57" i="2"/>
  <c r="G50" i="2"/>
  <c r="G97" i="2"/>
  <c r="G74" i="2"/>
  <c r="G101" i="2"/>
  <c r="G66" i="2"/>
  <c r="G109" i="2"/>
  <c r="E41" i="1"/>
  <c r="E89" i="1"/>
  <c r="E121" i="1"/>
  <c r="E34" i="1"/>
  <c r="E32" i="1"/>
  <c r="E96" i="1"/>
  <c r="E65" i="1"/>
  <c r="E12" i="1"/>
  <c r="E2" i="1"/>
  <c r="E40" i="1"/>
  <c r="E33" i="1"/>
  <c r="E7" i="1"/>
  <c r="E126" i="1"/>
  <c r="E94" i="1"/>
  <c r="E62" i="1"/>
  <c r="E46" i="1"/>
  <c r="E80" i="1"/>
  <c r="E49" i="1"/>
  <c r="E9" i="1"/>
  <c r="E119" i="1"/>
  <c r="E79" i="1"/>
  <c r="E55" i="1"/>
  <c r="E15" i="1"/>
  <c r="E100" i="1"/>
  <c r="E84" i="1"/>
  <c r="E68" i="1"/>
  <c r="E20" i="1"/>
  <c r="E115" i="1"/>
  <c r="E99" i="1"/>
  <c r="E83" i="1"/>
  <c r="E67" i="1"/>
  <c r="E51" i="1"/>
  <c r="E35" i="1"/>
  <c r="E19" i="1"/>
  <c r="E114" i="1"/>
  <c r="E98" i="1"/>
  <c r="E82" i="1"/>
  <c r="E66" i="1"/>
  <c r="E50" i="1"/>
  <c r="E30" i="1"/>
  <c r="E16" i="1"/>
  <c r="E56" i="1"/>
  <c r="E113" i="1"/>
  <c r="E111" i="1"/>
  <c r="E47" i="1"/>
  <c r="E118" i="1"/>
  <c r="E108" i="1"/>
  <c r="E59" i="1"/>
  <c r="E122" i="1"/>
  <c r="E90" i="1"/>
  <c r="E74" i="1"/>
  <c r="E42" i="1"/>
  <c r="E24" i="1"/>
  <c r="E81" i="1"/>
  <c r="E88" i="1"/>
  <c r="E17" i="1"/>
  <c r="E11" i="1"/>
  <c r="E95" i="1"/>
  <c r="E71" i="1"/>
  <c r="E31" i="1"/>
  <c r="E102" i="1"/>
  <c r="E38" i="1"/>
  <c r="E127" i="1"/>
  <c r="E26" i="1"/>
  <c r="E22" i="1"/>
  <c r="E87" i="1"/>
  <c r="E23" i="1"/>
  <c r="E54" i="1"/>
  <c r="E123" i="1"/>
  <c r="E92" i="1"/>
  <c r="E60" i="1"/>
  <c r="E28" i="1"/>
  <c r="E75" i="1"/>
  <c r="E43" i="1"/>
  <c r="E27" i="1"/>
  <c r="E106" i="1"/>
  <c r="E58" i="1"/>
  <c r="E8" i="1"/>
  <c r="E18" i="1"/>
  <c r="E63" i="1"/>
  <c r="E39" i="1"/>
  <c r="E70" i="1"/>
  <c r="E103" i="1"/>
  <c r="E14" i="1"/>
  <c r="E36" i="1"/>
  <c r="E110" i="1"/>
  <c r="E105" i="1"/>
  <c r="E78" i="1"/>
  <c r="E64" i="1"/>
  <c r="E91" i="1"/>
  <c r="E97" i="1"/>
  <c r="E72" i="1"/>
  <c r="E25" i="1"/>
  <c r="E48" i="1"/>
  <c r="E52" i="1"/>
  <c r="E86" i="1"/>
  <c r="E57" i="1"/>
  <c r="E116" i="1"/>
  <c r="E107" i="1"/>
  <c r="E104" i="1"/>
  <c r="G21" i="2"/>
  <c r="G122" i="2"/>
  <c r="E37" i="1"/>
  <c r="G77" i="2"/>
  <c r="E125" i="1"/>
  <c r="G82" i="2"/>
  <c r="G14" i="2"/>
  <c r="E117" i="1"/>
  <c r="G129" i="2" l="1"/>
  <c r="H3" i="2" s="1"/>
  <c r="E128" i="1"/>
  <c r="E3" i="1" s="1"/>
</calcChain>
</file>

<file path=xl/sharedStrings.xml><?xml version="1.0" encoding="utf-8"?>
<sst xmlns="http://schemas.openxmlformats.org/spreadsheetml/2006/main" count="81" uniqueCount="77">
  <si>
    <t>Parameter 1</t>
  </si>
  <si>
    <t>Parameter 2</t>
  </si>
  <si>
    <t>Parameter 3</t>
  </si>
  <si>
    <t>M</t>
  </si>
  <si>
    <t>k</t>
  </si>
  <si>
    <t>d</t>
  </si>
  <si>
    <t>Age</t>
  </si>
  <si>
    <t>Yield</t>
  </si>
  <si>
    <t>Annual Increment</t>
  </si>
  <si>
    <t>MAI</t>
  </si>
  <si>
    <t>Max MAI</t>
  </si>
  <si>
    <t>CMAI</t>
  </si>
  <si>
    <t>Parameter 4</t>
  </si>
  <si>
    <t>interest rate</t>
  </si>
  <si>
    <t>establishment cost ($/ac)</t>
  </si>
  <si>
    <t>annual taxes ($/ac/yr)</t>
  </si>
  <si>
    <t>LEV</t>
  </si>
  <si>
    <t>Int on Inv</t>
  </si>
  <si>
    <t>Rent</t>
  </si>
  <si>
    <t>MC</t>
  </si>
  <si>
    <t>Optimal LEV</t>
  </si>
  <si>
    <t>Optimal Rotation</t>
  </si>
  <si>
    <t>Red Oak</t>
  </si>
  <si>
    <t>White Oak</t>
  </si>
  <si>
    <t>Black Cherry</t>
  </si>
  <si>
    <t>Red Maple</t>
  </si>
  <si>
    <t>Sugar Maple</t>
  </si>
  <si>
    <t>Other Hdwd</t>
  </si>
  <si>
    <t>Conifer</t>
  </si>
  <si>
    <t>Total/</t>
  </si>
  <si>
    <t>Average</t>
  </si>
  <si>
    <t>Yield Proportion</t>
  </si>
  <si>
    <t>Price</t>
  </si>
  <si>
    <t>AnnIncValue</t>
  </si>
  <si>
    <t>OptRotIF</t>
  </si>
  <si>
    <t>a.</t>
  </si>
  <si>
    <t>Why is the land rent the same for all rotation ages?</t>
  </si>
  <si>
    <t>b.</t>
  </si>
  <si>
    <t>c.</t>
  </si>
  <si>
    <t>d.</t>
  </si>
  <si>
    <t>e.</t>
  </si>
  <si>
    <t>f.</t>
  </si>
  <si>
    <t>How does the optimal rotation under the base economic assumptions compare with the rotation that maximizes the MAI?</t>
  </si>
  <si>
    <t>g.</t>
  </si>
  <si>
    <t xml:space="preserve">The land rent is the same for all rotation ages because it is based on the optimal LEV, not the LEV for that particular age. </t>
  </si>
  <si>
    <t>What would you say about the general profitability of this stand? Do you think the assumed real interest rate is realistic? Is the assumed stand establishment cost realistic? Are these tax rates realistic? To what degree does the profitability of the stand depend on the species composition?</t>
  </si>
  <si>
    <t>price multiplier</t>
  </si>
  <si>
    <t>MB-MC</t>
  </si>
  <si>
    <t>The annual increment value curve does not change.  The marginal cost curve generally shifts up, but the base, visible at earlier ages, shifts down. The optimal LEV decreases from $95.12 to $28.73.  The optimal rotation shifts back from 54 years to 52 years. At 4% the LEVs is less than zero for all rotations.</t>
  </si>
  <si>
    <t>In your marginal cost/marginal benefit figure, which curve(s) change if the interest rate is increased to 3.5%? How do they change? How does the LEV change (increase, decrease, no change)? How does the optimal rotation change? What happens to the LEV when the interest rate is 4%?</t>
  </si>
  <si>
    <t>How do the MC/MB curves change if the stumpage price factor is increased to 1.5 (representing a 50% increase in all prices)? How do they change? How does the LEV change? How does the optimal rotation change?</t>
  </si>
  <si>
    <t>When prices are all increased by 50% both the marginal cost and the marginal benefit curves shift up.  The optimal LEV increases from $95.12 to $251.55.  The optimal rotation shifts down from 54 to 53 years.</t>
  </si>
  <si>
    <t>How do the MC/MB curves change if the stand establishment cost is raised to $180/acre? How do they change? How does the LEV change? How does the optimal rotation change?</t>
  </si>
  <si>
    <t>When the stand establishment cost is raised to $180/ac the marginal cost curve shifts down and the marginal benefit curve does not change.  The optimal LEV decreases from $95.12 to $20.23.  The optimal rotation increases from 54 to 55 years.</t>
  </si>
  <si>
    <t>How do the MC/MB curves change if the annual land tax is increased to $3/ac? How do they change? How does the LEV change? How does the optimal rotation change?</t>
  </si>
  <si>
    <t xml:space="preserve">Neither the marginal benefit curve nor the marginal cost curve shifts when the annual land tax is increased to $3. The LEV goes down, however, from $95.12 to $61.79. The optimal rotation does not change. </t>
  </si>
  <si>
    <t>The optimal financial rotation under the base assumptions is 54 years, which is considerably shorter than 90 years, the rotation that maximizes the MAI.</t>
  </si>
  <si>
    <t xml:space="preserve">The yields and taxes are realistic  The prices are unrealistic because I switched the products around, using the black cherry price for red maple, the red maple price for sugar maple, and using the sugar maple price for black cherry.  The alternative rate of return is realistic in today's environment of low rates. Because the prices for different species are very different, the profitability of the stand depends a lot on species composition. </t>
  </si>
  <si>
    <t>Grading Rubric</t>
  </si>
  <si>
    <t>Item</t>
  </si>
  <si>
    <t>Points</t>
  </si>
  <si>
    <t>Your grade</t>
  </si>
  <si>
    <t>Comments</t>
  </si>
  <si>
    <t>Weighted average price</t>
  </si>
  <si>
    <t>LEV calculations</t>
  </si>
  <si>
    <t>MB calculations</t>
  </si>
  <si>
    <t>MC calculations</t>
  </si>
  <si>
    <t>Optimal LEV/Rotation table</t>
  </si>
  <si>
    <t>LEV-Yield chart</t>
  </si>
  <si>
    <t>MB-MC chart</t>
  </si>
  <si>
    <t>Qa</t>
  </si>
  <si>
    <t>Qb</t>
  </si>
  <si>
    <t>Qc</t>
  </si>
  <si>
    <t>Qd</t>
  </si>
  <si>
    <t>Qe</t>
  </si>
  <si>
    <t>Qf</t>
  </si>
  <si>
    <t>Qg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</si>
</sst>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164" formatCode="&quot;$&quot;#,##0.00"/>
  </numFmts>
  <fonts count="6" x14ac:knownFonts="1">
    <font>
      <sz val="10"/>
      <name val="Arial"/>
    </font>
    <font>
      <sz val="10"/>
      <name val="Arial"/>
      <family val="2"/>
    </font>
    <font>
      <sz val="11"/>
      <color rgb="FF000000"/>
      <name val="Calibri"/>
      <family val="2"/>
    </font>
    <font>
      <b/>
      <sz val="11"/>
      <name val="Calibri"/>
      <family val="2"/>
      <scheme val="minor"/>
    </font>
    <font>
      <sz val="11"/>
      <name val="Calibri"/>
      <family val="2"/>
      <scheme val="minor"/>
    </font>
    <font>
      <b/>
      <sz val="10"/>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7">
    <xf numFmtId="0" fontId="0" fillId="0" borderId="0" xfId="0"/>
    <xf numFmtId="0" fontId="1" fillId="0" borderId="0" xfId="0" applyFont="1" applyBorder="1" applyAlignment="1">
      <alignment horizontal="right"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164" fontId="0" fillId="0" borderId="3" xfId="0" applyNumberFormat="1" applyBorder="1"/>
    <xf numFmtId="0" fontId="1" fillId="0" borderId="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vertical="center" wrapText="1"/>
    </xf>
    <xf numFmtId="0" fontId="1" fillId="0" borderId="6" xfId="0" applyFont="1" applyBorder="1" applyAlignment="1">
      <alignment vertical="center" wrapText="1"/>
    </xf>
    <xf numFmtId="6" fontId="1" fillId="0" borderId="7"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9" fontId="1" fillId="0" borderId="3" xfId="0" applyNumberFormat="1" applyFont="1" applyBorder="1" applyAlignment="1">
      <alignment horizontal="center" vertical="center" wrapText="1"/>
    </xf>
    <xf numFmtId="6" fontId="1" fillId="0" borderId="6" xfId="0" applyNumberFormat="1" applyFont="1" applyBorder="1" applyAlignment="1">
      <alignment horizontal="center" vertical="center" wrapText="1"/>
    </xf>
    <xf numFmtId="0" fontId="1" fillId="0" borderId="0" xfId="0" applyFont="1"/>
    <xf numFmtId="164" fontId="0" fillId="0" borderId="0" xfId="0" applyNumberFormat="1"/>
    <xf numFmtId="0" fontId="3" fillId="0" borderId="0" xfId="0" applyFont="1" applyAlignment="1">
      <alignment horizontal="left" vertical="center" indent="2"/>
    </xf>
    <xf numFmtId="0" fontId="4" fillId="0" borderId="0" xfId="0" applyFont="1"/>
    <xf numFmtId="0" fontId="4" fillId="0" borderId="0" xfId="0" applyFont="1" applyAlignment="1">
      <alignment vertical="center"/>
    </xf>
    <xf numFmtId="0" fontId="4" fillId="0" borderId="0" xfId="0" applyFont="1" applyAlignment="1">
      <alignment horizontal="left" vertical="center" indent="2"/>
    </xf>
    <xf numFmtId="0" fontId="1" fillId="0" borderId="0" xfId="0" applyFont="1" applyBorder="1"/>
    <xf numFmtId="0" fontId="1" fillId="0" borderId="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2" borderId="13" xfId="0" applyFont="1" applyFill="1" applyBorder="1" applyAlignment="1">
      <alignment horizontal="left" vertical="center"/>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3" borderId="1" xfId="0" applyFont="1" applyFill="1" applyBorder="1" applyAlignment="1">
      <alignment horizontal="left" wrapText="1"/>
    </xf>
    <xf numFmtId="0" fontId="4" fillId="3" borderId="2" xfId="0" applyFont="1" applyFill="1" applyBorder="1" applyAlignment="1">
      <alignment horizontal="left" wrapText="1"/>
    </xf>
    <xf numFmtId="0" fontId="4" fillId="3" borderId="3" xfId="0" applyFont="1" applyFill="1" applyBorder="1" applyAlignment="1">
      <alignment horizontal="left" wrapText="1"/>
    </xf>
    <xf numFmtId="0" fontId="4" fillId="3" borderId="4" xfId="0" applyFont="1" applyFill="1" applyBorder="1" applyAlignment="1">
      <alignment horizontal="left" wrapText="1"/>
    </xf>
    <xf numFmtId="0" fontId="4" fillId="3" borderId="0" xfId="0" applyFont="1" applyFill="1" applyBorder="1" applyAlignment="1">
      <alignment horizontal="left" wrapText="1"/>
    </xf>
    <xf numFmtId="0" fontId="4" fillId="3" borderId="5" xfId="0" applyFont="1" applyFill="1" applyBorder="1" applyAlignment="1">
      <alignment horizontal="left" wrapText="1"/>
    </xf>
    <xf numFmtId="0" fontId="4" fillId="3" borderId="6" xfId="0" applyFont="1" applyFill="1" applyBorder="1" applyAlignment="1">
      <alignment horizontal="left" wrapText="1"/>
    </xf>
    <xf numFmtId="0" fontId="4" fillId="3" borderId="7" xfId="0" applyFont="1" applyFill="1" applyBorder="1" applyAlignment="1">
      <alignment horizontal="left" wrapText="1"/>
    </xf>
    <xf numFmtId="0" fontId="4" fillId="3" borderId="8" xfId="0" applyFont="1" applyFill="1" applyBorder="1" applyAlignment="1">
      <alignment horizontal="left" wrapText="1"/>
    </xf>
    <xf numFmtId="0" fontId="2" fillId="3" borderId="1" xfId="0" applyFont="1" applyFill="1" applyBorder="1" applyAlignment="1">
      <alignment horizontal="left" wrapText="1"/>
    </xf>
    <xf numFmtId="0" fontId="2" fillId="3" borderId="2" xfId="0" applyFont="1" applyFill="1" applyBorder="1" applyAlignment="1">
      <alignment horizontal="left" wrapText="1"/>
    </xf>
    <xf numFmtId="0" fontId="2" fillId="3" borderId="3" xfId="0" applyFont="1" applyFill="1" applyBorder="1" applyAlignment="1">
      <alignment horizontal="left" wrapText="1"/>
    </xf>
    <xf numFmtId="0" fontId="2" fillId="3" borderId="6" xfId="0" applyFont="1" applyFill="1" applyBorder="1" applyAlignment="1">
      <alignment horizontal="left" wrapText="1"/>
    </xf>
    <xf numFmtId="0" fontId="2" fillId="3" borderId="7" xfId="0" applyFont="1" applyFill="1" applyBorder="1" applyAlignment="1">
      <alignment horizontal="left" wrapText="1"/>
    </xf>
    <xf numFmtId="0" fontId="2" fillId="3" borderId="8" xfId="0" applyFont="1" applyFill="1" applyBorder="1" applyAlignment="1">
      <alignment horizontal="left"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1" fillId="0" borderId="0" xfId="0" quotePrefix="1" applyFont="1"/>
    <xf numFmtId="0" fontId="5" fillId="0" borderId="0" xfId="0" applyFont="1"/>
    <xf numFmtId="0" fontId="5" fillId="0" borderId="11" xfId="0" applyFont="1" applyBorder="1"/>
    <xf numFmtId="0" fontId="5" fillId="0" borderId="13" xfId="0" applyFont="1" applyBorder="1"/>
    <xf numFmtId="0" fontId="1" fillId="0" borderId="4" xfId="0" applyFont="1" applyBorder="1"/>
    <xf numFmtId="0" fontId="0" fillId="0" borderId="11" xfId="0" applyBorder="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1.xml"/><Relationship Id="rId7" Type="http://schemas.openxmlformats.org/officeDocument/2006/relationships/styles" Target="styles.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theme" Target="theme/theme1.xml"/><Relationship Id="rId5" Type="http://schemas.openxmlformats.org/officeDocument/2006/relationships/worksheet" Target="worksheets/sheet3.xml"/><Relationship Id="rId4" Type="http://schemas.openxmlformats.org/officeDocument/2006/relationships/worksheet" Target="worksheets/sheet2.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Yield Curve</a:t>
            </a:r>
          </a:p>
        </c:rich>
      </c:tx>
      <c:layout>
        <c:manualLayout>
          <c:xMode val="edge"/>
          <c:yMode val="edge"/>
          <c:x val="0.44839066783318754"/>
          <c:y val="1.9575935361021049E-2"/>
        </c:manualLayout>
      </c:layout>
      <c:overlay val="0"/>
      <c:spPr>
        <a:noFill/>
        <a:ln w="25400">
          <a:noFill/>
        </a:ln>
      </c:spPr>
    </c:title>
    <c:autoTitleDeleted val="0"/>
    <c:plotArea>
      <c:layout>
        <c:manualLayout>
          <c:layoutTarget val="inner"/>
          <c:xMode val="edge"/>
          <c:yMode val="edge"/>
          <c:x val="6.6592674805771371E-2"/>
          <c:y val="0.12234910277324633"/>
          <c:w val="0.82796892341842399"/>
          <c:h val="0.76835236541598695"/>
        </c:manualLayout>
      </c:layout>
      <c:lineChart>
        <c:grouping val="standard"/>
        <c:varyColors val="0"/>
        <c:ser>
          <c:idx val="0"/>
          <c:order val="0"/>
          <c:spPr>
            <a:ln w="12700">
              <a:solidFill>
                <a:srgbClr val="000080"/>
              </a:solidFill>
              <a:prstDash val="solid"/>
            </a:ln>
          </c:spPr>
          <c:marker>
            <c:symbol val="none"/>
          </c:marker>
          <c:cat>
            <c:numRef>
              <c:f>Yield!$A$7:$A$127</c:f>
              <c:numCache>
                <c:formatCode>General</c:formatCode>
                <c:ptCount val="1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numCache>
            </c:numRef>
          </c:cat>
          <c:val>
            <c:numRef>
              <c:f>Yield!$B$7:$B$127</c:f>
              <c:numCache>
                <c:formatCode>General</c:formatCode>
                <c:ptCount val="121"/>
                <c:pt idx="0">
                  <c:v>0</c:v>
                </c:pt>
                <c:pt idx="1">
                  <c:v>0</c:v>
                </c:pt>
                <c:pt idx="2">
                  <c:v>0</c:v>
                </c:pt>
                <c:pt idx="3">
                  <c:v>0</c:v>
                </c:pt>
                <c:pt idx="4">
                  <c:v>0</c:v>
                </c:pt>
                <c:pt idx="5">
                  <c:v>0</c:v>
                </c:pt>
                <c:pt idx="6">
                  <c:v>2.5855233800742582E-34</c:v>
                </c:pt>
                <c:pt idx="7">
                  <c:v>7.1277910422718034E-17</c:v>
                </c:pt>
                <c:pt idx="8">
                  <c:v>4.6389937726770712E-11</c:v>
                </c:pt>
                <c:pt idx="9">
                  <c:v>3.742468938963807E-8</c:v>
                </c:pt>
                <c:pt idx="10">
                  <c:v>2.0758637907251416E-6</c:v>
                </c:pt>
                <c:pt idx="11">
                  <c:v>3.0192051219388158E-5</c:v>
                </c:pt>
                <c:pt idx="12">
                  <c:v>2.0435636391299774E-4</c:v>
                </c:pt>
                <c:pt idx="13">
                  <c:v>8.5755074209746833E-4</c:v>
                </c:pt>
                <c:pt idx="14">
                  <c:v>2.6164688154053082E-3</c:v>
                </c:pt>
                <c:pt idx="15">
                  <c:v>6.3867534549690809E-3</c:v>
                </c:pt>
                <c:pt idx="16">
                  <c:v>1.3254960913789672E-2</c:v>
                </c:pt>
                <c:pt idx="17">
                  <c:v>2.4357181627980205E-2</c:v>
                </c:pt>
                <c:pt idx="18">
                  <c:v>4.0758856344796666E-2</c:v>
                </c:pt>
                <c:pt idx="19">
                  <c:v>6.3368701525849572E-2</c:v>
                </c:pt>
                <c:pt idx="20">
                  <c:v>9.2891059760077818E-2</c:v>
                </c:pt>
                <c:pt idx="21">
                  <c:v>0.12981074379525814</c:v>
                </c:pt>
                <c:pt idx="22">
                  <c:v>0.17440098015055883</c:v>
                </c:pt>
                <c:pt idx="23">
                  <c:v>0.22674541097731954</c:v>
                </c:pt>
                <c:pt idx="24">
                  <c:v>0.28676700958409052</c:v>
                </c:pt>
                <c:pt idx="25">
                  <c:v>0.35425892515569696</c:v>
                </c:pt>
                <c:pt idx="26">
                  <c:v>0.42891413159086039</c:v>
                </c:pt>
                <c:pt idx="27">
                  <c:v>0.51035215215370788</c:v>
                </c:pt>
                <c:pt idx="28">
                  <c:v>0.59814208952906156</c:v>
                </c:pt>
                <c:pt idx="29">
                  <c:v>0.69182179868137261</c:v>
                </c:pt>
                <c:pt idx="30">
                  <c:v>0.7909133941943659</c:v>
                </c:pt>
                <c:pt idx="31">
                  <c:v>0.89493546651836142</c:v>
                </c:pt>
                <c:pt idx="32">
                  <c:v>1.0034124548466317</c:v>
                </c:pt>
                <c:pt idx="33">
                  <c:v>1.1158816319609657</c:v>
                </c:pt>
                <c:pt idx="34">
                  <c:v>1.2318981276456353</c:v>
                </c:pt>
                <c:pt idx="35">
                  <c:v>1.3510383709327212</c:v>
                </c:pt>
                <c:pt idx="36">
                  <c:v>1.4729022789748778</c:v>
                </c:pt>
                <c:pt idx="37">
                  <c:v>1.5971144683583682</c:v>
                </c:pt>
                <c:pt idx="38">
                  <c:v>1.7233247166729544</c:v>
                </c:pt>
                <c:pt idx="39">
                  <c:v>1.8512078597255017</c:v>
                </c:pt>
                <c:pt idx="40">
                  <c:v>1.9804632733602017</c:v>
                </c:pt>
                <c:pt idx="41">
                  <c:v>2.1108140582329322</c:v>
                </c:pt>
                <c:pt idx="42">
                  <c:v>2.2420060205605843</c:v>
                </c:pt>
                <c:pt idx="43">
                  <c:v>2.3738065211758306</c:v>
                </c:pt>
                <c:pt idx="44">
                  <c:v>2.5060032484879375</c:v>
                </c:pt>
                <c:pt idx="45">
                  <c:v>2.6384029575413961</c:v>
                </c:pt>
                <c:pt idx="46">
                  <c:v>2.7708302067014365</c:v>
                </c:pt>
                <c:pt idx="47">
                  <c:v>2.903126115079024</c:v>
                </c:pt>
                <c:pt idx="48">
                  <c:v>3.035147157212871</c:v>
                </c:pt>
                <c:pt idx="49">
                  <c:v>3.1667640063971851</c:v>
                </c:pt>
                <c:pt idx="50">
                  <c:v>3.2978604340880366</c:v>
                </c:pt>
                <c:pt idx="51">
                  <c:v>3.4283322697984775</c:v>
                </c:pt>
                <c:pt idx="52">
                  <c:v>3.5580864236083216</c:v>
                </c:pt>
                <c:pt idx="53">
                  <c:v>3.6870399717115951</c:v>
                </c:pt>
                <c:pt idx="54">
                  <c:v>3.815119304177252</c:v>
                </c:pt>
                <c:pt idx="55">
                  <c:v>3.9422593332059703</c:v>
                </c:pt>
                <c:pt idx="56">
                  <c:v>4.0684027595477392</c:v>
                </c:pt>
                <c:pt idx="57">
                  <c:v>4.1934993943379171</c:v>
                </c:pt>
                <c:pt idx="58">
                  <c:v>4.3175055333633505</c:v>
                </c:pt>
                <c:pt idx="59">
                  <c:v>4.4403833806455912</c:v>
                </c:pt>
                <c:pt idx="60">
                  <c:v>4.5621005181941348</c:v>
                </c:pt>
                <c:pt idx="61">
                  <c:v>4.6826294188149653</c:v>
                </c:pt>
                <c:pt idx="62">
                  <c:v>4.8019469989396022</c:v>
                </c:pt>
                <c:pt idx="63">
                  <c:v>4.9200342085528588</c:v>
                </c:pt>
                <c:pt idx="64">
                  <c:v>5.03687565543252</c:v>
                </c:pt>
                <c:pt idx="65">
                  <c:v>5.1524592610625684</c:v>
                </c:pt>
                <c:pt idx="66">
                  <c:v>5.266775945737149</c:v>
                </c:pt>
                <c:pt idx="67">
                  <c:v>5.3798193405301635</c:v>
                </c:pt>
                <c:pt idx="68">
                  <c:v>5.4915855239620264</c:v>
                </c:pt>
                <c:pt idx="69">
                  <c:v>5.6020727813478564</c:v>
                </c:pt>
                <c:pt idx="70">
                  <c:v>5.711281384958685</c:v>
                </c:pt>
                <c:pt idx="71">
                  <c:v>5.819213393267832</c:v>
                </c:pt>
                <c:pt idx="72">
                  <c:v>5.9258724676878307</c:v>
                </c:pt>
                <c:pt idx="73">
                  <c:v>6.031263705328521</c:v>
                </c:pt>
                <c:pt idx="74">
                  <c:v>6.1353934864244932</c:v>
                </c:pt>
                <c:pt idx="75">
                  <c:v>6.2382693351893916</c:v>
                </c:pt>
                <c:pt idx="76">
                  <c:v>6.3398997929564702</c:v>
                </c:pt>
                <c:pt idx="77">
                  <c:v>6.440294302559022</c:v>
                </c:pt>
                <c:pt idx="78">
                  <c:v>6.5394631029914905</c:v>
                </c:pt>
                <c:pt idx="79">
                  <c:v>6.6374171334725114</c:v>
                </c:pt>
                <c:pt idx="80">
                  <c:v>6.7341679461051305</c:v>
                </c:pt>
                <c:pt idx="81">
                  <c:v>6.8297276263976308</c:v>
                </c:pt>
                <c:pt idx="82">
                  <c:v>6.9241087209708612</c:v>
                </c:pt>
                <c:pt idx="83">
                  <c:v>7.017324171835412</c:v>
                </c:pt>
                <c:pt idx="84">
                  <c:v>7.1093872566745659</c:v>
                </c:pt>
                <c:pt idx="85">
                  <c:v>7.2003115346171356</c:v>
                </c:pt>
                <c:pt idx="86">
                  <c:v>7.2901107970284329</c:v>
                </c:pt>
                <c:pt idx="87">
                  <c:v>7.3787990228879989</c:v>
                </c:pt>
                <c:pt idx="88">
                  <c:v>7.4663903383595915</c:v>
                </c:pt>
                <c:pt idx="89">
                  <c:v>7.5528989801927757</c:v>
                </c:pt>
                <c:pt idx="90">
                  <c:v>7.6383392626262498</c:v>
                </c:pt>
                <c:pt idx="91">
                  <c:v>7.7227255474913159</c:v>
                </c:pt>
                <c:pt idx="92">
                  <c:v>7.806072217239632</c:v>
                </c:pt>
                <c:pt idx="93">
                  <c:v>7.888393650642973</c:v>
                </c:pt>
                <c:pt idx="94">
                  <c:v>7.9697042009342596</c:v>
                </c:pt>
                <c:pt idx="95">
                  <c:v>8.0500181761787477</c:v>
                </c:pt>
                <c:pt idx="96">
                  <c:v>8.129349821682295</c:v>
                </c:pt>
                <c:pt idx="97">
                  <c:v>8.2077133042600003</c:v>
                </c:pt>
                <c:pt idx="98">
                  <c:v>8.2851226982035513</c:v>
                </c:pt>
                <c:pt idx="99">
                  <c:v>8.3615919727993386</c:v>
                </c:pt>
                <c:pt idx="100">
                  <c:v>8.4371349812618881</c:v>
                </c:pt>
                <c:pt idx="101">
                  <c:v>8.5117654509587055</c:v>
                </c:pt>
                <c:pt idx="102">
                  <c:v>8.5854969748130365</c:v>
                </c:pt>
                <c:pt idx="103">
                  <c:v>8.6583430037806757</c:v>
                </c:pt>
                <c:pt idx="104">
                  <c:v>8.7303168403057114</c:v>
                </c:pt>
                <c:pt idx="105">
                  <c:v>8.8014316326681001</c:v>
                </c:pt>
                <c:pt idx="106">
                  <c:v>8.8717003701433512</c:v>
                </c:pt>
                <c:pt idx="107">
                  <c:v>8.9411358789012425</c:v>
                </c:pt>
                <c:pt idx="108">
                  <c:v>9.0097508185767019</c:v>
                </c:pt>
                <c:pt idx="109">
                  <c:v>9.07755767945158</c:v>
                </c:pt>
                <c:pt idx="110">
                  <c:v>9.144568780191209</c:v>
                </c:pt>
                <c:pt idx="111">
                  <c:v>9.210796266084337</c:v>
                </c:pt>
                <c:pt idx="112">
                  <c:v>9.2762521077393973</c:v>
                </c:pt>
                <c:pt idx="113">
                  <c:v>9.3409481001939429</c:v>
                </c:pt>
                <c:pt idx="114">
                  <c:v>9.4048958623978329</c:v>
                </c:pt>
                <c:pt idx="115">
                  <c:v>9.4681068370339396</c:v>
                </c:pt>
                <c:pt idx="116">
                  <c:v>9.5305922906433231</c:v>
                </c:pt>
                <c:pt idx="117">
                  <c:v>9.5923633140245013</c:v>
                </c:pt>
                <c:pt idx="118">
                  <c:v>9.6534308228791108</c:v>
                </c:pt>
                <c:pt idx="119">
                  <c:v>9.7138055586784962</c:v>
                </c:pt>
                <c:pt idx="120">
                  <c:v>9.7734980897280188</c:v>
                </c:pt>
              </c:numCache>
            </c:numRef>
          </c:val>
          <c:smooth val="0"/>
        </c:ser>
        <c:dLbls>
          <c:showLegendKey val="0"/>
          <c:showVal val="0"/>
          <c:showCatName val="0"/>
          <c:showSerName val="0"/>
          <c:showPercent val="0"/>
          <c:showBubbleSize val="0"/>
        </c:dLbls>
        <c:marker val="1"/>
        <c:smooth val="0"/>
        <c:axId val="264882688"/>
        <c:axId val="261111104"/>
      </c:lineChart>
      <c:catAx>
        <c:axId val="26488268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Stand Age</a:t>
                </a:r>
              </a:p>
            </c:rich>
          </c:tx>
          <c:layout>
            <c:manualLayout>
              <c:xMode val="edge"/>
              <c:yMode val="edge"/>
              <c:x val="0.44173146689997084"/>
              <c:y val="0.9445350213576244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261111104"/>
        <c:crosses val="autoZero"/>
        <c:auto val="1"/>
        <c:lblAlgn val="ctr"/>
        <c:lblOffset val="100"/>
        <c:tickLblSkip val="5"/>
        <c:tickMarkSkip val="1"/>
        <c:noMultiLvlLbl val="0"/>
      </c:catAx>
      <c:valAx>
        <c:axId val="261111104"/>
        <c:scaling>
          <c:orientation val="minMax"/>
          <c:max val="25"/>
          <c:min val="0"/>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Yield (mbf/ac)</a:t>
                </a:r>
              </a:p>
            </c:rich>
          </c:tx>
          <c:layout>
            <c:manualLayout>
              <c:xMode val="edge"/>
              <c:yMode val="edge"/>
              <c:x val="1.2208690580344123E-2"/>
              <c:y val="0.4323002761909662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64882688"/>
        <c:crosses val="autoZero"/>
        <c:crossBetween val="between"/>
        <c:minorUnit val="1"/>
      </c:valAx>
      <c:spPr>
        <a:solidFill>
          <a:srgbClr val="C0C0C0"/>
        </a:solidFill>
        <a:ln w="12700">
          <a:solidFill>
            <a:srgbClr val="808080"/>
          </a:solidFill>
          <a:prstDash val="solid"/>
        </a:ln>
      </c:spPr>
    </c:plotArea>
    <c:legend>
      <c:legendPos val="r"/>
      <c:layout>
        <c:manualLayout>
          <c:xMode val="edge"/>
          <c:yMode val="edge"/>
          <c:x val="0.90666666666666662"/>
          <c:y val="0.49281045751633984"/>
          <c:w val="8.8888888888888906E-2"/>
          <c:h val="3.3986928104575209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Growth Curves</a:t>
            </a:r>
          </a:p>
        </c:rich>
      </c:tx>
      <c:layout>
        <c:manualLayout>
          <c:xMode val="edge"/>
          <c:yMode val="edge"/>
          <c:x val="0.43285237678623506"/>
          <c:y val="1.9575935361021049E-2"/>
        </c:manualLayout>
      </c:layout>
      <c:overlay val="0"/>
      <c:spPr>
        <a:noFill/>
        <a:ln w="25400">
          <a:noFill/>
        </a:ln>
      </c:spPr>
    </c:title>
    <c:autoTitleDeleted val="0"/>
    <c:plotArea>
      <c:layout>
        <c:manualLayout>
          <c:layoutTarget val="inner"/>
          <c:xMode val="edge"/>
          <c:yMode val="edge"/>
          <c:x val="7.8801331853496109E-2"/>
          <c:y val="0.12234910277324633"/>
          <c:w val="0.80688124306326303"/>
          <c:h val="0.76835236541598695"/>
        </c:manualLayout>
      </c:layout>
      <c:lineChart>
        <c:grouping val="standard"/>
        <c:varyColors val="0"/>
        <c:ser>
          <c:idx val="0"/>
          <c:order val="0"/>
          <c:tx>
            <c:v>Ann. Inc.</c:v>
          </c:tx>
          <c:spPr>
            <a:ln w="12700">
              <a:solidFill>
                <a:srgbClr val="000080"/>
              </a:solidFill>
              <a:prstDash val="solid"/>
            </a:ln>
          </c:spPr>
          <c:marker>
            <c:symbol val="none"/>
          </c:marker>
          <c:cat>
            <c:numRef>
              <c:f>Yield!$A$7:$A$127</c:f>
              <c:numCache>
                <c:formatCode>General</c:formatCode>
                <c:ptCount val="1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numCache>
            </c:numRef>
          </c:cat>
          <c:val>
            <c:numRef>
              <c:f>Yield!$C$7:$C$127</c:f>
              <c:numCache>
                <c:formatCode>General</c:formatCode>
                <c:ptCount val="121"/>
                <c:pt idx="0">
                  <c:v>0</c:v>
                </c:pt>
                <c:pt idx="1">
                  <c:v>0</c:v>
                </c:pt>
                <c:pt idx="2">
                  <c:v>0</c:v>
                </c:pt>
                <c:pt idx="3">
                  <c:v>0</c:v>
                </c:pt>
                <c:pt idx="4">
                  <c:v>0</c:v>
                </c:pt>
                <c:pt idx="5">
                  <c:v>0</c:v>
                </c:pt>
                <c:pt idx="6">
                  <c:v>2.5855233800742582E-34</c:v>
                </c:pt>
                <c:pt idx="7">
                  <c:v>7.1277910422718034E-17</c:v>
                </c:pt>
                <c:pt idx="8">
                  <c:v>4.6389866448860287E-11</c:v>
                </c:pt>
                <c:pt idx="9">
                  <c:v>3.7378299451911299E-8</c:v>
                </c:pt>
                <c:pt idx="10">
                  <c:v>2.0384391013355035E-6</c:v>
                </c:pt>
                <c:pt idx="11">
                  <c:v>2.8116187428663017E-5</c:v>
                </c:pt>
                <c:pt idx="12">
                  <c:v>1.7416431269360959E-4</c:v>
                </c:pt>
                <c:pt idx="13">
                  <c:v>6.5319437818447056E-4</c:v>
                </c:pt>
                <c:pt idx="14">
                  <c:v>1.7589180733078398E-3</c:v>
                </c:pt>
                <c:pt idx="15">
                  <c:v>3.7702846395637727E-3</c:v>
                </c:pt>
                <c:pt idx="16">
                  <c:v>6.8682074588205912E-3</c:v>
                </c:pt>
                <c:pt idx="17">
                  <c:v>1.1102220714190533E-2</c:v>
                </c:pt>
                <c:pt idx="18">
                  <c:v>1.6401674716816462E-2</c:v>
                </c:pt>
                <c:pt idx="19">
                  <c:v>2.2609845181052905E-2</c:v>
                </c:pt>
                <c:pt idx="20">
                  <c:v>2.9522358234228246E-2</c:v>
                </c:pt>
                <c:pt idx="21">
                  <c:v>3.6919684035180325E-2</c:v>
                </c:pt>
                <c:pt idx="22">
                  <c:v>4.4590236355300683E-2</c:v>
                </c:pt>
                <c:pt idx="23">
                  <c:v>5.2344430826760713E-2</c:v>
                </c:pt>
                <c:pt idx="24">
                  <c:v>6.0021598606770976E-2</c:v>
                </c:pt>
                <c:pt idx="25">
                  <c:v>6.7491915571606442E-2</c:v>
                </c:pt>
                <c:pt idx="26">
                  <c:v>7.4655206435163435E-2</c:v>
                </c:pt>
                <c:pt idx="27">
                  <c:v>8.1438020562847491E-2</c:v>
                </c:pt>
                <c:pt idx="28">
                  <c:v>8.7789937375353677E-2</c:v>
                </c:pt>
                <c:pt idx="29">
                  <c:v>9.3679709152311053E-2</c:v>
                </c:pt>
                <c:pt idx="30">
                  <c:v>9.9091595512993291E-2</c:v>
                </c:pt>
                <c:pt idx="31">
                  <c:v>0.10402207232399552</c:v>
                </c:pt>
                <c:pt idx="32">
                  <c:v>0.10847698832827024</c:v>
                </c:pt>
                <c:pt idx="33">
                  <c:v>0.11246917711433402</c:v>
                </c:pt>
                <c:pt idx="34">
                  <c:v>0.11601649568466965</c:v>
                </c:pt>
                <c:pt idx="35">
                  <c:v>0.11914024328708583</c:v>
                </c:pt>
                <c:pt idx="36">
                  <c:v>0.12186390804215663</c:v>
                </c:pt>
                <c:pt idx="37">
                  <c:v>0.12421218938349043</c:v>
                </c:pt>
                <c:pt idx="38">
                  <c:v>0.12621024831458616</c:v>
                </c:pt>
                <c:pt idx="39">
                  <c:v>0.12788314305254733</c:v>
                </c:pt>
                <c:pt idx="40">
                  <c:v>0.12925541363469994</c:v>
                </c:pt>
                <c:pt idx="41">
                  <c:v>0.13035078487273055</c:v>
                </c:pt>
                <c:pt idx="42">
                  <c:v>0.13119196232765207</c:v>
                </c:pt>
                <c:pt idx="43">
                  <c:v>0.13180050061524629</c:v>
                </c:pt>
                <c:pt idx="44">
                  <c:v>0.13219672731210697</c:v>
                </c:pt>
                <c:pt idx="45">
                  <c:v>0.13239970905345855</c:v>
                </c:pt>
                <c:pt idx="46">
                  <c:v>0.13242724916004045</c:v>
                </c:pt>
                <c:pt idx="47">
                  <c:v>0.13229590837758742</c:v>
                </c:pt>
                <c:pt idx="48">
                  <c:v>0.13202104213384702</c:v>
                </c:pt>
                <c:pt idx="49">
                  <c:v>0.13161684918431416</c:v>
                </c:pt>
                <c:pt idx="50">
                  <c:v>0.1310964276908515</c:v>
                </c:pt>
                <c:pt idx="51">
                  <c:v>0.13047183571044085</c:v>
                </c:pt>
                <c:pt idx="52">
                  <c:v>0.12975415380984412</c:v>
                </c:pt>
                <c:pt idx="53">
                  <c:v>0.12895354810327353</c:v>
                </c:pt>
                <c:pt idx="54">
                  <c:v>0.12807933246565684</c:v>
                </c:pt>
                <c:pt idx="55">
                  <c:v>0.12714002902871835</c:v>
                </c:pt>
                <c:pt idx="56">
                  <c:v>0.12614342634176889</c:v>
                </c:pt>
                <c:pt idx="57">
                  <c:v>0.12509663479017785</c:v>
                </c:pt>
                <c:pt idx="58">
                  <c:v>0.12400613902543345</c:v>
                </c:pt>
                <c:pt idx="59">
                  <c:v>0.12287784728224072</c:v>
                </c:pt>
                <c:pt idx="60">
                  <c:v>0.12171713754854352</c:v>
                </c:pt>
                <c:pt idx="61">
                  <c:v>0.12052890062083055</c:v>
                </c:pt>
                <c:pt idx="62">
                  <c:v>0.11931758012463689</c:v>
                </c:pt>
                <c:pt idx="63">
                  <c:v>0.11808720961325658</c:v>
                </c:pt>
                <c:pt idx="64">
                  <c:v>0.11684144687966125</c:v>
                </c:pt>
                <c:pt idx="65">
                  <c:v>0.11558360563004832</c:v>
                </c:pt>
                <c:pt idx="66">
                  <c:v>0.11431668467458067</c:v>
                </c:pt>
                <c:pt idx="67">
                  <c:v>0.11304339479301451</c:v>
                </c:pt>
                <c:pt idx="68">
                  <c:v>0.11176618343186284</c:v>
                </c:pt>
                <c:pt idx="69">
                  <c:v>0.11048725738582998</c:v>
                </c:pt>
                <c:pt idx="70">
                  <c:v>0.10920860361082863</c:v>
                </c:pt>
                <c:pt idx="71">
                  <c:v>0.10793200830914707</c:v>
                </c:pt>
                <c:pt idx="72">
                  <c:v>0.10665907441999867</c:v>
                </c:pt>
                <c:pt idx="73">
                  <c:v>0.10539123764069025</c:v>
                </c:pt>
                <c:pt idx="74">
                  <c:v>0.10412978109597226</c:v>
                </c:pt>
                <c:pt idx="75">
                  <c:v>0.10287584876489841</c:v>
                </c:pt>
                <c:pt idx="76">
                  <c:v>0.10163045776707857</c:v>
                </c:pt>
                <c:pt idx="77">
                  <c:v>0.10039450960255181</c:v>
                </c:pt>
                <c:pt idx="78">
                  <c:v>9.9168800432468451E-2</c:v>
                </c:pt>
                <c:pt idx="79">
                  <c:v>9.7954030481020915E-2</c:v>
                </c:pt>
                <c:pt idx="80">
                  <c:v>9.6750812632619088E-2</c:v>
                </c:pt>
                <c:pt idx="81">
                  <c:v>9.5559680292500282E-2</c:v>
                </c:pt>
                <c:pt idx="82">
                  <c:v>9.4381094573230406E-2</c:v>
                </c:pt>
                <c:pt idx="83">
                  <c:v>9.3215450864550853E-2</c:v>
                </c:pt>
                <c:pt idx="84">
                  <c:v>9.206308483915393E-2</c:v>
                </c:pt>
                <c:pt idx="85">
                  <c:v>9.0924277942569631E-2</c:v>
                </c:pt>
                <c:pt idx="86">
                  <c:v>8.979926241129732E-2</c:v>
                </c:pt>
                <c:pt idx="87">
                  <c:v>8.8688225859566039E-2</c:v>
                </c:pt>
                <c:pt idx="88">
                  <c:v>8.7591315471592601E-2</c:v>
                </c:pt>
                <c:pt idx="89">
                  <c:v>8.6508641833184186E-2</c:v>
                </c:pt>
                <c:pt idx="90">
                  <c:v>8.5440282433474124E-2</c:v>
                </c:pt>
                <c:pt idx="91">
                  <c:v>8.4386284865066052E-2</c:v>
                </c:pt>
                <c:pt idx="92">
                  <c:v>8.334666974831606E-2</c:v>
                </c:pt>
                <c:pt idx="93">
                  <c:v>8.2321433403341082E-2</c:v>
                </c:pt>
                <c:pt idx="94">
                  <c:v>8.1310550291286532E-2</c:v>
                </c:pt>
                <c:pt idx="95">
                  <c:v>8.0313975244488134E-2</c:v>
                </c:pt>
                <c:pt idx="96">
                  <c:v>7.9331645503547321E-2</c:v>
                </c:pt>
                <c:pt idx="97">
                  <c:v>7.8363482577705312E-2</c:v>
                </c:pt>
                <c:pt idx="98">
                  <c:v>7.7409393943550953E-2</c:v>
                </c:pt>
                <c:pt idx="99">
                  <c:v>7.646927459578734E-2</c:v>
                </c:pt>
                <c:pt idx="100">
                  <c:v>7.5543008462549466E-2</c:v>
                </c:pt>
                <c:pt idx="101">
                  <c:v>7.4630469696817414E-2</c:v>
                </c:pt>
                <c:pt idx="102">
                  <c:v>7.3731523854331016E-2</c:v>
                </c:pt>
                <c:pt idx="103">
                  <c:v>7.2846028967639143E-2</c:v>
                </c:pt>
                <c:pt idx="104">
                  <c:v>7.197383652503575E-2</c:v>
                </c:pt>
                <c:pt idx="105">
                  <c:v>7.1114792362388712E-2</c:v>
                </c:pt>
                <c:pt idx="106">
                  <c:v>7.0268737475251086E-2</c:v>
                </c:pt>
                <c:pt idx="107">
                  <c:v>6.9435508757891284E-2</c:v>
                </c:pt>
                <c:pt idx="108">
                  <c:v>6.8614939675459397E-2</c:v>
                </c:pt>
                <c:pt idx="109">
                  <c:v>6.7806860874878083E-2</c:v>
                </c:pt>
                <c:pt idx="110">
                  <c:v>6.7011100739629015E-2</c:v>
                </c:pt>
                <c:pt idx="111">
                  <c:v>6.6227485893127991E-2</c:v>
                </c:pt>
                <c:pt idx="112">
                  <c:v>6.5455841655060354E-2</c:v>
                </c:pt>
                <c:pt idx="113">
                  <c:v>6.4695992454545603E-2</c:v>
                </c:pt>
                <c:pt idx="114">
                  <c:v>6.394776220388998E-2</c:v>
                </c:pt>
                <c:pt idx="115">
                  <c:v>6.3210974636106698E-2</c:v>
                </c:pt>
                <c:pt idx="116">
                  <c:v>6.2485453609383512E-2</c:v>
                </c:pt>
                <c:pt idx="117">
                  <c:v>6.1771023381178125E-2</c:v>
                </c:pt>
                <c:pt idx="118">
                  <c:v>6.1067508854609542E-2</c:v>
                </c:pt>
                <c:pt idx="119">
                  <c:v>6.0374735799385348E-2</c:v>
                </c:pt>
                <c:pt idx="120">
                  <c:v>5.9692531049522657E-2</c:v>
                </c:pt>
              </c:numCache>
            </c:numRef>
          </c:val>
          <c:smooth val="0"/>
        </c:ser>
        <c:ser>
          <c:idx val="1"/>
          <c:order val="1"/>
          <c:tx>
            <c:v>MAI</c:v>
          </c:tx>
          <c:spPr>
            <a:ln w="12700">
              <a:solidFill>
                <a:srgbClr val="FF00FF"/>
              </a:solidFill>
              <a:prstDash val="solid"/>
            </a:ln>
          </c:spPr>
          <c:marker>
            <c:symbol val="none"/>
          </c:marker>
          <c:cat>
            <c:numRef>
              <c:f>Yield!$A$7:$A$127</c:f>
              <c:numCache>
                <c:formatCode>General</c:formatCode>
                <c:ptCount val="1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numCache>
            </c:numRef>
          </c:cat>
          <c:val>
            <c:numRef>
              <c:f>Yield!$D$7:$D$127</c:f>
              <c:numCache>
                <c:formatCode>General</c:formatCode>
                <c:ptCount val="121"/>
                <c:pt idx="0">
                  <c:v>0</c:v>
                </c:pt>
                <c:pt idx="1">
                  <c:v>0</c:v>
                </c:pt>
                <c:pt idx="2">
                  <c:v>0</c:v>
                </c:pt>
                <c:pt idx="3">
                  <c:v>0</c:v>
                </c:pt>
                <c:pt idx="4">
                  <c:v>0</c:v>
                </c:pt>
                <c:pt idx="5">
                  <c:v>0</c:v>
                </c:pt>
                <c:pt idx="6">
                  <c:v>4.3092056334570968E-35</c:v>
                </c:pt>
                <c:pt idx="7">
                  <c:v>1.0182558631816862E-17</c:v>
                </c:pt>
                <c:pt idx="8">
                  <c:v>5.798742215846339E-12</c:v>
                </c:pt>
                <c:pt idx="9">
                  <c:v>4.1582988210708967E-9</c:v>
                </c:pt>
                <c:pt idx="10">
                  <c:v>2.0758637907251416E-7</c:v>
                </c:pt>
                <c:pt idx="11">
                  <c:v>2.7447319290352872E-6</c:v>
                </c:pt>
                <c:pt idx="12">
                  <c:v>1.702969699274981E-5</c:v>
                </c:pt>
                <c:pt idx="13">
                  <c:v>6.5965441699805254E-5</c:v>
                </c:pt>
                <c:pt idx="14">
                  <c:v>1.8689062967180772E-4</c:v>
                </c:pt>
                <c:pt idx="15">
                  <c:v>4.2578356366460539E-4</c:v>
                </c:pt>
                <c:pt idx="16">
                  <c:v>8.284350571118545E-4</c:v>
                </c:pt>
                <c:pt idx="17">
                  <c:v>1.4327753898811886E-3</c:v>
                </c:pt>
                <c:pt idx="18">
                  <c:v>2.2643809080442594E-3</c:v>
                </c:pt>
                <c:pt idx="19">
                  <c:v>3.3351948171499776E-3</c:v>
                </c:pt>
                <c:pt idx="20">
                  <c:v>4.6445529880038911E-3</c:v>
                </c:pt>
                <c:pt idx="21">
                  <c:v>6.1814639902503877E-3</c:v>
                </c:pt>
                <c:pt idx="22">
                  <c:v>7.9273172795708557E-3</c:v>
                </c:pt>
                <c:pt idx="23">
                  <c:v>9.8584961294486753E-3</c:v>
                </c:pt>
                <c:pt idx="24">
                  <c:v>1.1948625399337104E-2</c:v>
                </c:pt>
                <c:pt idx="25">
                  <c:v>1.4170357006227879E-2</c:v>
                </c:pt>
                <c:pt idx="26">
                  <c:v>1.6496697368879244E-2</c:v>
                </c:pt>
                <c:pt idx="27">
                  <c:v>1.890193156124844E-2</c:v>
                </c:pt>
                <c:pt idx="28">
                  <c:v>2.1362217483180769E-2</c:v>
                </c:pt>
                <c:pt idx="29">
                  <c:v>2.3855924092461126E-2</c:v>
                </c:pt>
                <c:pt idx="30">
                  <c:v>2.6363779806478863E-2</c:v>
                </c:pt>
                <c:pt idx="31">
                  <c:v>2.8868886016721336E-2</c:v>
                </c:pt>
                <c:pt idx="32">
                  <c:v>3.1356639213957239E-2</c:v>
                </c:pt>
                <c:pt idx="33">
                  <c:v>3.3814594907908051E-2</c:v>
                </c:pt>
                <c:pt idx="34">
                  <c:v>3.6232297871930448E-2</c:v>
                </c:pt>
                <c:pt idx="35">
                  <c:v>3.8601096312363463E-2</c:v>
                </c:pt>
                <c:pt idx="36">
                  <c:v>4.0913952193746606E-2</c:v>
                </c:pt>
                <c:pt idx="37">
                  <c:v>4.3165255901577521E-2</c:v>
                </c:pt>
                <c:pt idx="38">
                  <c:v>4.5350650438761957E-2</c:v>
                </c:pt>
                <c:pt idx="39">
                  <c:v>4.746686819808979E-2</c:v>
                </c:pt>
                <c:pt idx="40">
                  <c:v>4.9511581834005045E-2</c:v>
                </c:pt>
                <c:pt idx="41">
                  <c:v>5.1483269712998346E-2</c:v>
                </c:pt>
                <c:pt idx="42">
                  <c:v>5.3381095727632957E-2</c:v>
                </c:pt>
                <c:pt idx="43">
                  <c:v>5.5204802818042568E-2</c:v>
                </c:pt>
                <c:pt idx="44">
                  <c:v>5.695461928381676E-2</c:v>
                </c:pt>
                <c:pt idx="45">
                  <c:v>5.8631176834253243E-2</c:v>
                </c:pt>
                <c:pt idx="46">
                  <c:v>6.0235439276118186E-2</c:v>
                </c:pt>
                <c:pt idx="47">
                  <c:v>6.1768640746362215E-2</c:v>
                </c:pt>
                <c:pt idx="48">
                  <c:v>6.3232232441934808E-2</c:v>
                </c:pt>
                <c:pt idx="49">
                  <c:v>6.4627836865248672E-2</c:v>
                </c:pt>
                <c:pt idx="50">
                  <c:v>6.5957208681760734E-2</c:v>
                </c:pt>
                <c:pt idx="51">
                  <c:v>6.7222201368597592E-2</c:v>
                </c:pt>
                <c:pt idx="52">
                  <c:v>6.8424738915544653E-2</c:v>
                </c:pt>
                <c:pt idx="53">
                  <c:v>6.9566791919086698E-2</c:v>
                </c:pt>
                <c:pt idx="54">
                  <c:v>7.065035748476392E-2</c:v>
                </c:pt>
                <c:pt idx="55">
                  <c:v>7.1677442421926738E-2</c:v>
                </c:pt>
                <c:pt idx="56">
                  <c:v>7.2650049277638198E-2</c:v>
                </c:pt>
                <c:pt idx="57">
                  <c:v>7.3570164812945912E-2</c:v>
                </c:pt>
                <c:pt idx="58">
                  <c:v>7.4439750575230182E-2</c:v>
                </c:pt>
                <c:pt idx="59">
                  <c:v>7.5260735265179513E-2</c:v>
                </c:pt>
                <c:pt idx="60">
                  <c:v>7.603500863656891E-2</c:v>
                </c:pt>
                <c:pt idx="61">
                  <c:v>7.6764416701884677E-2</c:v>
                </c:pt>
                <c:pt idx="62">
                  <c:v>7.7450758047412943E-2</c:v>
                </c:pt>
                <c:pt idx="63">
                  <c:v>7.8095781088140609E-2</c:v>
                </c:pt>
                <c:pt idx="64">
                  <c:v>7.8701182116133125E-2</c:v>
                </c:pt>
                <c:pt idx="65">
                  <c:v>7.9268604016347208E-2</c:v>
                </c:pt>
                <c:pt idx="66">
                  <c:v>7.9799635541471958E-2</c:v>
                </c:pt>
                <c:pt idx="67">
                  <c:v>8.0295811052689015E-2</c:v>
                </c:pt>
                <c:pt idx="68">
                  <c:v>8.0758610646500389E-2</c:v>
                </c:pt>
                <c:pt idx="69">
                  <c:v>8.1189460599244298E-2</c:v>
                </c:pt>
                <c:pt idx="70">
                  <c:v>8.158973407083836E-2</c:v>
                </c:pt>
                <c:pt idx="71">
                  <c:v>8.1960752017856783E-2</c:v>
                </c:pt>
                <c:pt idx="72">
                  <c:v>8.2303784273442093E-2</c:v>
                </c:pt>
                <c:pt idx="73">
                  <c:v>8.2620050757924945E-2</c:v>
                </c:pt>
                <c:pt idx="74">
                  <c:v>8.2910722789520178E-2</c:v>
                </c:pt>
                <c:pt idx="75">
                  <c:v>8.3176924469191893E-2</c:v>
                </c:pt>
                <c:pt idx="76">
                  <c:v>8.3419734117848296E-2</c:v>
                </c:pt>
                <c:pt idx="77">
                  <c:v>8.364018574751976E-2</c:v>
                </c:pt>
                <c:pt idx="78">
                  <c:v>8.3839270551172948E-2</c:v>
                </c:pt>
                <c:pt idx="79">
                  <c:v>8.4017938398386213E-2</c:v>
                </c:pt>
                <c:pt idx="80">
                  <c:v>8.4177099326314134E-2</c:v>
                </c:pt>
                <c:pt idx="81">
                  <c:v>8.4317625017254705E-2</c:v>
                </c:pt>
                <c:pt idx="82">
                  <c:v>8.4440350255742203E-2</c:v>
                </c:pt>
                <c:pt idx="83">
                  <c:v>8.4546074359462792E-2</c:v>
                </c:pt>
                <c:pt idx="84">
                  <c:v>8.4635562579459117E-2</c:v>
                </c:pt>
                <c:pt idx="85">
                  <c:v>8.4709547466083945E-2</c:v>
                </c:pt>
                <c:pt idx="86">
                  <c:v>8.476873019800503E-2</c:v>
                </c:pt>
                <c:pt idx="87">
                  <c:v>8.4813781872275854E-2</c:v>
                </c:pt>
                <c:pt idx="88">
                  <c:v>8.4845344754086269E-2</c:v>
                </c:pt>
                <c:pt idx="89">
                  <c:v>8.4864033485312088E-2</c:v>
                </c:pt>
                <c:pt idx="90">
                  <c:v>8.4870436251402781E-2</c:v>
                </c:pt>
                <c:pt idx="91">
                  <c:v>8.4865115906497979E-2</c:v>
                </c:pt>
                <c:pt idx="92">
                  <c:v>8.4848611056952516E-2</c:v>
                </c:pt>
                <c:pt idx="93">
                  <c:v>8.4821437103687877E-2</c:v>
                </c:pt>
                <c:pt idx="94">
                  <c:v>8.4784087243981482E-2</c:v>
                </c:pt>
                <c:pt idx="95">
                  <c:v>8.4737033433460507E-2</c:v>
                </c:pt>
                <c:pt idx="96">
                  <c:v>8.4680727309190573E-2</c:v>
                </c:pt>
                <c:pt idx="97">
                  <c:v>8.4615601074845365E-2</c:v>
                </c:pt>
                <c:pt idx="98">
                  <c:v>8.4542068349015828E-2</c:v>
                </c:pt>
                <c:pt idx="99">
                  <c:v>8.4460524977771095E-2</c:v>
                </c:pt>
                <c:pt idx="100">
                  <c:v>8.4371349812618887E-2</c:v>
                </c:pt>
                <c:pt idx="101">
                  <c:v>8.4274905455036686E-2</c:v>
                </c:pt>
                <c:pt idx="102">
                  <c:v>8.4171538968755261E-2</c:v>
                </c:pt>
                <c:pt idx="103">
                  <c:v>8.4061582560977427E-2</c:v>
                </c:pt>
                <c:pt idx="104">
                  <c:v>8.394535423370876E-2</c:v>
                </c:pt>
                <c:pt idx="105">
                  <c:v>8.3823158406362855E-2</c:v>
                </c:pt>
                <c:pt idx="106">
                  <c:v>8.3695286510786338E-2</c:v>
                </c:pt>
                <c:pt idx="107">
                  <c:v>8.3562017559824703E-2</c:v>
                </c:pt>
                <c:pt idx="108">
                  <c:v>8.3423618690525017E-2</c:v>
                </c:pt>
                <c:pt idx="109">
                  <c:v>8.3280345683042017E-2</c:v>
                </c:pt>
                <c:pt idx="110">
                  <c:v>8.3132443456283719E-2</c:v>
                </c:pt>
                <c:pt idx="111">
                  <c:v>8.2980146541300329E-2</c:v>
                </c:pt>
                <c:pt idx="112">
                  <c:v>8.282367953338747E-2</c:v>
                </c:pt>
                <c:pt idx="113">
                  <c:v>8.2663257523840197E-2</c:v>
                </c:pt>
                <c:pt idx="114">
                  <c:v>8.2499086512261691E-2</c:v>
                </c:pt>
                <c:pt idx="115">
                  <c:v>8.2331363800295126E-2</c:v>
                </c:pt>
                <c:pt idx="116">
                  <c:v>8.2160278367614858E-2</c:v>
                </c:pt>
                <c:pt idx="117">
                  <c:v>8.1986011230978637E-2</c:v>
                </c:pt>
                <c:pt idx="118">
                  <c:v>8.1808735787111106E-2</c:v>
                </c:pt>
                <c:pt idx="119">
                  <c:v>8.1628618140155429E-2</c:v>
                </c:pt>
                <c:pt idx="120">
                  <c:v>8.1445817414400157E-2</c:v>
                </c:pt>
              </c:numCache>
            </c:numRef>
          </c:val>
          <c:smooth val="0"/>
        </c:ser>
        <c:dLbls>
          <c:showLegendKey val="0"/>
          <c:showVal val="0"/>
          <c:showCatName val="0"/>
          <c:showSerName val="0"/>
          <c:showPercent val="0"/>
          <c:showBubbleSize val="0"/>
        </c:dLbls>
        <c:marker val="1"/>
        <c:smooth val="0"/>
        <c:axId val="264319488"/>
        <c:axId val="47916160"/>
      </c:lineChart>
      <c:catAx>
        <c:axId val="26431948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Stand Age</a:t>
                </a:r>
              </a:p>
            </c:rich>
          </c:tx>
          <c:layout>
            <c:manualLayout>
              <c:xMode val="edge"/>
              <c:yMode val="edge"/>
              <c:x val="0.44284129483814527"/>
              <c:y val="0.9445350213576244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47916160"/>
        <c:crosses val="autoZero"/>
        <c:auto val="1"/>
        <c:lblAlgn val="ctr"/>
        <c:lblOffset val="100"/>
        <c:tickLblSkip val="5"/>
        <c:tickMarkSkip val="1"/>
        <c:noMultiLvlLbl val="0"/>
      </c:catAx>
      <c:valAx>
        <c:axId val="47916160"/>
        <c:scaling>
          <c:orientation val="minMax"/>
          <c:max val="0.3"/>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Growth Rate (mbf/ac/yr)</a:t>
                </a:r>
              </a:p>
            </c:rich>
          </c:tx>
          <c:layout>
            <c:manualLayout>
              <c:xMode val="edge"/>
              <c:yMode val="edge"/>
              <c:x val="1.2208690580344123E-2"/>
              <c:y val="0.3800977818949101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64319488"/>
        <c:crosses val="autoZero"/>
        <c:crossBetween val="between"/>
      </c:valAx>
      <c:spPr>
        <a:solidFill>
          <a:srgbClr val="C0C0C0"/>
        </a:solidFill>
        <a:ln w="12700">
          <a:solidFill>
            <a:srgbClr val="808080"/>
          </a:solidFill>
          <a:prstDash val="solid"/>
        </a:ln>
      </c:spPr>
    </c:plotArea>
    <c:legend>
      <c:legendPos val="r"/>
      <c:layout>
        <c:manualLayout>
          <c:xMode val="edge"/>
          <c:yMode val="edge"/>
          <c:x val="0.89777777777777779"/>
          <c:y val="0.47712418300653597"/>
          <c:w val="9.5999999999999974E-2"/>
          <c:h val="6.928104575163401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Yield, Growth and MAI vs Stand Age</a:t>
            </a:r>
          </a:p>
        </c:rich>
      </c:tx>
      <c:layout>
        <c:manualLayout>
          <c:xMode val="edge"/>
          <c:yMode val="edge"/>
          <c:x val="0.27598305893581487"/>
          <c:y val="3.2433328401799466E-2"/>
        </c:manualLayout>
      </c:layout>
      <c:overlay val="0"/>
      <c:spPr>
        <a:noFill/>
        <a:ln w="25400">
          <a:noFill/>
        </a:ln>
      </c:spPr>
    </c:title>
    <c:autoTitleDeleted val="0"/>
    <c:plotArea>
      <c:layout>
        <c:manualLayout>
          <c:layoutTarget val="inner"/>
          <c:xMode val="edge"/>
          <c:yMode val="edge"/>
          <c:x val="0.10552293433079317"/>
          <c:y val="0.18649254695281978"/>
          <c:w val="0.66885306068133521"/>
          <c:h val="0.62164182317606587"/>
        </c:manualLayout>
      </c:layout>
      <c:lineChart>
        <c:grouping val="standard"/>
        <c:varyColors val="0"/>
        <c:ser>
          <c:idx val="0"/>
          <c:order val="0"/>
          <c:spPr>
            <a:ln w="12700">
              <a:solidFill>
                <a:srgbClr val="000080"/>
              </a:solidFill>
              <a:prstDash val="solid"/>
            </a:ln>
          </c:spPr>
          <c:marker>
            <c:symbol val="none"/>
          </c:marker>
          <c:cat>
            <c:numRef>
              <c:f>Yield!$A$7:$A$127</c:f>
              <c:numCache>
                <c:formatCode>General</c:formatCode>
                <c:ptCount val="1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numCache>
            </c:numRef>
          </c:cat>
          <c:val>
            <c:numRef>
              <c:f>Yield!$B$7:$B$127</c:f>
              <c:numCache>
                <c:formatCode>General</c:formatCode>
                <c:ptCount val="121"/>
                <c:pt idx="0">
                  <c:v>0</c:v>
                </c:pt>
                <c:pt idx="1">
                  <c:v>0</c:v>
                </c:pt>
                <c:pt idx="2">
                  <c:v>0</c:v>
                </c:pt>
                <c:pt idx="3">
                  <c:v>0</c:v>
                </c:pt>
                <c:pt idx="4">
                  <c:v>0</c:v>
                </c:pt>
                <c:pt idx="5">
                  <c:v>0</c:v>
                </c:pt>
                <c:pt idx="6">
                  <c:v>2.5855233800742582E-34</c:v>
                </c:pt>
                <c:pt idx="7">
                  <c:v>7.1277910422718034E-17</c:v>
                </c:pt>
                <c:pt idx="8">
                  <c:v>4.6389937726770712E-11</c:v>
                </c:pt>
                <c:pt idx="9">
                  <c:v>3.742468938963807E-8</c:v>
                </c:pt>
                <c:pt idx="10">
                  <c:v>2.0758637907251416E-6</c:v>
                </c:pt>
                <c:pt idx="11">
                  <c:v>3.0192051219388158E-5</c:v>
                </c:pt>
                <c:pt idx="12">
                  <c:v>2.0435636391299774E-4</c:v>
                </c:pt>
                <c:pt idx="13">
                  <c:v>8.5755074209746833E-4</c:v>
                </c:pt>
                <c:pt idx="14">
                  <c:v>2.6164688154053082E-3</c:v>
                </c:pt>
                <c:pt idx="15">
                  <c:v>6.3867534549690809E-3</c:v>
                </c:pt>
                <c:pt idx="16">
                  <c:v>1.3254960913789672E-2</c:v>
                </c:pt>
                <c:pt idx="17">
                  <c:v>2.4357181627980205E-2</c:v>
                </c:pt>
                <c:pt idx="18">
                  <c:v>4.0758856344796666E-2</c:v>
                </c:pt>
                <c:pt idx="19">
                  <c:v>6.3368701525849572E-2</c:v>
                </c:pt>
                <c:pt idx="20">
                  <c:v>9.2891059760077818E-2</c:v>
                </c:pt>
                <c:pt idx="21">
                  <c:v>0.12981074379525814</c:v>
                </c:pt>
                <c:pt idx="22">
                  <c:v>0.17440098015055883</c:v>
                </c:pt>
                <c:pt idx="23">
                  <c:v>0.22674541097731954</c:v>
                </c:pt>
                <c:pt idx="24">
                  <c:v>0.28676700958409052</c:v>
                </c:pt>
                <c:pt idx="25">
                  <c:v>0.35425892515569696</c:v>
                </c:pt>
                <c:pt idx="26">
                  <c:v>0.42891413159086039</c:v>
                </c:pt>
                <c:pt idx="27">
                  <c:v>0.51035215215370788</c:v>
                </c:pt>
                <c:pt idx="28">
                  <c:v>0.59814208952906156</c:v>
                </c:pt>
                <c:pt idx="29">
                  <c:v>0.69182179868137261</c:v>
                </c:pt>
                <c:pt idx="30">
                  <c:v>0.7909133941943659</c:v>
                </c:pt>
                <c:pt idx="31">
                  <c:v>0.89493546651836142</c:v>
                </c:pt>
                <c:pt idx="32">
                  <c:v>1.0034124548466317</c:v>
                </c:pt>
                <c:pt idx="33">
                  <c:v>1.1158816319609657</c:v>
                </c:pt>
                <c:pt idx="34">
                  <c:v>1.2318981276456353</c:v>
                </c:pt>
                <c:pt idx="35">
                  <c:v>1.3510383709327212</c:v>
                </c:pt>
                <c:pt idx="36">
                  <c:v>1.4729022789748778</c:v>
                </c:pt>
                <c:pt idx="37">
                  <c:v>1.5971144683583682</c:v>
                </c:pt>
                <c:pt idx="38">
                  <c:v>1.7233247166729544</c:v>
                </c:pt>
                <c:pt idx="39">
                  <c:v>1.8512078597255017</c:v>
                </c:pt>
                <c:pt idx="40">
                  <c:v>1.9804632733602017</c:v>
                </c:pt>
                <c:pt idx="41">
                  <c:v>2.1108140582329322</c:v>
                </c:pt>
                <c:pt idx="42">
                  <c:v>2.2420060205605843</c:v>
                </c:pt>
                <c:pt idx="43">
                  <c:v>2.3738065211758306</c:v>
                </c:pt>
                <c:pt idx="44">
                  <c:v>2.5060032484879375</c:v>
                </c:pt>
                <c:pt idx="45">
                  <c:v>2.6384029575413961</c:v>
                </c:pt>
                <c:pt idx="46">
                  <c:v>2.7708302067014365</c:v>
                </c:pt>
                <c:pt idx="47">
                  <c:v>2.903126115079024</c:v>
                </c:pt>
                <c:pt idx="48">
                  <c:v>3.035147157212871</c:v>
                </c:pt>
                <c:pt idx="49">
                  <c:v>3.1667640063971851</c:v>
                </c:pt>
                <c:pt idx="50">
                  <c:v>3.2978604340880366</c:v>
                </c:pt>
                <c:pt idx="51">
                  <c:v>3.4283322697984775</c:v>
                </c:pt>
                <c:pt idx="52">
                  <c:v>3.5580864236083216</c:v>
                </c:pt>
                <c:pt idx="53">
                  <c:v>3.6870399717115951</c:v>
                </c:pt>
                <c:pt idx="54">
                  <c:v>3.815119304177252</c:v>
                </c:pt>
                <c:pt idx="55">
                  <c:v>3.9422593332059703</c:v>
                </c:pt>
                <c:pt idx="56">
                  <c:v>4.0684027595477392</c:v>
                </c:pt>
                <c:pt idx="57">
                  <c:v>4.1934993943379171</c:v>
                </c:pt>
                <c:pt idx="58">
                  <c:v>4.3175055333633505</c:v>
                </c:pt>
                <c:pt idx="59">
                  <c:v>4.4403833806455912</c:v>
                </c:pt>
                <c:pt idx="60">
                  <c:v>4.5621005181941348</c:v>
                </c:pt>
                <c:pt idx="61">
                  <c:v>4.6826294188149653</c:v>
                </c:pt>
                <c:pt idx="62">
                  <c:v>4.8019469989396022</c:v>
                </c:pt>
                <c:pt idx="63">
                  <c:v>4.9200342085528588</c:v>
                </c:pt>
                <c:pt idx="64">
                  <c:v>5.03687565543252</c:v>
                </c:pt>
                <c:pt idx="65">
                  <c:v>5.1524592610625684</c:v>
                </c:pt>
                <c:pt idx="66">
                  <c:v>5.266775945737149</c:v>
                </c:pt>
                <c:pt idx="67">
                  <c:v>5.3798193405301635</c:v>
                </c:pt>
                <c:pt idx="68">
                  <c:v>5.4915855239620264</c:v>
                </c:pt>
                <c:pt idx="69">
                  <c:v>5.6020727813478564</c:v>
                </c:pt>
                <c:pt idx="70">
                  <c:v>5.711281384958685</c:v>
                </c:pt>
                <c:pt idx="71">
                  <c:v>5.819213393267832</c:v>
                </c:pt>
                <c:pt idx="72">
                  <c:v>5.9258724676878307</c:v>
                </c:pt>
                <c:pt idx="73">
                  <c:v>6.031263705328521</c:v>
                </c:pt>
                <c:pt idx="74">
                  <c:v>6.1353934864244932</c:v>
                </c:pt>
                <c:pt idx="75">
                  <c:v>6.2382693351893916</c:v>
                </c:pt>
                <c:pt idx="76">
                  <c:v>6.3398997929564702</c:v>
                </c:pt>
                <c:pt idx="77">
                  <c:v>6.440294302559022</c:v>
                </c:pt>
                <c:pt idx="78">
                  <c:v>6.5394631029914905</c:v>
                </c:pt>
                <c:pt idx="79">
                  <c:v>6.6374171334725114</c:v>
                </c:pt>
                <c:pt idx="80">
                  <c:v>6.7341679461051305</c:v>
                </c:pt>
                <c:pt idx="81">
                  <c:v>6.8297276263976308</c:v>
                </c:pt>
                <c:pt idx="82">
                  <c:v>6.9241087209708612</c:v>
                </c:pt>
                <c:pt idx="83">
                  <c:v>7.017324171835412</c:v>
                </c:pt>
                <c:pt idx="84">
                  <c:v>7.1093872566745659</c:v>
                </c:pt>
                <c:pt idx="85">
                  <c:v>7.2003115346171356</c:v>
                </c:pt>
                <c:pt idx="86">
                  <c:v>7.2901107970284329</c:v>
                </c:pt>
                <c:pt idx="87">
                  <c:v>7.3787990228879989</c:v>
                </c:pt>
                <c:pt idx="88">
                  <c:v>7.4663903383595915</c:v>
                </c:pt>
                <c:pt idx="89">
                  <c:v>7.5528989801927757</c:v>
                </c:pt>
                <c:pt idx="90">
                  <c:v>7.6383392626262498</c:v>
                </c:pt>
                <c:pt idx="91">
                  <c:v>7.7227255474913159</c:v>
                </c:pt>
                <c:pt idx="92">
                  <c:v>7.806072217239632</c:v>
                </c:pt>
                <c:pt idx="93">
                  <c:v>7.888393650642973</c:v>
                </c:pt>
                <c:pt idx="94">
                  <c:v>7.9697042009342596</c:v>
                </c:pt>
                <c:pt idx="95">
                  <c:v>8.0500181761787477</c:v>
                </c:pt>
                <c:pt idx="96">
                  <c:v>8.129349821682295</c:v>
                </c:pt>
                <c:pt idx="97">
                  <c:v>8.2077133042600003</c:v>
                </c:pt>
                <c:pt idx="98">
                  <c:v>8.2851226982035513</c:v>
                </c:pt>
                <c:pt idx="99">
                  <c:v>8.3615919727993386</c:v>
                </c:pt>
                <c:pt idx="100">
                  <c:v>8.4371349812618881</c:v>
                </c:pt>
                <c:pt idx="101">
                  <c:v>8.5117654509587055</c:v>
                </c:pt>
                <c:pt idx="102">
                  <c:v>8.5854969748130365</c:v>
                </c:pt>
                <c:pt idx="103">
                  <c:v>8.6583430037806757</c:v>
                </c:pt>
                <c:pt idx="104">
                  <c:v>8.7303168403057114</c:v>
                </c:pt>
                <c:pt idx="105">
                  <c:v>8.8014316326681001</c:v>
                </c:pt>
                <c:pt idx="106">
                  <c:v>8.8717003701433512</c:v>
                </c:pt>
                <c:pt idx="107">
                  <c:v>8.9411358789012425</c:v>
                </c:pt>
                <c:pt idx="108">
                  <c:v>9.0097508185767019</c:v>
                </c:pt>
                <c:pt idx="109">
                  <c:v>9.07755767945158</c:v>
                </c:pt>
                <c:pt idx="110">
                  <c:v>9.144568780191209</c:v>
                </c:pt>
                <c:pt idx="111">
                  <c:v>9.210796266084337</c:v>
                </c:pt>
                <c:pt idx="112">
                  <c:v>9.2762521077393973</c:v>
                </c:pt>
                <c:pt idx="113">
                  <c:v>9.3409481001939429</c:v>
                </c:pt>
                <c:pt idx="114">
                  <c:v>9.4048958623978329</c:v>
                </c:pt>
                <c:pt idx="115">
                  <c:v>9.4681068370339396</c:v>
                </c:pt>
                <c:pt idx="116">
                  <c:v>9.5305922906433231</c:v>
                </c:pt>
                <c:pt idx="117">
                  <c:v>9.5923633140245013</c:v>
                </c:pt>
                <c:pt idx="118">
                  <c:v>9.6534308228791108</c:v>
                </c:pt>
                <c:pt idx="119">
                  <c:v>9.7138055586784962</c:v>
                </c:pt>
                <c:pt idx="120">
                  <c:v>9.7734980897280188</c:v>
                </c:pt>
              </c:numCache>
            </c:numRef>
          </c:val>
          <c:smooth val="0"/>
        </c:ser>
        <c:dLbls>
          <c:showLegendKey val="0"/>
          <c:showVal val="0"/>
          <c:showCatName val="0"/>
          <c:showSerName val="0"/>
          <c:showPercent val="0"/>
          <c:showBubbleSize val="0"/>
        </c:dLbls>
        <c:marker val="1"/>
        <c:smooth val="0"/>
        <c:axId val="264410112"/>
        <c:axId val="47917888"/>
      </c:lineChart>
      <c:lineChart>
        <c:grouping val="standard"/>
        <c:varyColors val="0"/>
        <c:ser>
          <c:idx val="1"/>
          <c:order val="1"/>
          <c:spPr>
            <a:ln w="12700">
              <a:solidFill>
                <a:srgbClr val="FF00FF"/>
              </a:solidFill>
              <a:prstDash val="solid"/>
            </a:ln>
          </c:spPr>
          <c:marker>
            <c:symbol val="none"/>
          </c:marker>
          <c:cat>
            <c:numRef>
              <c:f>Yield!$A$7:$A$127</c:f>
              <c:numCache>
                <c:formatCode>General</c:formatCode>
                <c:ptCount val="1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numCache>
            </c:numRef>
          </c:cat>
          <c:val>
            <c:numRef>
              <c:f>Yield!$C$7:$C$127</c:f>
              <c:numCache>
                <c:formatCode>General</c:formatCode>
                <c:ptCount val="121"/>
                <c:pt idx="0">
                  <c:v>0</c:v>
                </c:pt>
                <c:pt idx="1">
                  <c:v>0</c:v>
                </c:pt>
                <c:pt idx="2">
                  <c:v>0</c:v>
                </c:pt>
                <c:pt idx="3">
                  <c:v>0</c:v>
                </c:pt>
                <c:pt idx="4">
                  <c:v>0</c:v>
                </c:pt>
                <c:pt idx="5">
                  <c:v>0</c:v>
                </c:pt>
                <c:pt idx="6">
                  <c:v>2.5855233800742582E-34</c:v>
                </c:pt>
                <c:pt idx="7">
                  <c:v>7.1277910422718034E-17</c:v>
                </c:pt>
                <c:pt idx="8">
                  <c:v>4.6389866448860287E-11</c:v>
                </c:pt>
                <c:pt idx="9">
                  <c:v>3.7378299451911299E-8</c:v>
                </c:pt>
                <c:pt idx="10">
                  <c:v>2.0384391013355035E-6</c:v>
                </c:pt>
                <c:pt idx="11">
                  <c:v>2.8116187428663017E-5</c:v>
                </c:pt>
                <c:pt idx="12">
                  <c:v>1.7416431269360959E-4</c:v>
                </c:pt>
                <c:pt idx="13">
                  <c:v>6.5319437818447056E-4</c:v>
                </c:pt>
                <c:pt idx="14">
                  <c:v>1.7589180733078398E-3</c:v>
                </c:pt>
                <c:pt idx="15">
                  <c:v>3.7702846395637727E-3</c:v>
                </c:pt>
                <c:pt idx="16">
                  <c:v>6.8682074588205912E-3</c:v>
                </c:pt>
                <c:pt idx="17">
                  <c:v>1.1102220714190533E-2</c:v>
                </c:pt>
                <c:pt idx="18">
                  <c:v>1.6401674716816462E-2</c:v>
                </c:pt>
                <c:pt idx="19">
                  <c:v>2.2609845181052905E-2</c:v>
                </c:pt>
                <c:pt idx="20">
                  <c:v>2.9522358234228246E-2</c:v>
                </c:pt>
                <c:pt idx="21">
                  <c:v>3.6919684035180325E-2</c:v>
                </c:pt>
                <c:pt idx="22">
                  <c:v>4.4590236355300683E-2</c:v>
                </c:pt>
                <c:pt idx="23">
                  <c:v>5.2344430826760713E-2</c:v>
                </c:pt>
                <c:pt idx="24">
                  <c:v>6.0021598606770976E-2</c:v>
                </c:pt>
                <c:pt idx="25">
                  <c:v>6.7491915571606442E-2</c:v>
                </c:pt>
                <c:pt idx="26">
                  <c:v>7.4655206435163435E-2</c:v>
                </c:pt>
                <c:pt idx="27">
                  <c:v>8.1438020562847491E-2</c:v>
                </c:pt>
                <c:pt idx="28">
                  <c:v>8.7789937375353677E-2</c:v>
                </c:pt>
                <c:pt idx="29">
                  <c:v>9.3679709152311053E-2</c:v>
                </c:pt>
                <c:pt idx="30">
                  <c:v>9.9091595512993291E-2</c:v>
                </c:pt>
                <c:pt idx="31">
                  <c:v>0.10402207232399552</c:v>
                </c:pt>
                <c:pt idx="32">
                  <c:v>0.10847698832827024</c:v>
                </c:pt>
                <c:pt idx="33">
                  <c:v>0.11246917711433402</c:v>
                </c:pt>
                <c:pt idx="34">
                  <c:v>0.11601649568466965</c:v>
                </c:pt>
                <c:pt idx="35">
                  <c:v>0.11914024328708583</c:v>
                </c:pt>
                <c:pt idx="36">
                  <c:v>0.12186390804215663</c:v>
                </c:pt>
                <c:pt idx="37">
                  <c:v>0.12421218938349043</c:v>
                </c:pt>
                <c:pt idx="38">
                  <c:v>0.12621024831458616</c:v>
                </c:pt>
                <c:pt idx="39">
                  <c:v>0.12788314305254733</c:v>
                </c:pt>
                <c:pt idx="40">
                  <c:v>0.12925541363469994</c:v>
                </c:pt>
                <c:pt idx="41">
                  <c:v>0.13035078487273055</c:v>
                </c:pt>
                <c:pt idx="42">
                  <c:v>0.13119196232765207</c:v>
                </c:pt>
                <c:pt idx="43">
                  <c:v>0.13180050061524629</c:v>
                </c:pt>
                <c:pt idx="44">
                  <c:v>0.13219672731210697</c:v>
                </c:pt>
                <c:pt idx="45">
                  <c:v>0.13239970905345855</c:v>
                </c:pt>
                <c:pt idx="46">
                  <c:v>0.13242724916004045</c:v>
                </c:pt>
                <c:pt idx="47">
                  <c:v>0.13229590837758742</c:v>
                </c:pt>
                <c:pt idx="48">
                  <c:v>0.13202104213384702</c:v>
                </c:pt>
                <c:pt idx="49">
                  <c:v>0.13161684918431416</c:v>
                </c:pt>
                <c:pt idx="50">
                  <c:v>0.1310964276908515</c:v>
                </c:pt>
                <c:pt idx="51">
                  <c:v>0.13047183571044085</c:v>
                </c:pt>
                <c:pt idx="52">
                  <c:v>0.12975415380984412</c:v>
                </c:pt>
                <c:pt idx="53">
                  <c:v>0.12895354810327353</c:v>
                </c:pt>
                <c:pt idx="54">
                  <c:v>0.12807933246565684</c:v>
                </c:pt>
                <c:pt idx="55">
                  <c:v>0.12714002902871835</c:v>
                </c:pt>
                <c:pt idx="56">
                  <c:v>0.12614342634176889</c:v>
                </c:pt>
                <c:pt idx="57">
                  <c:v>0.12509663479017785</c:v>
                </c:pt>
                <c:pt idx="58">
                  <c:v>0.12400613902543345</c:v>
                </c:pt>
                <c:pt idx="59">
                  <c:v>0.12287784728224072</c:v>
                </c:pt>
                <c:pt idx="60">
                  <c:v>0.12171713754854352</c:v>
                </c:pt>
                <c:pt idx="61">
                  <c:v>0.12052890062083055</c:v>
                </c:pt>
                <c:pt idx="62">
                  <c:v>0.11931758012463689</c:v>
                </c:pt>
                <c:pt idx="63">
                  <c:v>0.11808720961325658</c:v>
                </c:pt>
                <c:pt idx="64">
                  <c:v>0.11684144687966125</c:v>
                </c:pt>
                <c:pt idx="65">
                  <c:v>0.11558360563004832</c:v>
                </c:pt>
                <c:pt idx="66">
                  <c:v>0.11431668467458067</c:v>
                </c:pt>
                <c:pt idx="67">
                  <c:v>0.11304339479301451</c:v>
                </c:pt>
                <c:pt idx="68">
                  <c:v>0.11176618343186284</c:v>
                </c:pt>
                <c:pt idx="69">
                  <c:v>0.11048725738582998</c:v>
                </c:pt>
                <c:pt idx="70">
                  <c:v>0.10920860361082863</c:v>
                </c:pt>
                <c:pt idx="71">
                  <c:v>0.10793200830914707</c:v>
                </c:pt>
                <c:pt idx="72">
                  <c:v>0.10665907441999867</c:v>
                </c:pt>
                <c:pt idx="73">
                  <c:v>0.10539123764069025</c:v>
                </c:pt>
                <c:pt idx="74">
                  <c:v>0.10412978109597226</c:v>
                </c:pt>
                <c:pt idx="75">
                  <c:v>0.10287584876489841</c:v>
                </c:pt>
                <c:pt idx="76">
                  <c:v>0.10163045776707857</c:v>
                </c:pt>
                <c:pt idx="77">
                  <c:v>0.10039450960255181</c:v>
                </c:pt>
                <c:pt idx="78">
                  <c:v>9.9168800432468451E-2</c:v>
                </c:pt>
                <c:pt idx="79">
                  <c:v>9.7954030481020915E-2</c:v>
                </c:pt>
                <c:pt idx="80">
                  <c:v>9.6750812632619088E-2</c:v>
                </c:pt>
                <c:pt idx="81">
                  <c:v>9.5559680292500282E-2</c:v>
                </c:pt>
                <c:pt idx="82">
                  <c:v>9.4381094573230406E-2</c:v>
                </c:pt>
                <c:pt idx="83">
                  <c:v>9.3215450864550853E-2</c:v>
                </c:pt>
                <c:pt idx="84">
                  <c:v>9.206308483915393E-2</c:v>
                </c:pt>
                <c:pt idx="85">
                  <c:v>9.0924277942569631E-2</c:v>
                </c:pt>
                <c:pt idx="86">
                  <c:v>8.979926241129732E-2</c:v>
                </c:pt>
                <c:pt idx="87">
                  <c:v>8.8688225859566039E-2</c:v>
                </c:pt>
                <c:pt idx="88">
                  <c:v>8.7591315471592601E-2</c:v>
                </c:pt>
                <c:pt idx="89">
                  <c:v>8.6508641833184186E-2</c:v>
                </c:pt>
                <c:pt idx="90">
                  <c:v>8.5440282433474124E-2</c:v>
                </c:pt>
                <c:pt idx="91">
                  <c:v>8.4386284865066052E-2</c:v>
                </c:pt>
                <c:pt idx="92">
                  <c:v>8.334666974831606E-2</c:v>
                </c:pt>
                <c:pt idx="93">
                  <c:v>8.2321433403341082E-2</c:v>
                </c:pt>
                <c:pt idx="94">
                  <c:v>8.1310550291286532E-2</c:v>
                </c:pt>
                <c:pt idx="95">
                  <c:v>8.0313975244488134E-2</c:v>
                </c:pt>
                <c:pt idx="96">
                  <c:v>7.9331645503547321E-2</c:v>
                </c:pt>
                <c:pt idx="97">
                  <c:v>7.8363482577705312E-2</c:v>
                </c:pt>
                <c:pt idx="98">
                  <c:v>7.7409393943550953E-2</c:v>
                </c:pt>
                <c:pt idx="99">
                  <c:v>7.646927459578734E-2</c:v>
                </c:pt>
                <c:pt idx="100">
                  <c:v>7.5543008462549466E-2</c:v>
                </c:pt>
                <c:pt idx="101">
                  <c:v>7.4630469696817414E-2</c:v>
                </c:pt>
                <c:pt idx="102">
                  <c:v>7.3731523854331016E-2</c:v>
                </c:pt>
                <c:pt idx="103">
                  <c:v>7.2846028967639143E-2</c:v>
                </c:pt>
                <c:pt idx="104">
                  <c:v>7.197383652503575E-2</c:v>
                </c:pt>
                <c:pt idx="105">
                  <c:v>7.1114792362388712E-2</c:v>
                </c:pt>
                <c:pt idx="106">
                  <c:v>7.0268737475251086E-2</c:v>
                </c:pt>
                <c:pt idx="107">
                  <c:v>6.9435508757891284E-2</c:v>
                </c:pt>
                <c:pt idx="108">
                  <c:v>6.8614939675459397E-2</c:v>
                </c:pt>
                <c:pt idx="109">
                  <c:v>6.7806860874878083E-2</c:v>
                </c:pt>
                <c:pt idx="110">
                  <c:v>6.7011100739629015E-2</c:v>
                </c:pt>
                <c:pt idx="111">
                  <c:v>6.6227485893127991E-2</c:v>
                </c:pt>
                <c:pt idx="112">
                  <c:v>6.5455841655060354E-2</c:v>
                </c:pt>
                <c:pt idx="113">
                  <c:v>6.4695992454545603E-2</c:v>
                </c:pt>
                <c:pt idx="114">
                  <c:v>6.394776220388998E-2</c:v>
                </c:pt>
                <c:pt idx="115">
                  <c:v>6.3210974636106698E-2</c:v>
                </c:pt>
                <c:pt idx="116">
                  <c:v>6.2485453609383512E-2</c:v>
                </c:pt>
                <c:pt idx="117">
                  <c:v>6.1771023381178125E-2</c:v>
                </c:pt>
                <c:pt idx="118">
                  <c:v>6.1067508854609542E-2</c:v>
                </c:pt>
                <c:pt idx="119">
                  <c:v>6.0374735799385348E-2</c:v>
                </c:pt>
                <c:pt idx="120">
                  <c:v>5.9692531049522657E-2</c:v>
                </c:pt>
              </c:numCache>
            </c:numRef>
          </c:val>
          <c:smooth val="0"/>
        </c:ser>
        <c:ser>
          <c:idx val="2"/>
          <c:order val="2"/>
          <c:spPr>
            <a:ln w="12700">
              <a:solidFill>
                <a:srgbClr val="FFFF00"/>
              </a:solidFill>
              <a:prstDash val="solid"/>
            </a:ln>
          </c:spPr>
          <c:marker>
            <c:symbol val="none"/>
          </c:marker>
          <c:cat>
            <c:numRef>
              <c:f>Yield!$A$7:$A$127</c:f>
              <c:numCache>
                <c:formatCode>General</c:formatCode>
                <c:ptCount val="1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numCache>
            </c:numRef>
          </c:cat>
          <c:val>
            <c:numRef>
              <c:f>Yield!$D$7:$D$127</c:f>
              <c:numCache>
                <c:formatCode>General</c:formatCode>
                <c:ptCount val="121"/>
                <c:pt idx="0">
                  <c:v>0</c:v>
                </c:pt>
                <c:pt idx="1">
                  <c:v>0</c:v>
                </c:pt>
                <c:pt idx="2">
                  <c:v>0</c:v>
                </c:pt>
                <c:pt idx="3">
                  <c:v>0</c:v>
                </c:pt>
                <c:pt idx="4">
                  <c:v>0</c:v>
                </c:pt>
                <c:pt idx="5">
                  <c:v>0</c:v>
                </c:pt>
                <c:pt idx="6">
                  <c:v>4.3092056334570968E-35</c:v>
                </c:pt>
                <c:pt idx="7">
                  <c:v>1.0182558631816862E-17</c:v>
                </c:pt>
                <c:pt idx="8">
                  <c:v>5.798742215846339E-12</c:v>
                </c:pt>
                <c:pt idx="9">
                  <c:v>4.1582988210708967E-9</c:v>
                </c:pt>
                <c:pt idx="10">
                  <c:v>2.0758637907251416E-7</c:v>
                </c:pt>
                <c:pt idx="11">
                  <c:v>2.7447319290352872E-6</c:v>
                </c:pt>
                <c:pt idx="12">
                  <c:v>1.702969699274981E-5</c:v>
                </c:pt>
                <c:pt idx="13">
                  <c:v>6.5965441699805254E-5</c:v>
                </c:pt>
                <c:pt idx="14">
                  <c:v>1.8689062967180772E-4</c:v>
                </c:pt>
                <c:pt idx="15">
                  <c:v>4.2578356366460539E-4</c:v>
                </c:pt>
                <c:pt idx="16">
                  <c:v>8.284350571118545E-4</c:v>
                </c:pt>
                <c:pt idx="17">
                  <c:v>1.4327753898811886E-3</c:v>
                </c:pt>
                <c:pt idx="18">
                  <c:v>2.2643809080442594E-3</c:v>
                </c:pt>
                <c:pt idx="19">
                  <c:v>3.3351948171499776E-3</c:v>
                </c:pt>
                <c:pt idx="20">
                  <c:v>4.6445529880038911E-3</c:v>
                </c:pt>
                <c:pt idx="21">
                  <c:v>6.1814639902503877E-3</c:v>
                </c:pt>
                <c:pt idx="22">
                  <c:v>7.9273172795708557E-3</c:v>
                </c:pt>
                <c:pt idx="23">
                  <c:v>9.8584961294486753E-3</c:v>
                </c:pt>
                <c:pt idx="24">
                  <c:v>1.1948625399337104E-2</c:v>
                </c:pt>
                <c:pt idx="25">
                  <c:v>1.4170357006227879E-2</c:v>
                </c:pt>
                <c:pt idx="26">
                  <c:v>1.6496697368879244E-2</c:v>
                </c:pt>
                <c:pt idx="27">
                  <c:v>1.890193156124844E-2</c:v>
                </c:pt>
                <c:pt idx="28">
                  <c:v>2.1362217483180769E-2</c:v>
                </c:pt>
                <c:pt idx="29">
                  <c:v>2.3855924092461126E-2</c:v>
                </c:pt>
                <c:pt idx="30">
                  <c:v>2.6363779806478863E-2</c:v>
                </c:pt>
                <c:pt idx="31">
                  <c:v>2.8868886016721336E-2</c:v>
                </c:pt>
                <c:pt idx="32">
                  <c:v>3.1356639213957239E-2</c:v>
                </c:pt>
                <c:pt idx="33">
                  <c:v>3.3814594907908051E-2</c:v>
                </c:pt>
                <c:pt idx="34">
                  <c:v>3.6232297871930448E-2</c:v>
                </c:pt>
                <c:pt idx="35">
                  <c:v>3.8601096312363463E-2</c:v>
                </c:pt>
                <c:pt idx="36">
                  <c:v>4.0913952193746606E-2</c:v>
                </c:pt>
                <c:pt idx="37">
                  <c:v>4.3165255901577521E-2</c:v>
                </c:pt>
                <c:pt idx="38">
                  <c:v>4.5350650438761957E-2</c:v>
                </c:pt>
                <c:pt idx="39">
                  <c:v>4.746686819808979E-2</c:v>
                </c:pt>
                <c:pt idx="40">
                  <c:v>4.9511581834005045E-2</c:v>
                </c:pt>
                <c:pt idx="41">
                  <c:v>5.1483269712998346E-2</c:v>
                </c:pt>
                <c:pt idx="42">
                  <c:v>5.3381095727632957E-2</c:v>
                </c:pt>
                <c:pt idx="43">
                  <c:v>5.5204802818042568E-2</c:v>
                </c:pt>
                <c:pt idx="44">
                  <c:v>5.695461928381676E-2</c:v>
                </c:pt>
                <c:pt idx="45">
                  <c:v>5.8631176834253243E-2</c:v>
                </c:pt>
                <c:pt idx="46">
                  <c:v>6.0235439276118186E-2</c:v>
                </c:pt>
                <c:pt idx="47">
                  <c:v>6.1768640746362215E-2</c:v>
                </c:pt>
                <c:pt idx="48">
                  <c:v>6.3232232441934808E-2</c:v>
                </c:pt>
                <c:pt idx="49">
                  <c:v>6.4627836865248672E-2</c:v>
                </c:pt>
                <c:pt idx="50">
                  <c:v>6.5957208681760734E-2</c:v>
                </c:pt>
                <c:pt idx="51">
                  <c:v>6.7222201368597592E-2</c:v>
                </c:pt>
                <c:pt idx="52">
                  <c:v>6.8424738915544653E-2</c:v>
                </c:pt>
                <c:pt idx="53">
                  <c:v>6.9566791919086698E-2</c:v>
                </c:pt>
                <c:pt idx="54">
                  <c:v>7.065035748476392E-2</c:v>
                </c:pt>
                <c:pt idx="55">
                  <c:v>7.1677442421926738E-2</c:v>
                </c:pt>
                <c:pt idx="56">
                  <c:v>7.2650049277638198E-2</c:v>
                </c:pt>
                <c:pt idx="57">
                  <c:v>7.3570164812945912E-2</c:v>
                </c:pt>
                <c:pt idx="58">
                  <c:v>7.4439750575230182E-2</c:v>
                </c:pt>
                <c:pt idx="59">
                  <c:v>7.5260735265179513E-2</c:v>
                </c:pt>
                <c:pt idx="60">
                  <c:v>7.603500863656891E-2</c:v>
                </c:pt>
                <c:pt idx="61">
                  <c:v>7.6764416701884677E-2</c:v>
                </c:pt>
                <c:pt idx="62">
                  <c:v>7.7450758047412943E-2</c:v>
                </c:pt>
                <c:pt idx="63">
                  <c:v>7.8095781088140609E-2</c:v>
                </c:pt>
                <c:pt idx="64">
                  <c:v>7.8701182116133125E-2</c:v>
                </c:pt>
                <c:pt idx="65">
                  <c:v>7.9268604016347208E-2</c:v>
                </c:pt>
                <c:pt idx="66">
                  <c:v>7.9799635541471958E-2</c:v>
                </c:pt>
                <c:pt idx="67">
                  <c:v>8.0295811052689015E-2</c:v>
                </c:pt>
                <c:pt idx="68">
                  <c:v>8.0758610646500389E-2</c:v>
                </c:pt>
                <c:pt idx="69">
                  <c:v>8.1189460599244298E-2</c:v>
                </c:pt>
                <c:pt idx="70">
                  <c:v>8.158973407083836E-2</c:v>
                </c:pt>
                <c:pt idx="71">
                  <c:v>8.1960752017856783E-2</c:v>
                </c:pt>
                <c:pt idx="72">
                  <c:v>8.2303784273442093E-2</c:v>
                </c:pt>
                <c:pt idx="73">
                  <c:v>8.2620050757924945E-2</c:v>
                </c:pt>
                <c:pt idx="74">
                  <c:v>8.2910722789520178E-2</c:v>
                </c:pt>
                <c:pt idx="75">
                  <c:v>8.3176924469191893E-2</c:v>
                </c:pt>
                <c:pt idx="76">
                  <c:v>8.3419734117848296E-2</c:v>
                </c:pt>
                <c:pt idx="77">
                  <c:v>8.364018574751976E-2</c:v>
                </c:pt>
                <c:pt idx="78">
                  <c:v>8.3839270551172948E-2</c:v>
                </c:pt>
                <c:pt idx="79">
                  <c:v>8.4017938398386213E-2</c:v>
                </c:pt>
                <c:pt idx="80">
                  <c:v>8.4177099326314134E-2</c:v>
                </c:pt>
                <c:pt idx="81">
                  <c:v>8.4317625017254705E-2</c:v>
                </c:pt>
                <c:pt idx="82">
                  <c:v>8.4440350255742203E-2</c:v>
                </c:pt>
                <c:pt idx="83">
                  <c:v>8.4546074359462792E-2</c:v>
                </c:pt>
                <c:pt idx="84">
                  <c:v>8.4635562579459117E-2</c:v>
                </c:pt>
                <c:pt idx="85">
                  <c:v>8.4709547466083945E-2</c:v>
                </c:pt>
                <c:pt idx="86">
                  <c:v>8.476873019800503E-2</c:v>
                </c:pt>
                <c:pt idx="87">
                  <c:v>8.4813781872275854E-2</c:v>
                </c:pt>
                <c:pt idx="88">
                  <c:v>8.4845344754086269E-2</c:v>
                </c:pt>
                <c:pt idx="89">
                  <c:v>8.4864033485312088E-2</c:v>
                </c:pt>
                <c:pt idx="90">
                  <c:v>8.4870436251402781E-2</c:v>
                </c:pt>
                <c:pt idx="91">
                  <c:v>8.4865115906497979E-2</c:v>
                </c:pt>
                <c:pt idx="92">
                  <c:v>8.4848611056952516E-2</c:v>
                </c:pt>
                <c:pt idx="93">
                  <c:v>8.4821437103687877E-2</c:v>
                </c:pt>
                <c:pt idx="94">
                  <c:v>8.4784087243981482E-2</c:v>
                </c:pt>
                <c:pt idx="95">
                  <c:v>8.4737033433460507E-2</c:v>
                </c:pt>
                <c:pt idx="96">
                  <c:v>8.4680727309190573E-2</c:v>
                </c:pt>
                <c:pt idx="97">
                  <c:v>8.4615601074845365E-2</c:v>
                </c:pt>
                <c:pt idx="98">
                  <c:v>8.4542068349015828E-2</c:v>
                </c:pt>
                <c:pt idx="99">
                  <c:v>8.4460524977771095E-2</c:v>
                </c:pt>
                <c:pt idx="100">
                  <c:v>8.4371349812618887E-2</c:v>
                </c:pt>
                <c:pt idx="101">
                  <c:v>8.4274905455036686E-2</c:v>
                </c:pt>
                <c:pt idx="102">
                  <c:v>8.4171538968755261E-2</c:v>
                </c:pt>
                <c:pt idx="103">
                  <c:v>8.4061582560977427E-2</c:v>
                </c:pt>
                <c:pt idx="104">
                  <c:v>8.394535423370876E-2</c:v>
                </c:pt>
                <c:pt idx="105">
                  <c:v>8.3823158406362855E-2</c:v>
                </c:pt>
                <c:pt idx="106">
                  <c:v>8.3695286510786338E-2</c:v>
                </c:pt>
                <c:pt idx="107">
                  <c:v>8.3562017559824703E-2</c:v>
                </c:pt>
                <c:pt idx="108">
                  <c:v>8.3423618690525017E-2</c:v>
                </c:pt>
                <c:pt idx="109">
                  <c:v>8.3280345683042017E-2</c:v>
                </c:pt>
                <c:pt idx="110">
                  <c:v>8.3132443456283719E-2</c:v>
                </c:pt>
                <c:pt idx="111">
                  <c:v>8.2980146541300329E-2</c:v>
                </c:pt>
                <c:pt idx="112">
                  <c:v>8.282367953338747E-2</c:v>
                </c:pt>
                <c:pt idx="113">
                  <c:v>8.2663257523840197E-2</c:v>
                </c:pt>
                <c:pt idx="114">
                  <c:v>8.2499086512261691E-2</c:v>
                </c:pt>
                <c:pt idx="115">
                  <c:v>8.2331363800295126E-2</c:v>
                </c:pt>
                <c:pt idx="116">
                  <c:v>8.2160278367614858E-2</c:v>
                </c:pt>
                <c:pt idx="117">
                  <c:v>8.1986011230978637E-2</c:v>
                </c:pt>
                <c:pt idx="118">
                  <c:v>8.1808735787111106E-2</c:v>
                </c:pt>
                <c:pt idx="119">
                  <c:v>8.1628618140155429E-2</c:v>
                </c:pt>
                <c:pt idx="120">
                  <c:v>8.1445817414400157E-2</c:v>
                </c:pt>
              </c:numCache>
            </c:numRef>
          </c:val>
          <c:smooth val="0"/>
        </c:ser>
        <c:dLbls>
          <c:showLegendKey val="0"/>
          <c:showVal val="0"/>
          <c:showCatName val="0"/>
          <c:showSerName val="0"/>
          <c:showPercent val="0"/>
          <c:showBubbleSize val="0"/>
        </c:dLbls>
        <c:marker val="1"/>
        <c:smooth val="0"/>
        <c:axId val="264411136"/>
        <c:axId val="47918464"/>
      </c:lineChart>
      <c:catAx>
        <c:axId val="26441011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Stand Age</a:t>
                </a:r>
              </a:p>
            </c:rich>
          </c:tx>
          <c:layout>
            <c:manualLayout>
              <c:xMode val="edge"/>
              <c:yMode val="edge"/>
              <c:x val="0.38312949517673928"/>
              <c:y val="0.8973265606934833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47917888"/>
        <c:crosses val="autoZero"/>
        <c:auto val="1"/>
        <c:lblAlgn val="ctr"/>
        <c:lblOffset val="100"/>
        <c:tickLblSkip val="10"/>
        <c:tickMarkSkip val="1"/>
        <c:noMultiLvlLbl val="0"/>
      </c:catAx>
      <c:valAx>
        <c:axId val="47917888"/>
        <c:scaling>
          <c:orientation val="minMax"/>
          <c:max val="20"/>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Yield</a:t>
                </a:r>
              </a:p>
            </c:rich>
          </c:tx>
          <c:layout>
            <c:manualLayout>
              <c:xMode val="edge"/>
              <c:yMode val="edge"/>
              <c:x val="2.5974878140232471E-2"/>
              <c:y val="0.4486630063726377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64410112"/>
        <c:crosses val="autoZero"/>
        <c:crossBetween val="between"/>
      </c:valAx>
      <c:catAx>
        <c:axId val="264411136"/>
        <c:scaling>
          <c:orientation val="minMax"/>
        </c:scaling>
        <c:delete val="1"/>
        <c:axPos val="b"/>
        <c:numFmt formatCode="General" sourceLinked="1"/>
        <c:majorTickMark val="out"/>
        <c:minorTickMark val="none"/>
        <c:tickLblPos val="nextTo"/>
        <c:crossAx val="47918464"/>
        <c:crosses val="autoZero"/>
        <c:auto val="1"/>
        <c:lblAlgn val="ctr"/>
        <c:lblOffset val="100"/>
        <c:noMultiLvlLbl val="0"/>
      </c:catAx>
      <c:valAx>
        <c:axId val="47918464"/>
        <c:scaling>
          <c:orientation val="minMax"/>
          <c:max val="0.25"/>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64411136"/>
        <c:crosses val="max"/>
        <c:crossBetween val="between"/>
      </c:valAx>
      <c:spPr>
        <a:solidFill>
          <a:srgbClr val="C0C0C0"/>
        </a:solidFill>
        <a:ln w="12700">
          <a:solidFill>
            <a:srgbClr val="808080"/>
          </a:solidFill>
          <a:prstDash val="solid"/>
        </a:ln>
      </c:spPr>
    </c:plotArea>
    <c:legend>
      <c:legendPos val="r"/>
      <c:layout>
        <c:manualLayout>
          <c:xMode val="edge"/>
          <c:yMode val="edge"/>
          <c:x val="0.85194975628046488"/>
          <c:y val="0.4217118997912318"/>
          <c:w val="0.13376640419947505"/>
          <c:h val="0.16492693110647183"/>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LEV and Yield</a:t>
            </a:r>
          </a:p>
        </c:rich>
      </c:tx>
      <c:layout>
        <c:manualLayout>
          <c:xMode val="edge"/>
          <c:yMode val="edge"/>
          <c:x val="0.36329061808450414"/>
          <c:y val="3.5033243694661022E-2"/>
        </c:manualLayout>
      </c:layout>
      <c:overlay val="0"/>
      <c:spPr>
        <a:noFill/>
        <a:ln w="25400">
          <a:noFill/>
        </a:ln>
      </c:spPr>
    </c:title>
    <c:autoTitleDeleted val="0"/>
    <c:plotArea>
      <c:layout>
        <c:manualLayout>
          <c:layoutTarget val="inner"/>
          <c:xMode val="edge"/>
          <c:yMode val="edge"/>
          <c:x val="0.10940091534738787"/>
          <c:y val="0.12032002539884118"/>
          <c:w val="0.71207071814631462"/>
          <c:h val="0.71890118263354219"/>
        </c:manualLayout>
      </c:layout>
      <c:lineChart>
        <c:grouping val="standard"/>
        <c:varyColors val="0"/>
        <c:ser>
          <c:idx val="1"/>
          <c:order val="1"/>
          <c:tx>
            <c:v>Yield</c:v>
          </c:tx>
          <c:spPr>
            <a:ln w="12700">
              <a:solidFill>
                <a:srgbClr val="FF00FF"/>
              </a:solidFill>
              <a:prstDash val="solid"/>
            </a:ln>
          </c:spPr>
          <c:marker>
            <c:symbol val="none"/>
          </c:marker>
          <c:cat>
            <c:numRef>
              <c:f>LEV!$A$8:$A$128</c:f>
              <c:numCache>
                <c:formatCode>General</c:formatCode>
                <c:ptCount val="1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numCache>
            </c:numRef>
          </c:cat>
          <c:val>
            <c:numRef>
              <c:f>Yield!$B$7:$B$127</c:f>
              <c:numCache>
                <c:formatCode>General</c:formatCode>
                <c:ptCount val="121"/>
                <c:pt idx="0">
                  <c:v>0</c:v>
                </c:pt>
                <c:pt idx="1">
                  <c:v>0</c:v>
                </c:pt>
                <c:pt idx="2">
                  <c:v>0</c:v>
                </c:pt>
                <c:pt idx="3">
                  <c:v>0</c:v>
                </c:pt>
                <c:pt idx="4">
                  <c:v>0</c:v>
                </c:pt>
                <c:pt idx="5">
                  <c:v>0</c:v>
                </c:pt>
                <c:pt idx="6">
                  <c:v>2.5855233800742582E-34</c:v>
                </c:pt>
                <c:pt idx="7">
                  <c:v>7.1277910422718034E-17</c:v>
                </c:pt>
                <c:pt idx="8">
                  <c:v>4.6389937726770712E-11</c:v>
                </c:pt>
                <c:pt idx="9">
                  <c:v>3.742468938963807E-8</c:v>
                </c:pt>
                <c:pt idx="10">
                  <c:v>2.0758637907251416E-6</c:v>
                </c:pt>
                <c:pt idx="11">
                  <c:v>3.0192051219388158E-5</c:v>
                </c:pt>
                <c:pt idx="12">
                  <c:v>2.0435636391299774E-4</c:v>
                </c:pt>
                <c:pt idx="13">
                  <c:v>8.5755074209746833E-4</c:v>
                </c:pt>
                <c:pt idx="14">
                  <c:v>2.6164688154053082E-3</c:v>
                </c:pt>
                <c:pt idx="15">
                  <c:v>6.3867534549690809E-3</c:v>
                </c:pt>
                <c:pt idx="16">
                  <c:v>1.3254960913789672E-2</c:v>
                </c:pt>
                <c:pt idx="17">
                  <c:v>2.4357181627980205E-2</c:v>
                </c:pt>
                <c:pt idx="18">
                  <c:v>4.0758856344796666E-2</c:v>
                </c:pt>
                <c:pt idx="19">
                  <c:v>6.3368701525849572E-2</c:v>
                </c:pt>
                <c:pt idx="20">
                  <c:v>9.2891059760077818E-2</c:v>
                </c:pt>
                <c:pt idx="21">
                  <c:v>0.12981074379525814</c:v>
                </c:pt>
                <c:pt idx="22">
                  <c:v>0.17440098015055883</c:v>
                </c:pt>
                <c:pt idx="23">
                  <c:v>0.22674541097731954</c:v>
                </c:pt>
                <c:pt idx="24">
                  <c:v>0.28676700958409052</c:v>
                </c:pt>
                <c:pt idx="25">
                  <c:v>0.35425892515569696</c:v>
                </c:pt>
                <c:pt idx="26">
                  <c:v>0.42891413159086039</c:v>
                </c:pt>
                <c:pt idx="27">
                  <c:v>0.51035215215370788</c:v>
                </c:pt>
                <c:pt idx="28">
                  <c:v>0.59814208952906156</c:v>
                </c:pt>
                <c:pt idx="29">
                  <c:v>0.69182179868137261</c:v>
                </c:pt>
                <c:pt idx="30">
                  <c:v>0.7909133941943659</c:v>
                </c:pt>
                <c:pt idx="31">
                  <c:v>0.89493546651836142</c:v>
                </c:pt>
                <c:pt idx="32">
                  <c:v>1.0034124548466317</c:v>
                </c:pt>
                <c:pt idx="33">
                  <c:v>1.1158816319609657</c:v>
                </c:pt>
                <c:pt idx="34">
                  <c:v>1.2318981276456353</c:v>
                </c:pt>
                <c:pt idx="35">
                  <c:v>1.3510383709327212</c:v>
                </c:pt>
                <c:pt idx="36">
                  <c:v>1.4729022789748778</c:v>
                </c:pt>
                <c:pt idx="37">
                  <c:v>1.5971144683583682</c:v>
                </c:pt>
                <c:pt idx="38">
                  <c:v>1.7233247166729544</c:v>
                </c:pt>
                <c:pt idx="39">
                  <c:v>1.8512078597255017</c:v>
                </c:pt>
                <c:pt idx="40">
                  <c:v>1.9804632733602017</c:v>
                </c:pt>
                <c:pt idx="41">
                  <c:v>2.1108140582329322</c:v>
                </c:pt>
                <c:pt idx="42">
                  <c:v>2.2420060205605843</c:v>
                </c:pt>
                <c:pt idx="43">
                  <c:v>2.3738065211758306</c:v>
                </c:pt>
                <c:pt idx="44">
                  <c:v>2.5060032484879375</c:v>
                </c:pt>
                <c:pt idx="45">
                  <c:v>2.6384029575413961</c:v>
                </c:pt>
                <c:pt idx="46">
                  <c:v>2.7708302067014365</c:v>
                </c:pt>
                <c:pt idx="47">
                  <c:v>2.903126115079024</c:v>
                </c:pt>
                <c:pt idx="48">
                  <c:v>3.035147157212871</c:v>
                </c:pt>
                <c:pt idx="49">
                  <c:v>3.1667640063971851</c:v>
                </c:pt>
                <c:pt idx="50">
                  <c:v>3.2978604340880366</c:v>
                </c:pt>
                <c:pt idx="51">
                  <c:v>3.4283322697984775</c:v>
                </c:pt>
                <c:pt idx="52">
                  <c:v>3.5580864236083216</c:v>
                </c:pt>
                <c:pt idx="53">
                  <c:v>3.6870399717115951</c:v>
                </c:pt>
                <c:pt idx="54">
                  <c:v>3.815119304177252</c:v>
                </c:pt>
                <c:pt idx="55">
                  <c:v>3.9422593332059703</c:v>
                </c:pt>
                <c:pt idx="56">
                  <c:v>4.0684027595477392</c:v>
                </c:pt>
                <c:pt idx="57">
                  <c:v>4.1934993943379171</c:v>
                </c:pt>
                <c:pt idx="58">
                  <c:v>4.3175055333633505</c:v>
                </c:pt>
                <c:pt idx="59">
                  <c:v>4.4403833806455912</c:v>
                </c:pt>
                <c:pt idx="60">
                  <c:v>4.5621005181941348</c:v>
                </c:pt>
                <c:pt idx="61">
                  <c:v>4.6826294188149653</c:v>
                </c:pt>
                <c:pt idx="62">
                  <c:v>4.8019469989396022</c:v>
                </c:pt>
                <c:pt idx="63">
                  <c:v>4.9200342085528588</c:v>
                </c:pt>
                <c:pt idx="64">
                  <c:v>5.03687565543252</c:v>
                </c:pt>
                <c:pt idx="65">
                  <c:v>5.1524592610625684</c:v>
                </c:pt>
                <c:pt idx="66">
                  <c:v>5.266775945737149</c:v>
                </c:pt>
                <c:pt idx="67">
                  <c:v>5.3798193405301635</c:v>
                </c:pt>
                <c:pt idx="68">
                  <c:v>5.4915855239620264</c:v>
                </c:pt>
                <c:pt idx="69">
                  <c:v>5.6020727813478564</c:v>
                </c:pt>
                <c:pt idx="70">
                  <c:v>5.711281384958685</c:v>
                </c:pt>
                <c:pt idx="71">
                  <c:v>5.819213393267832</c:v>
                </c:pt>
                <c:pt idx="72">
                  <c:v>5.9258724676878307</c:v>
                </c:pt>
                <c:pt idx="73">
                  <c:v>6.031263705328521</c:v>
                </c:pt>
                <c:pt idx="74">
                  <c:v>6.1353934864244932</c:v>
                </c:pt>
                <c:pt idx="75">
                  <c:v>6.2382693351893916</c:v>
                </c:pt>
                <c:pt idx="76">
                  <c:v>6.3398997929564702</c:v>
                </c:pt>
                <c:pt idx="77">
                  <c:v>6.440294302559022</c:v>
                </c:pt>
                <c:pt idx="78">
                  <c:v>6.5394631029914905</c:v>
                </c:pt>
                <c:pt idx="79">
                  <c:v>6.6374171334725114</c:v>
                </c:pt>
                <c:pt idx="80">
                  <c:v>6.7341679461051305</c:v>
                </c:pt>
                <c:pt idx="81">
                  <c:v>6.8297276263976308</c:v>
                </c:pt>
                <c:pt idx="82">
                  <c:v>6.9241087209708612</c:v>
                </c:pt>
                <c:pt idx="83">
                  <c:v>7.017324171835412</c:v>
                </c:pt>
                <c:pt idx="84">
                  <c:v>7.1093872566745659</c:v>
                </c:pt>
                <c:pt idx="85">
                  <c:v>7.2003115346171356</c:v>
                </c:pt>
                <c:pt idx="86">
                  <c:v>7.2901107970284329</c:v>
                </c:pt>
                <c:pt idx="87">
                  <c:v>7.3787990228879989</c:v>
                </c:pt>
                <c:pt idx="88">
                  <c:v>7.4663903383595915</c:v>
                </c:pt>
                <c:pt idx="89">
                  <c:v>7.5528989801927757</c:v>
                </c:pt>
                <c:pt idx="90">
                  <c:v>7.6383392626262498</c:v>
                </c:pt>
                <c:pt idx="91">
                  <c:v>7.7227255474913159</c:v>
                </c:pt>
                <c:pt idx="92">
                  <c:v>7.806072217239632</c:v>
                </c:pt>
                <c:pt idx="93">
                  <c:v>7.888393650642973</c:v>
                </c:pt>
                <c:pt idx="94">
                  <c:v>7.9697042009342596</c:v>
                </c:pt>
                <c:pt idx="95">
                  <c:v>8.0500181761787477</c:v>
                </c:pt>
                <c:pt idx="96">
                  <c:v>8.129349821682295</c:v>
                </c:pt>
                <c:pt idx="97">
                  <c:v>8.2077133042600003</c:v>
                </c:pt>
                <c:pt idx="98">
                  <c:v>8.2851226982035513</c:v>
                </c:pt>
                <c:pt idx="99">
                  <c:v>8.3615919727993386</c:v>
                </c:pt>
                <c:pt idx="100">
                  <c:v>8.4371349812618881</c:v>
                </c:pt>
                <c:pt idx="101">
                  <c:v>8.5117654509587055</c:v>
                </c:pt>
                <c:pt idx="102">
                  <c:v>8.5854969748130365</c:v>
                </c:pt>
                <c:pt idx="103">
                  <c:v>8.6583430037806757</c:v>
                </c:pt>
                <c:pt idx="104">
                  <c:v>8.7303168403057114</c:v>
                </c:pt>
                <c:pt idx="105">
                  <c:v>8.8014316326681001</c:v>
                </c:pt>
                <c:pt idx="106">
                  <c:v>8.8717003701433512</c:v>
                </c:pt>
                <c:pt idx="107">
                  <c:v>8.9411358789012425</c:v>
                </c:pt>
                <c:pt idx="108">
                  <c:v>9.0097508185767019</c:v>
                </c:pt>
                <c:pt idx="109">
                  <c:v>9.07755767945158</c:v>
                </c:pt>
                <c:pt idx="110">
                  <c:v>9.144568780191209</c:v>
                </c:pt>
                <c:pt idx="111">
                  <c:v>9.210796266084337</c:v>
                </c:pt>
                <c:pt idx="112">
                  <c:v>9.2762521077393973</c:v>
                </c:pt>
                <c:pt idx="113">
                  <c:v>9.3409481001939429</c:v>
                </c:pt>
                <c:pt idx="114">
                  <c:v>9.4048958623978329</c:v>
                </c:pt>
                <c:pt idx="115">
                  <c:v>9.4681068370339396</c:v>
                </c:pt>
                <c:pt idx="116">
                  <c:v>9.5305922906433231</c:v>
                </c:pt>
                <c:pt idx="117">
                  <c:v>9.5923633140245013</c:v>
                </c:pt>
                <c:pt idx="118">
                  <c:v>9.6534308228791108</c:v>
                </c:pt>
                <c:pt idx="119">
                  <c:v>9.7138055586784962</c:v>
                </c:pt>
                <c:pt idx="120">
                  <c:v>9.7734980897280188</c:v>
                </c:pt>
              </c:numCache>
            </c:numRef>
          </c:val>
          <c:smooth val="0"/>
        </c:ser>
        <c:dLbls>
          <c:showLegendKey val="0"/>
          <c:showVal val="0"/>
          <c:showCatName val="0"/>
          <c:showSerName val="0"/>
          <c:showPercent val="0"/>
          <c:showBubbleSize val="0"/>
        </c:dLbls>
        <c:marker val="1"/>
        <c:smooth val="0"/>
        <c:axId val="264610816"/>
        <c:axId val="47920768"/>
      </c:lineChart>
      <c:lineChart>
        <c:grouping val="standard"/>
        <c:varyColors val="0"/>
        <c:ser>
          <c:idx val="0"/>
          <c:order val="0"/>
          <c:tx>
            <c:v>LEV</c:v>
          </c:tx>
          <c:spPr>
            <a:ln w="12700">
              <a:solidFill>
                <a:srgbClr val="000080"/>
              </a:solidFill>
              <a:prstDash val="solid"/>
            </a:ln>
          </c:spPr>
          <c:marker>
            <c:symbol val="none"/>
          </c:marker>
          <c:val>
            <c:numRef>
              <c:f>LEV!$B$8:$B$128</c:f>
              <c:numCache>
                <c:formatCode>"$"#,##0.00</c:formatCode>
                <c:ptCount val="121"/>
                <c:pt idx="0">
                  <c:v>0</c:v>
                </c:pt>
                <c:pt idx="1">
                  <c:v>-4219.9999999999964</c:v>
                </c:pt>
                <c:pt idx="2">
                  <c:v>-2190.4433497536961</c:v>
                </c:pt>
                <c:pt idx="3">
                  <c:v>-1514.121453298392</c:v>
                </c:pt>
                <c:pt idx="4">
                  <c:v>-1176.1081807723306</c:v>
                </c:pt>
                <c:pt idx="5">
                  <c:v>-973.41828560230476</c:v>
                </c:pt>
                <c:pt idx="6">
                  <c:v>-838.39000180070911</c:v>
                </c:pt>
                <c:pt idx="7">
                  <c:v>-742.02541501708788</c:v>
                </c:pt>
                <c:pt idx="8">
                  <c:v>-669.82555525295766</c:v>
                </c:pt>
                <c:pt idx="9">
                  <c:v>-613.73538852866989</c:v>
                </c:pt>
                <c:pt idx="10">
                  <c:v>-568.92008266204869</c:v>
                </c:pt>
                <c:pt idx="11">
                  <c:v>-532.28448712111913</c:v>
                </c:pt>
                <c:pt idx="12">
                  <c:v>-501.69377419457425</c:v>
                </c:pt>
                <c:pt idx="13">
                  <c:v>-475.52876878922649</c:v>
                </c:pt>
                <c:pt idx="14">
                  <c:v>-452.46158237185915</c:v>
                </c:pt>
                <c:pt idx="15">
                  <c:v>-431.38021733137657</c:v>
                </c:pt>
                <c:pt idx="16">
                  <c:v>-411.38460822314147</c:v>
                </c:pt>
                <c:pt idx="17">
                  <c:v>-391.79545617721715</c:v>
                </c:pt>
                <c:pt idx="18">
                  <c:v>-372.148911246625</c:v>
                </c:pt>
                <c:pt idx="19">
                  <c:v>-352.17329395154849</c:v>
                </c:pt>
                <c:pt idx="20">
                  <c:v>-331.75417008349552</c:v>
                </c:pt>
                <c:pt idx="21">
                  <c:v>-310.89566381922799</c:v>
                </c:pt>
                <c:pt idx="22">
                  <c:v>-289.68389348261547</c:v>
                </c:pt>
                <c:pt idx="23">
                  <c:v>-268.2557787788254</c:v>
                </c:pt>
                <c:pt idx="24">
                  <c:v>-246.77437809788236</c:v>
                </c:pt>
                <c:pt idx="25">
                  <c:v>-225.41060316876371</c:v>
                </c:pt>
                <c:pt idx="26">
                  <c:v>-204.33049055031208</c:v>
                </c:pt>
                <c:pt idx="27">
                  <c:v>-183.68697060581951</c:v>
                </c:pt>
                <c:pt idx="28">
                  <c:v>-163.61508145286706</c:v>
                </c:pt>
                <c:pt idx="29">
                  <c:v>-144.22970112830524</c:v>
                </c:pt>
                <c:pt idx="30">
                  <c:v>-125.62503880583536</c:v>
                </c:pt>
                <c:pt idx="31">
                  <c:v>-107.87529360873785</c:v>
                </c:pt>
                <c:pt idx="32">
                  <c:v>-91.036037883668953</c:v>
                </c:pt>
                <c:pt idx="33">
                  <c:v>-75.14600404057316</c:v>
                </c:pt>
                <c:pt idx="34">
                  <c:v>-60.22905018901352</c:v>
                </c:pt>
                <c:pt idx="35">
                  <c:v>-46.296152813509146</c:v>
                </c:pt>
                <c:pt idx="36">
                  <c:v>-33.34732864432624</c:v>
                </c:pt>
                <c:pt idx="37">
                  <c:v>-21.373426699094665</c:v>
                </c:pt>
                <c:pt idx="38">
                  <c:v>-10.357758732418077</c:v>
                </c:pt>
                <c:pt idx="39">
                  <c:v>-0.27755496013161007</c:v>
                </c:pt>
                <c:pt idx="40">
                  <c:v>8.8947557602955101</c:v>
                </c:pt>
                <c:pt idx="41">
                  <c:v>17.190434328755458</c:v>
                </c:pt>
                <c:pt idx="42">
                  <c:v>24.643476824390973</c:v>
                </c:pt>
                <c:pt idx="43">
                  <c:v>31.289803002292103</c:v>
                </c:pt>
                <c:pt idx="44">
                  <c:v>37.166573005582876</c:v>
                </c:pt>
                <c:pt idx="45">
                  <c:v>42.311617486417447</c:v>
                </c:pt>
                <c:pt idx="46">
                  <c:v>46.762966982341084</c:v>
                </c:pt>
                <c:pt idx="47">
                  <c:v>50.558467394413867</c:v>
                </c:pt>
                <c:pt idx="48">
                  <c:v>53.735469588028678</c:v>
                </c:pt>
                <c:pt idx="49">
                  <c:v>56.330582371762347</c:v>
                </c:pt>
                <c:pt idx="50">
                  <c:v>58.379479330011378</c:v>
                </c:pt>
                <c:pt idx="51">
                  <c:v>59.916751146211652</c:v>
                </c:pt>
                <c:pt idx="52">
                  <c:v>60.975796129440539</c:v>
                </c:pt>
                <c:pt idx="53">
                  <c:v>61.588742635678443</c:v>
                </c:pt>
                <c:pt idx="54">
                  <c:v>61.786397952304753</c:v>
                </c:pt>
                <c:pt idx="55">
                  <c:v>61.598218992394408</c:v>
                </c:pt>
                <c:pt idx="56">
                  <c:v>61.052300829357904</c:v>
                </c:pt>
                <c:pt idx="57">
                  <c:v>60.175379699584227</c:v>
                </c:pt>
                <c:pt idx="58">
                  <c:v>58.992847619020012</c:v>
                </c:pt>
                <c:pt idx="59">
                  <c:v>57.528776207290917</c:v>
                </c:pt>
                <c:pt idx="60">
                  <c:v>55.805947698050261</c:v>
                </c:pt>
                <c:pt idx="61">
                  <c:v>53.845891444294665</c:v>
                </c:pt>
                <c:pt idx="62">
                  <c:v>51.66892450936416</c:v>
                </c:pt>
                <c:pt idx="63">
                  <c:v>49.294195174555028</c:v>
                </c:pt>
                <c:pt idx="64">
                  <c:v>46.739728398352554</c:v>
                </c:pt>
                <c:pt idx="65">
                  <c:v>44.022472435226604</c:v>
                </c:pt>
                <c:pt idx="66">
                  <c:v>41.158345968120074</c:v>
                </c:pt>
                <c:pt idx="67">
                  <c:v>38.162285232013829</c:v>
                </c:pt>
                <c:pt idx="68">
                  <c:v>35.048290709627082</c:v>
                </c:pt>
                <c:pt idx="69">
                  <c:v>31.829473067264644</c:v>
                </c:pt>
                <c:pt idx="70">
                  <c:v>28.518098071558711</c:v>
                </c:pt>
                <c:pt idx="71">
                  <c:v>25.125630288496794</c:v>
                </c:pt>
                <c:pt idx="72">
                  <c:v>21.662775416526799</c:v>
                </c:pt>
                <c:pt idx="73">
                  <c:v>18.139521147238014</c:v>
                </c:pt>
                <c:pt idx="74">
                  <c:v>14.56517648149925</c:v>
                </c:pt>
                <c:pt idx="75">
                  <c:v>10.948409457109278</c:v>
                </c:pt>
                <c:pt idx="76">
                  <c:v>7.2972832669832286</c:v>
                </c:pt>
                <c:pt idx="77">
                  <c:v>3.6192907654723427</c:v>
                </c:pt>
                <c:pt idx="78">
                  <c:v>-7.8612624691317023E-2</c:v>
                </c:pt>
                <c:pt idx="79">
                  <c:v>-3.7899775805222191</c:v>
                </c:pt>
                <c:pt idx="80">
                  <c:v>-7.5088310884435714</c:v>
                </c:pt>
                <c:pt idx="81">
                  <c:v>-11.229648154853422</c:v>
                </c:pt>
                <c:pt idx="82">
                  <c:v>-14.947324971656542</c:v>
                </c:pt>
                <c:pt idx="83">
                  <c:v>-18.657153486986502</c:v>
                </c:pt>
                <c:pt idx="84">
                  <c:v>-22.354797328719712</c:v>
                </c:pt>
                <c:pt idx="85">
                  <c:v>-26.036269026756457</c:v>
                </c:pt>
                <c:pt idx="86">
                  <c:v>-29.697908479228445</c:v>
                </c:pt>
                <c:pt idx="87">
                  <c:v>-33.336362607631344</c:v>
                </c:pt>
                <c:pt idx="88">
                  <c:v>-36.948566146250585</c:v>
                </c:pt>
                <c:pt idx="89">
                  <c:v>-40.531723512032329</c:v>
                </c:pt>
                <c:pt idx="90">
                  <c:v>-44.083291702164253</c:v>
                </c:pt>
                <c:pt idx="91">
                  <c:v>-47.600964167997653</c:v>
                </c:pt>
                <c:pt idx="92">
                  <c:v>-51.082655615495248</c:v>
                </c:pt>
                <c:pt idx="93">
                  <c:v>-54.526487684079967</c:v>
                </c:pt>
                <c:pt idx="94">
                  <c:v>-57.930775457547426</c:v>
                </c:pt>
                <c:pt idx="95">
                  <c:v>-61.294014762549438</c:v>
                </c:pt>
                <c:pt idx="96">
                  <c:v>-64.614870212032258</c:v>
                </c:pt>
                <c:pt idx="97">
                  <c:v>-67.892163952897263</c:v>
                </c:pt>
                <c:pt idx="98">
                  <c:v>-71.124865079023891</c:v>
                </c:pt>
                <c:pt idx="99">
                  <c:v>-74.312079672643549</c:v>
                </c:pt>
                <c:pt idx="100">
                  <c:v>-77.453041438860296</c:v>
                </c:pt>
                <c:pt idx="101">
                  <c:v>-80.5471028998804</c:v>
                </c:pt>
                <c:pt idx="102">
                  <c:v>-83.593727117220496</c:v>
                </c:pt>
                <c:pt idx="103">
                  <c:v>-86.592479911818003</c:v>
                </c:pt>
                <c:pt idx="104">
                  <c:v>-89.543022553557918</c:v>
                </c:pt>
                <c:pt idx="105">
                  <c:v>-92.445104893258417</c:v>
                </c:pt>
                <c:pt idx="106">
                  <c:v>-95.298558911617832</c:v>
                </c:pt>
                <c:pt idx="107">
                  <c:v>-98.103292661027723</c:v>
                </c:pt>
                <c:pt idx="108">
                  <c:v>-100.85928457748575</c:v>
                </c:pt>
                <c:pt idx="109">
                  <c:v>-103.56657814111416</c:v>
                </c:pt>
                <c:pt idx="110">
                  <c:v>-106.22527686499538</c:v>
                </c:pt>
                <c:pt idx="111">
                  <c:v>-108.8355395931829</c:v>
                </c:pt>
                <c:pt idx="112">
                  <c:v>-111.39757608983203</c:v>
                </c:pt>
                <c:pt idx="113">
                  <c:v>-113.91164290242561</c:v>
                </c:pt>
                <c:pt idx="114">
                  <c:v>-116.37803948304361</c:v>
                </c:pt>
                <c:pt idx="115">
                  <c:v>-118.79710455254917</c:v>
                </c:pt>
                <c:pt idx="116">
                  <c:v>-121.16921269343386</c:v>
                </c:pt>
                <c:pt idx="117">
                  <c:v>-123.49477115788972</c:v>
                </c:pt>
                <c:pt idx="118">
                  <c:v>-125.77421687845175</c:v>
                </c:pt>
                <c:pt idx="119">
                  <c:v>-128.0080136692894</c:v>
                </c:pt>
                <c:pt idx="120">
                  <c:v>-130.19664960691705</c:v>
                </c:pt>
              </c:numCache>
            </c:numRef>
          </c:val>
          <c:smooth val="0"/>
        </c:ser>
        <c:dLbls>
          <c:showLegendKey val="0"/>
          <c:showVal val="0"/>
          <c:showCatName val="0"/>
          <c:showSerName val="0"/>
          <c:showPercent val="0"/>
          <c:showBubbleSize val="0"/>
        </c:dLbls>
        <c:marker val="1"/>
        <c:smooth val="0"/>
        <c:axId val="264611328"/>
        <c:axId val="47921344"/>
      </c:lineChart>
      <c:catAx>
        <c:axId val="264610816"/>
        <c:scaling>
          <c:orientation val="minMax"/>
        </c:scaling>
        <c:delete val="0"/>
        <c:axPos val="b"/>
        <c:title>
          <c:tx>
            <c:rich>
              <a:bodyPr/>
              <a:lstStyle/>
              <a:p>
                <a:pPr>
                  <a:defRPr sz="975" b="1" i="0" u="none" strike="noStrike" baseline="0">
                    <a:solidFill>
                      <a:srgbClr val="000000"/>
                    </a:solidFill>
                    <a:latin typeface="Arial"/>
                    <a:ea typeface="Arial"/>
                    <a:cs typeface="Arial"/>
                  </a:defRPr>
                </a:pPr>
                <a:r>
                  <a:rPr lang="en-US"/>
                  <a:t>Rotation Age</a:t>
                </a:r>
              </a:p>
            </c:rich>
          </c:tx>
          <c:layout>
            <c:manualLayout>
              <c:xMode val="edge"/>
              <c:yMode val="edge"/>
              <c:x val="0.43571845903064377"/>
              <c:y val="0.9152993094690056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975" b="0" i="0" u="none" strike="noStrike" baseline="0">
                <a:solidFill>
                  <a:srgbClr val="000000"/>
                </a:solidFill>
                <a:latin typeface="Arial"/>
                <a:ea typeface="Arial"/>
                <a:cs typeface="Arial"/>
              </a:defRPr>
            </a:pPr>
            <a:endParaRPr lang="en-US"/>
          </a:p>
        </c:txPr>
        <c:crossAx val="47920768"/>
        <c:crosses val="autoZero"/>
        <c:auto val="1"/>
        <c:lblAlgn val="ctr"/>
        <c:lblOffset val="100"/>
        <c:tickLblSkip val="10"/>
        <c:tickMarkSkip val="10"/>
        <c:noMultiLvlLbl val="0"/>
      </c:catAx>
      <c:valAx>
        <c:axId val="47920768"/>
        <c:scaling>
          <c:orientation val="minMax"/>
          <c:min val="0"/>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US"/>
                  <a:t>Yield (mbf/ac)</a:t>
                </a:r>
              </a:p>
            </c:rich>
          </c:tx>
          <c:layout>
            <c:manualLayout>
              <c:xMode val="edge"/>
              <c:yMode val="edge"/>
              <c:x val="2.2467257845014795E-2"/>
              <c:y val="0.3375912373997936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264610816"/>
        <c:crosses val="autoZero"/>
        <c:crossBetween val="between"/>
      </c:valAx>
      <c:catAx>
        <c:axId val="264611328"/>
        <c:scaling>
          <c:orientation val="minMax"/>
        </c:scaling>
        <c:delete val="1"/>
        <c:axPos val="b"/>
        <c:majorTickMark val="out"/>
        <c:minorTickMark val="none"/>
        <c:tickLblPos val="nextTo"/>
        <c:crossAx val="47921344"/>
        <c:crosses val="autoZero"/>
        <c:auto val="1"/>
        <c:lblAlgn val="ctr"/>
        <c:lblOffset val="100"/>
        <c:noMultiLvlLbl val="0"/>
      </c:catAx>
      <c:valAx>
        <c:axId val="47921344"/>
        <c:scaling>
          <c:orientation val="minMax"/>
          <c:max val="300"/>
          <c:min val="0"/>
        </c:scaling>
        <c:delete val="0"/>
        <c:axPos val="r"/>
        <c:title>
          <c:tx>
            <c:rich>
              <a:bodyPr rot="-5400000" vert="horz"/>
              <a:lstStyle/>
              <a:p>
                <a:pPr>
                  <a:defRPr/>
                </a:pPr>
                <a:r>
                  <a:rPr lang="en-US" sz="1000" b="1"/>
                  <a:t>LEV ($/ac) </a:t>
                </a:r>
              </a:p>
            </c:rich>
          </c:tx>
          <c:layout>
            <c:manualLayout>
              <c:xMode val="edge"/>
              <c:yMode val="edge"/>
              <c:x val="0.94050459692493327"/>
              <c:y val="0.35552567664100326"/>
            </c:manualLayout>
          </c:layout>
          <c:overlay val="0"/>
        </c:title>
        <c:numFmt formatCode="&quot;$&quot;#,##0.00" sourceLinked="1"/>
        <c:majorTickMark val="cross"/>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264611328"/>
        <c:crosses val="max"/>
        <c:crossBetween val="between"/>
      </c:valAx>
      <c:spPr>
        <a:solidFill>
          <a:srgbClr val="C0C0C0"/>
        </a:solidFill>
        <a:ln w="12700">
          <a:solidFill>
            <a:srgbClr val="808080"/>
          </a:solidFill>
          <a:prstDash val="solid"/>
        </a:ln>
      </c:spPr>
    </c:plotArea>
    <c:legend>
      <c:legendPos val="r"/>
      <c:layout>
        <c:manualLayout>
          <c:xMode val="edge"/>
          <c:yMode val="edge"/>
          <c:x val="0.84363884233335207"/>
          <c:y val="0.79714104293991583"/>
          <c:w val="0.13122191739607214"/>
          <c:h val="0.13267845511940002"/>
        </c:manualLayout>
      </c:layout>
      <c:overlay val="0"/>
      <c:spPr>
        <a:solidFill>
          <a:srgbClr val="FFFFFF"/>
        </a:solidFill>
        <a:ln w="3175">
          <a:solidFill>
            <a:srgbClr val="000000"/>
          </a:solidFill>
          <a:prstDash val="solid"/>
        </a:ln>
      </c:spPr>
      <c:txPr>
        <a:bodyPr/>
        <a:lstStyle/>
        <a:p>
          <a:pPr>
            <a:defRPr sz="89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Marginal Benefit and Marginal Cost of waiting to harvest</a:t>
            </a:r>
          </a:p>
        </c:rich>
      </c:tx>
      <c:layout>
        <c:manualLayout>
          <c:xMode val="edge"/>
          <c:yMode val="edge"/>
          <c:x val="0.15102515594641577"/>
          <c:y val="3.5144680988950454E-2"/>
        </c:manualLayout>
      </c:layout>
      <c:overlay val="0"/>
      <c:spPr>
        <a:noFill/>
        <a:ln w="25400">
          <a:noFill/>
        </a:ln>
      </c:spPr>
    </c:title>
    <c:autoTitleDeleted val="0"/>
    <c:plotArea>
      <c:layout>
        <c:manualLayout>
          <c:layoutTarget val="inner"/>
          <c:xMode val="edge"/>
          <c:yMode val="edge"/>
          <c:x val="0.1816383319741168"/>
          <c:y val="0.13721649315559817"/>
          <c:w val="0.75725364720388466"/>
          <c:h val="0.6963163674614441"/>
        </c:manualLayout>
      </c:layout>
      <c:lineChart>
        <c:grouping val="standard"/>
        <c:varyColors val="0"/>
        <c:ser>
          <c:idx val="0"/>
          <c:order val="0"/>
          <c:tx>
            <c:v>AIV</c:v>
          </c:tx>
          <c:spPr>
            <a:ln w="12700">
              <a:solidFill>
                <a:srgbClr val="000080"/>
              </a:solidFill>
              <a:prstDash val="solid"/>
            </a:ln>
          </c:spPr>
          <c:marker>
            <c:symbol val="none"/>
          </c:marker>
          <c:cat>
            <c:numRef>
              <c:f>LEV!$A$8:$A$128</c:f>
              <c:numCache>
                <c:formatCode>General</c:formatCode>
                <c:ptCount val="1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numCache>
            </c:numRef>
          </c:cat>
          <c:val>
            <c:numRef>
              <c:f>LEV!$C$8:$C$128</c:f>
              <c:numCache>
                <c:formatCode>"$"#,##0.00</c:formatCode>
                <c:ptCount val="121"/>
                <c:pt idx="0">
                  <c:v>0</c:v>
                </c:pt>
                <c:pt idx="1">
                  <c:v>0</c:v>
                </c:pt>
                <c:pt idx="2">
                  <c:v>0</c:v>
                </c:pt>
                <c:pt idx="3">
                  <c:v>0</c:v>
                </c:pt>
                <c:pt idx="4">
                  <c:v>0</c:v>
                </c:pt>
                <c:pt idx="5">
                  <c:v>0</c:v>
                </c:pt>
                <c:pt idx="6">
                  <c:v>8.3261609408531334E-32</c:v>
                </c:pt>
                <c:pt idx="7">
                  <c:v>2.2953625493427886E-14</c:v>
                </c:pt>
                <c:pt idx="8">
                  <c:v>1.4938928692526477E-8</c:v>
                </c:pt>
                <c:pt idx="9">
                  <c:v>1.2036933772498995E-5</c:v>
                </c:pt>
                <c:pt idx="10">
                  <c:v>6.5643854380307209E-4</c:v>
                </c:pt>
                <c:pt idx="11">
                  <c:v>9.0542558376523509E-3</c:v>
                </c:pt>
                <c:pt idx="12">
                  <c:v>5.6086133616723093E-2</c:v>
                </c:pt>
                <c:pt idx="13">
                  <c:v>0.21034818560674504</c:v>
                </c:pt>
                <c:pt idx="14">
                  <c:v>0.56642438714732357</c:v>
                </c:pt>
                <c:pt idx="15">
                  <c:v>1.2141447624787216</c:v>
                </c:pt>
                <c:pt idx="16">
                  <c:v>2.2117688479639948</c:v>
                </c:pt>
                <c:pt idx="17">
                  <c:v>3.5752481365907771</c:v>
                </c:pt>
                <c:pt idx="18">
                  <c:v>5.2818313090564049</c:v>
                </c:pt>
                <c:pt idx="19">
                  <c:v>7.2810484436544662</c:v>
                </c:pt>
                <c:pt idx="20">
                  <c:v>9.5070850221685212</c:v>
                </c:pt>
                <c:pt idx="21">
                  <c:v>11.88924584984912</c:v>
                </c:pt>
                <c:pt idx="22">
                  <c:v>14.359393813497478</c:v>
                </c:pt>
                <c:pt idx="23">
                  <c:v>16.856477059141749</c:v>
                </c:pt>
                <c:pt idx="24">
                  <c:v>19.328755399338455</c:v>
                </c:pt>
                <c:pt idx="25">
                  <c:v>21.734421571524422</c:v>
                </c:pt>
                <c:pt idx="26">
                  <c:v>24.041216128315678</c:v>
                </c:pt>
                <c:pt idx="27">
                  <c:v>26.225485761853776</c:v>
                </c:pt>
                <c:pt idx="28">
                  <c:v>28.270993532985141</c:v>
                </c:pt>
                <c:pt idx="29">
                  <c:v>30.167676738318725</c:v>
                </c:pt>
                <c:pt idx="30">
                  <c:v>31.910466503049228</c:v>
                </c:pt>
                <c:pt idx="31">
                  <c:v>33.498227950496272</c:v>
                </c:pt>
                <c:pt idx="32">
                  <c:v>34.932844551352865</c:v>
                </c:pt>
                <c:pt idx="33">
                  <c:v>36.218449106128979</c:v>
                </c:pt>
                <c:pt idx="34">
                  <c:v>37.360792105334163</c:v>
                </c:pt>
                <c:pt idx="35">
                  <c:v>38.366732545740248</c:v>
                </c:pt>
                <c:pt idx="36">
                  <c:v>39.2438343068157</c:v>
                </c:pt>
                <c:pt idx="37">
                  <c:v>40.000051347165424</c:v>
                </c:pt>
                <c:pt idx="38">
                  <c:v>40.64348626474618</c:v>
                </c:pt>
                <c:pt idx="39">
                  <c:v>41.182208557211816</c:v>
                </c:pt>
                <c:pt idx="40">
                  <c:v>41.624120852782418</c:v>
                </c:pt>
                <c:pt idx="41">
                  <c:v>41.976863252565416</c:v>
                </c:pt>
                <c:pt idx="42">
                  <c:v>42.247747628373794</c:v>
                </c:pt>
                <c:pt idx="43">
                  <c:v>42.44371521312776</c:v>
                </c:pt>
                <c:pt idx="44">
                  <c:v>42.571312096317804</c:v>
                </c:pt>
                <c:pt idx="45">
                  <c:v>42.636678306485251</c:v>
                </c:pt>
                <c:pt idx="46">
                  <c:v>42.645547047007824</c:v>
                </c:pt>
                <c:pt idx="47">
                  <c:v>42.603251374834471</c:v>
                </c:pt>
                <c:pt idx="48">
                  <c:v>42.514736198362755</c:v>
                </c:pt>
                <c:pt idx="49">
                  <c:v>42.384573942824687</c:v>
                </c:pt>
                <c:pt idx="50">
                  <c:v>42.216982609284905</c:v>
                </c:pt>
                <c:pt idx="51">
                  <c:v>42.015845253833263</c:v>
                </c:pt>
                <c:pt idx="52">
                  <c:v>41.784730151384096</c:v>
                </c:pt>
                <c:pt idx="53">
                  <c:v>41.526911095697173</c:v>
                </c:pt>
                <c:pt idx="54">
                  <c:v>41.245387433915468</c:v>
                </c:pt>
                <c:pt idx="55">
                  <c:v>40.942903548118167</c:v>
                </c:pt>
                <c:pt idx="56">
                  <c:v>40.621967584839837</c:v>
                </c:pt>
                <c:pt idx="57">
                  <c:v>40.284869301480967</c:v>
                </c:pt>
                <c:pt idx="58">
                  <c:v>39.933696950360329</c:v>
                </c:pt>
                <c:pt idx="59">
                  <c:v>39.570353160299973</c:v>
                </c:pt>
                <c:pt idx="60">
                  <c:v>39.196569804757466</c:v>
                </c:pt>
                <c:pt idx="61">
                  <c:v>38.813921866926059</c:v>
                </c:pt>
                <c:pt idx="62">
                  <c:v>38.423840327536816</c:v>
                </c:pt>
                <c:pt idx="63">
                  <c:v>38.027624111757014</c:v>
                </c:pt>
                <c:pt idx="64">
                  <c:v>37.626451138657309</c:v>
                </c:pt>
                <c:pt idx="65">
                  <c:v>37.22138852104446</c:v>
                </c:pt>
                <c:pt idx="66">
                  <c:v>36.813401965755212</c:v>
                </c:pt>
                <c:pt idx="67">
                  <c:v>36.403364425194461</c:v>
                </c:pt>
                <c:pt idx="68">
                  <c:v>35.992064050562789</c:v>
                </c:pt>
                <c:pt idx="69">
                  <c:v>35.580211495958828</c:v>
                </c:pt>
                <c:pt idx="70">
                  <c:v>35.168446620795137</c:v>
                </c:pt>
                <c:pt idx="71">
                  <c:v>34.757344635794624</c:v>
                </c:pt>
                <c:pt idx="72">
                  <c:v>34.347421735472167</c:v>
                </c:pt>
                <c:pt idx="73">
                  <c:v>33.939140257431475</c:v>
                </c:pt>
                <c:pt idx="74">
                  <c:v>33.532913406335943</c:v>
                </c:pt>
                <c:pt idx="75">
                  <c:v>33.129109577760232</c:v>
                </c:pt>
                <c:pt idx="76">
                  <c:v>32.728056314732314</c:v>
                </c:pt>
                <c:pt idx="77">
                  <c:v>32.330043927309752</c:v>
                </c:pt>
                <c:pt idx="78">
                  <c:v>31.935328803267812</c:v>
                </c:pt>
                <c:pt idx="79">
                  <c:v>31.544136435803164</c:v>
                </c:pt>
                <c:pt idx="80">
                  <c:v>31.156664192082321</c:v>
                </c:pt>
                <c:pt idx="81">
                  <c:v>30.773083844593863</c:v>
                </c:pt>
                <c:pt idx="82">
                  <c:v>30.393543885417387</c:v>
                </c:pt>
                <c:pt idx="83">
                  <c:v>30.018171641911309</c:v>
                </c:pt>
                <c:pt idx="84">
                  <c:v>29.647075210752739</c:v>
                </c:pt>
                <c:pt idx="85">
                  <c:v>29.280345225845696</c:v>
                </c:pt>
                <c:pt idx="86">
                  <c:v>28.918056474310074</c:v>
                </c:pt>
                <c:pt idx="87">
                  <c:v>28.56026937355605</c:v>
                </c:pt>
                <c:pt idx="88">
                  <c:v>28.207031321316961</c:v>
                </c:pt>
                <c:pt idx="89">
                  <c:v>27.8583779295403</c:v>
                </c:pt>
                <c:pt idx="90">
                  <c:v>27.514334152051671</c:v>
                </c:pt>
                <c:pt idx="91">
                  <c:v>27.17491531509722</c:v>
                </c:pt>
                <c:pt idx="92">
                  <c:v>26.840128059050219</c:v>
                </c:pt>
                <c:pt idx="93">
                  <c:v>26.509971198877928</c:v>
                </c:pt>
                <c:pt idx="94">
                  <c:v>26.184436510302998</c:v>
                </c:pt>
                <c:pt idx="95">
                  <c:v>25.863509447982512</c:v>
                </c:pt>
                <c:pt idx="96">
                  <c:v>25.547169801507341</c:v>
                </c:pt>
                <c:pt idx="97">
                  <c:v>25.235392294498439</c:v>
                </c:pt>
                <c:pt idx="98">
                  <c:v>24.928147131641712</c:v>
                </c:pt>
                <c:pt idx="99">
                  <c:v>24.625400498081394</c:v>
                </c:pt>
                <c:pt idx="100">
                  <c:v>24.327115015194803</c:v>
                </c:pt>
                <c:pt idx="101">
                  <c:v>24.03325015646611</c:v>
                </c:pt>
                <c:pt idx="102">
                  <c:v>23.743762626810216</c:v>
                </c:pt>
                <c:pt idx="103">
                  <c:v>23.45860670844883</c:v>
                </c:pt>
                <c:pt idx="104">
                  <c:v>23.17773457615726</c:v>
                </c:pt>
                <c:pt idx="105">
                  <c:v>22.901096584460035</c:v>
                </c:pt>
                <c:pt idx="106">
                  <c:v>22.628641529155104</c:v>
                </c:pt>
                <c:pt idx="107">
                  <c:v>22.360316885303728</c:v>
                </c:pt>
                <c:pt idx="108">
                  <c:v>22.096069023688187</c:v>
                </c:pt>
                <c:pt idx="109">
                  <c:v>21.835843407536988</c:v>
                </c:pt>
                <c:pt idx="110">
                  <c:v>21.579584771182731</c:v>
                </c:pt>
                <c:pt idx="111">
                  <c:v>21.327237282164006</c:v>
                </c:pt>
                <c:pt idx="112">
                  <c:v>21.078744688179086</c:v>
                </c:pt>
                <c:pt idx="113">
                  <c:v>20.834050450137319</c:v>
                </c:pt>
                <c:pt idx="114">
                  <c:v>20.59309786251869</c:v>
                </c:pt>
                <c:pt idx="115">
                  <c:v>20.355830162065438</c:v>
                </c:pt>
                <c:pt idx="116">
                  <c:v>20.12219062582977</c:v>
                </c:pt>
                <c:pt idx="117">
                  <c:v>19.89212265944079</c:v>
                </c:pt>
                <c:pt idx="118">
                  <c:v>19.665569876449908</c:v>
                </c:pt>
                <c:pt idx="119">
                  <c:v>19.442476169476063</c:v>
                </c:pt>
                <c:pt idx="120">
                  <c:v>19.222785773877778</c:v>
                </c:pt>
              </c:numCache>
            </c:numRef>
          </c:val>
          <c:smooth val="0"/>
        </c:ser>
        <c:ser>
          <c:idx val="1"/>
          <c:order val="1"/>
          <c:tx>
            <c:v>MC</c:v>
          </c:tx>
          <c:spPr>
            <a:ln w="12700">
              <a:solidFill>
                <a:srgbClr val="FF00FF"/>
              </a:solidFill>
              <a:prstDash val="solid"/>
            </a:ln>
          </c:spPr>
          <c:marker>
            <c:symbol val="none"/>
          </c:marker>
          <c:cat>
            <c:numRef>
              <c:f>LEV!$A$8:$A$128</c:f>
              <c:numCache>
                <c:formatCode>General</c:formatCode>
                <c:ptCount val="1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numCache>
            </c:numRef>
          </c:cat>
          <c:val>
            <c:numRef>
              <c:f>LEV!$F$8:$F$128</c:f>
              <c:numCache>
                <c:formatCode>"$"#,##0.00</c:formatCode>
                <c:ptCount val="121"/>
                <c:pt idx="0">
                  <c:v>4.8535919385691422</c:v>
                </c:pt>
                <c:pt idx="1">
                  <c:v>4.8535919385691422</c:v>
                </c:pt>
                <c:pt idx="2">
                  <c:v>4.8535919385691422</c:v>
                </c:pt>
                <c:pt idx="3">
                  <c:v>4.8535919385691422</c:v>
                </c:pt>
                <c:pt idx="4">
                  <c:v>4.8535919385691422</c:v>
                </c:pt>
                <c:pt idx="5">
                  <c:v>4.8535919385691422</c:v>
                </c:pt>
                <c:pt idx="6">
                  <c:v>4.8535919385691422</c:v>
                </c:pt>
                <c:pt idx="7">
                  <c:v>4.8535919385691431</c:v>
                </c:pt>
                <c:pt idx="8">
                  <c:v>4.8535919390173117</c:v>
                </c:pt>
                <c:pt idx="9">
                  <c:v>4.8535923001253245</c:v>
                </c:pt>
                <c:pt idx="10">
                  <c:v>4.8536119932816382</c:v>
                </c:pt>
                <c:pt idx="11">
                  <c:v>4.8538836209567684</c:v>
                </c:pt>
                <c:pt idx="12">
                  <c:v>4.8555662049652693</c:v>
                </c:pt>
                <c:pt idx="13">
                  <c:v>4.8618766505334721</c:v>
                </c:pt>
                <c:pt idx="14">
                  <c:v>4.8788693821478919</c:v>
                </c:pt>
                <c:pt idx="15">
                  <c:v>4.9152937250222539</c:v>
                </c:pt>
                <c:pt idx="16">
                  <c:v>4.9816467904611734</c:v>
                </c:pt>
                <c:pt idx="17">
                  <c:v>5.0889042345588962</c:v>
                </c:pt>
                <c:pt idx="18">
                  <c:v>5.2473591738305885</c:v>
                </c:pt>
                <c:pt idx="19">
                  <c:v>5.4657906271402226</c:v>
                </c:pt>
                <c:pt idx="20">
                  <c:v>5.7510031778052788</c:v>
                </c:pt>
                <c:pt idx="21">
                  <c:v>6.1076805533007521</c:v>
                </c:pt>
                <c:pt idx="22">
                  <c:v>6.5384623677056766</c:v>
                </c:pt>
                <c:pt idx="23">
                  <c:v>7.0441566794799293</c:v>
                </c:pt>
                <c:pt idx="24">
                  <c:v>7.6240193414600821</c:v>
                </c:pt>
                <c:pt idx="25">
                  <c:v>8.2760519886058148</c:v>
                </c:pt>
                <c:pt idx="26">
                  <c:v>8.9972884724552848</c:v>
                </c:pt>
                <c:pt idx="27">
                  <c:v>9.7840530453108983</c:v>
                </c:pt>
                <c:pt idx="28">
                  <c:v>10.632182851300453</c:v>
                </c:pt>
                <c:pt idx="29">
                  <c:v>11.537213153450015</c:v>
                </c:pt>
                <c:pt idx="30">
                  <c:v>12.494527148541492</c:v>
                </c:pt>
                <c:pt idx="31">
                  <c:v>13.49947398705638</c:v>
                </c:pt>
                <c:pt idx="32">
                  <c:v>14.547459323596964</c:v>
                </c:pt>
                <c:pt idx="33">
                  <c:v>15.634012796780835</c:v>
                </c:pt>
                <c:pt idx="34">
                  <c:v>16.754836559940859</c:v>
                </c:pt>
                <c:pt idx="35">
                  <c:v>17.90583853631307</c:v>
                </c:pt>
                <c:pt idx="36">
                  <c:v>19.083153565517538</c:v>
                </c:pt>
                <c:pt idx="37">
                  <c:v>20.283155105932501</c:v>
                </c:pt>
                <c:pt idx="38">
                  <c:v>21.502459693874883</c:v>
                </c:pt>
                <c:pt idx="39">
                  <c:v>22.73792595059124</c:v>
                </c:pt>
                <c:pt idx="40">
                  <c:v>23.986649576174713</c:v>
                </c:pt>
                <c:pt idx="41">
                  <c:v>25.245955473751675</c:v>
                </c:pt>
                <c:pt idx="42">
                  <c:v>26.513387902602886</c:v>
                </c:pt>
                <c:pt idx="43">
                  <c:v>27.786699358996721</c:v>
                </c:pt>
                <c:pt idx="44">
                  <c:v>29.063838721886256</c:v>
                </c:pt>
                <c:pt idx="45">
                  <c:v>30.342939071080814</c:v>
                </c:pt>
                <c:pt idx="46">
                  <c:v>31.622305482491047</c:v>
                </c:pt>
                <c:pt idx="47">
                  <c:v>32.900403023736082</c:v>
                </c:pt>
                <c:pt idx="48">
                  <c:v>34.175845109686961</c:v>
                </c:pt>
                <c:pt idx="49">
                  <c:v>35.44738232797171</c:v>
                </c:pt>
                <c:pt idx="50">
                  <c:v>36.713891806250253</c:v>
                </c:pt>
                <c:pt idx="51">
                  <c:v>37.974367163865253</c:v>
                </c:pt>
                <c:pt idx="52">
                  <c:v>39.227909068406781</c:v>
                </c:pt>
                <c:pt idx="53">
                  <c:v>40.473716401277692</c:v>
                </c:pt>
                <c:pt idx="54">
                  <c:v>41.711078024295155</c:v>
                </c:pt>
                <c:pt idx="55">
                  <c:v>42.9393651307387</c:v>
                </c:pt>
                <c:pt idx="56">
                  <c:v>44.158024158283894</c:v>
                </c:pt>
                <c:pt idx="57">
                  <c:v>45.366570237328325</c:v>
                </c:pt>
                <c:pt idx="58">
                  <c:v>46.564581145839135</c:v>
                </c:pt>
                <c:pt idx="59">
                  <c:v>47.751691740648134</c:v>
                </c:pt>
                <c:pt idx="60">
                  <c:v>48.927588834790861</c:v>
                </c:pt>
                <c:pt idx="61">
                  <c:v>50.092006490798639</c:v>
                </c:pt>
                <c:pt idx="62">
                  <c:v>51.244721700624737</c:v>
                </c:pt>
                <c:pt idx="63">
                  <c:v>52.385550423977456</c:v>
                </c:pt>
                <c:pt idx="64">
                  <c:v>53.514343958137175</c:v>
                </c:pt>
                <c:pt idx="65">
                  <c:v>54.630985613768509</c:v>
                </c:pt>
                <c:pt idx="66">
                  <c:v>55.735387672741169</c:v>
                </c:pt>
                <c:pt idx="67">
                  <c:v>56.827488605497003</c:v>
                </c:pt>
                <c:pt idx="68">
                  <c:v>57.907250527013879</c:v>
                </c:pt>
                <c:pt idx="69">
                  <c:v>58.974656871892641</c:v>
                </c:pt>
                <c:pt idx="70">
                  <c:v>60.029710270516496</c:v>
                </c:pt>
                <c:pt idx="71">
                  <c:v>61.072430609590334</c:v>
                </c:pt>
                <c:pt idx="72">
                  <c:v>62.102853261654502</c:v>
                </c:pt>
                <c:pt idx="73">
                  <c:v>63.121027469377445</c:v>
                </c:pt>
                <c:pt idx="74">
                  <c:v>64.127014871567525</c:v>
                </c:pt>
                <c:pt idx="75">
                  <c:v>65.120888158900328</c:v>
                </c:pt>
                <c:pt idx="76">
                  <c:v>66.102729848342307</c:v>
                </c:pt>
                <c:pt idx="77">
                  <c:v>67.072631166161585</c:v>
                </c:pt>
                <c:pt idx="78">
                  <c:v>68.030691030259632</c:v>
                </c:pt>
                <c:pt idx="79">
                  <c:v>68.977015123333715</c:v>
                </c:pt>
                <c:pt idx="80">
                  <c:v>69.911715049096188</c:v>
                </c:pt>
                <c:pt idx="81">
                  <c:v>70.834907564434005</c:v>
                </c:pt>
                <c:pt idx="82">
                  <c:v>71.746713880996523</c:v>
                </c:pt>
                <c:pt idx="83">
                  <c:v>72.647259030253849</c:v>
                </c:pt>
                <c:pt idx="84">
                  <c:v>73.53667128657645</c:v>
                </c:pt>
                <c:pt idx="85">
                  <c:v>74.415081643351826</c:v>
                </c:pt>
                <c:pt idx="86">
                  <c:v>75.282623337581128</c:v>
                </c:pt>
                <c:pt idx="87">
                  <c:v>76.139431418787794</c:v>
                </c:pt>
                <c:pt idx="88">
                  <c:v>76.985642358427313</c:v>
                </c:pt>
                <c:pt idx="89">
                  <c:v>77.821393696313507</c:v>
                </c:pt>
                <c:pt idx="90">
                  <c:v>78.646823720875062</c:v>
                </c:pt>
                <c:pt idx="91">
                  <c:v>79.462071180327982</c:v>
                </c:pt>
                <c:pt idx="92">
                  <c:v>80.267275022099497</c:v>
                </c:pt>
                <c:pt idx="93">
                  <c:v>81.062574158065829</c:v>
                </c:pt>
                <c:pt idx="94">
                  <c:v>81.84810725337492</c:v>
                </c:pt>
                <c:pt idx="95">
                  <c:v>82.624012536814391</c:v>
                </c:pt>
                <c:pt idx="96">
                  <c:v>83.39042763085962</c:v>
                </c:pt>
                <c:pt idx="97">
                  <c:v>84.147489399694564</c:v>
                </c:pt>
                <c:pt idx="98">
                  <c:v>84.895333813643816</c:v>
                </c:pt>
                <c:pt idx="99">
                  <c:v>85.634095828586268</c:v>
                </c:pt>
                <c:pt idx="100">
                  <c:v>86.363909279042105</c:v>
                </c:pt>
                <c:pt idx="101">
                  <c:v>87.084906783736088</c:v>
                </c:pt>
                <c:pt idx="102">
                  <c:v>87.7972196625404</c:v>
                </c:pt>
                <c:pt idx="103">
                  <c:v>88.500977863793864</c:v>
                </c:pt>
                <c:pt idx="104">
                  <c:v>89.196309901078578</c:v>
                </c:pt>
                <c:pt idx="105">
                  <c:v>89.883342798612375</c:v>
                </c:pt>
                <c:pt idx="106">
                  <c:v>90.562202044487037</c:v>
                </c:pt>
                <c:pt idx="107">
                  <c:v>91.233011551046133</c:v>
                </c:pt>
                <c:pt idx="108">
                  <c:v>91.895893621756784</c:v>
                </c:pt>
                <c:pt idx="109">
                  <c:v>92.550968923982907</c:v>
                </c:pt>
                <c:pt idx="110">
                  <c:v>93.198356467118373</c:v>
                </c:pt>
                <c:pt idx="111">
                  <c:v>93.838173585583306</c:v>
                </c:pt>
                <c:pt idx="112">
                  <c:v>94.470535926228678</c:v>
                </c:pt>
                <c:pt idx="113">
                  <c:v>95.095557439732787</c:v>
                </c:pt>
                <c:pt idx="114">
                  <c:v>95.713350375608357</c:v>
                </c:pt>
                <c:pt idx="115">
                  <c:v>96.324025280470323</c:v>
                </c:pt>
                <c:pt idx="116">
                  <c:v>96.927690999245215</c:v>
                </c:pt>
                <c:pt idx="117">
                  <c:v>97.524454679028437</c:v>
                </c:pt>
                <c:pt idx="118">
                  <c:v>98.114421775321929</c:v>
                </c:pt>
                <c:pt idx="119">
                  <c:v>98.697696060406216</c:v>
                </c:pt>
                <c:pt idx="120">
                  <c:v>99.274379633622544</c:v>
                </c:pt>
              </c:numCache>
            </c:numRef>
          </c:val>
          <c:smooth val="0"/>
        </c:ser>
        <c:dLbls>
          <c:showLegendKey val="0"/>
          <c:showVal val="0"/>
          <c:showCatName val="0"/>
          <c:showSerName val="0"/>
          <c:showPercent val="0"/>
          <c:showBubbleSize val="0"/>
        </c:dLbls>
        <c:marker val="1"/>
        <c:smooth val="0"/>
        <c:axId val="260936192"/>
        <c:axId val="198606848"/>
      </c:lineChart>
      <c:catAx>
        <c:axId val="260936192"/>
        <c:scaling>
          <c:orientation val="minMax"/>
        </c:scaling>
        <c:delete val="0"/>
        <c:axPos val="b"/>
        <c:title>
          <c:tx>
            <c:rich>
              <a:bodyPr/>
              <a:lstStyle/>
              <a:p>
                <a:pPr>
                  <a:defRPr sz="975" b="1" i="0" u="none" strike="noStrike" baseline="0">
                    <a:solidFill>
                      <a:srgbClr val="000000"/>
                    </a:solidFill>
                    <a:latin typeface="Arial"/>
                    <a:ea typeface="Arial"/>
                    <a:cs typeface="Arial"/>
                  </a:defRPr>
                </a:pPr>
                <a:r>
                  <a:rPr lang="en-US"/>
                  <a:t>Rotation Age</a:t>
                </a:r>
              </a:p>
            </c:rich>
          </c:tx>
          <c:layout>
            <c:manualLayout>
              <c:xMode val="edge"/>
              <c:yMode val="edge"/>
              <c:x val="0.41211857035582605"/>
              <c:y val="0.9137644720275366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975" b="0" i="0" u="none" strike="noStrike" baseline="0">
                <a:solidFill>
                  <a:srgbClr val="000000"/>
                </a:solidFill>
                <a:latin typeface="Arial"/>
                <a:ea typeface="Arial"/>
                <a:cs typeface="Arial"/>
              </a:defRPr>
            </a:pPr>
            <a:endParaRPr lang="en-US"/>
          </a:p>
        </c:txPr>
        <c:crossAx val="198606848"/>
        <c:crosses val="autoZero"/>
        <c:auto val="1"/>
        <c:lblAlgn val="ctr"/>
        <c:lblOffset val="100"/>
        <c:tickLblSkip val="10"/>
        <c:tickMarkSkip val="10"/>
        <c:noMultiLvlLbl val="0"/>
      </c:catAx>
      <c:valAx>
        <c:axId val="198606848"/>
        <c:scaling>
          <c:orientation val="minMax"/>
          <c:max val="200"/>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US"/>
                  <a:t>Marginal Cost and Marginal Benefit $/ac/yr</a:t>
                </a:r>
              </a:p>
            </c:rich>
          </c:tx>
          <c:layout>
            <c:manualLayout>
              <c:xMode val="edge"/>
              <c:yMode val="edge"/>
              <c:x val="1.7558245015473168E-2"/>
              <c:y val="0.13257664017051465"/>
            </c:manualLayout>
          </c:layout>
          <c:overlay val="0"/>
          <c:spPr>
            <a:noFill/>
            <a:ln w="25400">
              <a:noFill/>
            </a:ln>
          </c:spPr>
        </c:title>
        <c:numFmt formatCode="&quot;$&quot;#,##0.0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260936192"/>
        <c:crosses val="autoZero"/>
        <c:crossBetween val="between"/>
      </c:valAx>
      <c:spPr>
        <a:solidFill>
          <a:srgbClr val="C0C0C0"/>
        </a:solidFill>
        <a:ln w="12700">
          <a:solidFill>
            <a:srgbClr val="808080"/>
          </a:solidFill>
          <a:prstDash val="solid"/>
        </a:ln>
      </c:spPr>
    </c:plotArea>
    <c:legend>
      <c:legendPos val="r"/>
      <c:layout>
        <c:manualLayout>
          <c:xMode val="edge"/>
          <c:yMode val="edge"/>
          <c:x val="0.21930769046377105"/>
          <c:y val="0.17848794849849961"/>
          <c:w val="0.16233787537921396"/>
          <c:h val="0.13333333333333336"/>
        </c:manualLayout>
      </c:layout>
      <c:overlay val="0"/>
      <c:spPr>
        <a:solidFill>
          <a:srgbClr val="FFFFFF"/>
        </a:solidFill>
        <a:ln w="3175">
          <a:solidFill>
            <a:srgbClr val="000000"/>
          </a:solidFill>
          <a:prstDash val="solid"/>
        </a:ln>
      </c:spPr>
      <c:txPr>
        <a:bodyPr/>
        <a:lstStyle/>
        <a:p>
          <a:pPr>
            <a:defRPr sz="89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02" workbookViewId="0"/>
  </sheetViews>
  <pageMargins left="0.75" right="0.75" top="1" bottom="1" header="0.5" footer="0.5"/>
  <headerFooter alignWithMargins="0"/>
  <drawing r:id="rId1"/>
</chartsheet>
</file>

<file path=xl/chartsheets/sheet2.xml><?xml version="1.0" encoding="utf-8"?>
<chartsheet xmlns="http://schemas.openxmlformats.org/spreadsheetml/2006/main" xmlns:r="http://schemas.openxmlformats.org/officeDocument/2006/relationships">
  <sheetPr/>
  <sheetViews>
    <sheetView zoomScale="102" workbookViewId="0"/>
  </sheetViews>
  <pageMargins left="0.75" right="0.75" top="1" bottom="1" header="0.5" footer="0.5"/>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0" y="0"/>
    <xdr:ext cx="8568765" cy="5827059"/>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568765" cy="5827059"/>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xdr:from>
      <xdr:col>6</xdr:col>
      <xdr:colOff>441960</xdr:colOff>
      <xdr:row>3</xdr:row>
      <xdr:rowOff>129540</xdr:rowOff>
    </xdr:from>
    <xdr:to>
      <xdr:col>16</xdr:col>
      <xdr:colOff>213360</xdr:colOff>
      <xdr:row>25</xdr:row>
      <xdr:rowOff>91440</xdr:rowOff>
    </xdr:to>
    <xdr:graphicFrame macro="">
      <xdr:nvGraphicFramePr>
        <xdr:cNvPr id="205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83820</xdr:colOff>
      <xdr:row>7</xdr:row>
      <xdr:rowOff>15240</xdr:rowOff>
    </xdr:from>
    <xdr:to>
      <xdr:col>16</xdr:col>
      <xdr:colOff>510540</xdr:colOff>
      <xdr:row>25</xdr:row>
      <xdr:rowOff>99060</xdr:rowOff>
    </xdr:to>
    <xdr:graphicFrame macro="">
      <xdr:nvGraphicFramePr>
        <xdr:cNvPr id="10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44824</xdr:colOff>
      <xdr:row>25</xdr:row>
      <xdr:rowOff>163157</xdr:rowOff>
    </xdr:from>
    <xdr:to>
      <xdr:col>16</xdr:col>
      <xdr:colOff>466166</xdr:colOff>
      <xdr:row>45</xdr:row>
      <xdr:rowOff>8964</xdr:rowOff>
    </xdr:to>
    <xdr:graphicFrame macro="">
      <xdr:nvGraphicFramePr>
        <xdr:cNvPr id="104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29"/>
  <sheetViews>
    <sheetView workbookViewId="0">
      <selection activeCell="E130" sqref="E130"/>
    </sheetView>
  </sheetViews>
  <sheetFormatPr defaultRowHeight="12.75" x14ac:dyDescent="0.2"/>
  <cols>
    <col min="1" max="1" width="11" bestFit="1" customWidth="1"/>
    <col min="2" max="2" width="10.85546875" bestFit="1" customWidth="1"/>
  </cols>
  <sheetData>
    <row r="2" spans="1:5" x14ac:dyDescent="0.2">
      <c r="A2" t="s">
        <v>0</v>
      </c>
      <c r="B2" s="1">
        <v>19.64995</v>
      </c>
      <c r="C2" t="s">
        <v>3</v>
      </c>
      <c r="D2" t="s">
        <v>10</v>
      </c>
      <c r="E2">
        <f>D128</f>
        <v>8.4870436251402781E-2</v>
      </c>
    </row>
    <row r="3" spans="1:5" x14ac:dyDescent="0.2">
      <c r="A3" t="s">
        <v>1</v>
      </c>
      <c r="B3" s="1">
        <v>80.316040000000001</v>
      </c>
      <c r="C3" t="s">
        <v>4</v>
      </c>
      <c r="D3" t="s">
        <v>11</v>
      </c>
      <c r="E3">
        <f>E128</f>
        <v>90</v>
      </c>
    </row>
    <row r="4" spans="1:5" x14ac:dyDescent="0.2">
      <c r="A4" t="s">
        <v>2</v>
      </c>
      <c r="B4" s="1">
        <v>5</v>
      </c>
      <c r="C4" t="s">
        <v>5</v>
      </c>
    </row>
    <row r="6" spans="1:5" x14ac:dyDescent="0.2">
      <c r="A6" t="s">
        <v>6</v>
      </c>
      <c r="B6" t="s">
        <v>7</v>
      </c>
      <c r="C6" t="s">
        <v>8</v>
      </c>
      <c r="D6" t="s">
        <v>9</v>
      </c>
    </row>
    <row r="7" spans="1:5" x14ac:dyDescent="0.2">
      <c r="A7">
        <v>0</v>
      </c>
      <c r="B7">
        <f>IF(A7&lt;=$B$4,0,$B$2*EXP(-$B$3/(A7-$B$4)))</f>
        <v>0</v>
      </c>
      <c r="C7">
        <v>0</v>
      </c>
      <c r="D7">
        <f>0</f>
        <v>0</v>
      </c>
      <c r="E7">
        <f t="shared" ref="E7:E38" si="0">IF(D7=$D$128,A7,0)</f>
        <v>0</v>
      </c>
    </row>
    <row r="8" spans="1:5" x14ac:dyDescent="0.2">
      <c r="A8">
        <v>1</v>
      </c>
      <c r="B8">
        <f t="shared" ref="B8:B71" si="1">IF(A8&lt;=$B$4,0,$B$2*EXP(-$B$3/(A8-$B$4)))</f>
        <v>0</v>
      </c>
      <c r="C8">
        <f>B8-B7</f>
        <v>0</v>
      </c>
      <c r="D8">
        <f>B8/A8</f>
        <v>0</v>
      </c>
      <c r="E8">
        <f t="shared" si="0"/>
        <v>0</v>
      </c>
    </row>
    <row r="9" spans="1:5" x14ac:dyDescent="0.2">
      <c r="A9">
        <v>2</v>
      </c>
      <c r="B9">
        <f t="shared" si="1"/>
        <v>0</v>
      </c>
      <c r="C9">
        <f t="shared" ref="C9:C72" si="2">B9-B8</f>
        <v>0</v>
      </c>
      <c r="D9">
        <f t="shared" ref="D9:D72" si="3">B9/A9</f>
        <v>0</v>
      </c>
      <c r="E9">
        <f t="shared" si="0"/>
        <v>0</v>
      </c>
    </row>
    <row r="10" spans="1:5" x14ac:dyDescent="0.2">
      <c r="A10">
        <v>3</v>
      </c>
      <c r="B10">
        <f t="shared" si="1"/>
        <v>0</v>
      </c>
      <c r="C10">
        <f t="shared" si="2"/>
        <v>0</v>
      </c>
      <c r="D10">
        <f t="shared" si="3"/>
        <v>0</v>
      </c>
      <c r="E10">
        <f t="shared" si="0"/>
        <v>0</v>
      </c>
    </row>
    <row r="11" spans="1:5" x14ac:dyDescent="0.2">
      <c r="A11">
        <v>4</v>
      </c>
      <c r="B11">
        <f t="shared" si="1"/>
        <v>0</v>
      </c>
      <c r="C11">
        <f t="shared" si="2"/>
        <v>0</v>
      </c>
      <c r="D11">
        <f t="shared" si="3"/>
        <v>0</v>
      </c>
      <c r="E11">
        <f t="shared" si="0"/>
        <v>0</v>
      </c>
    </row>
    <row r="12" spans="1:5" x14ac:dyDescent="0.2">
      <c r="A12">
        <v>5</v>
      </c>
      <c r="B12">
        <f t="shared" si="1"/>
        <v>0</v>
      </c>
      <c r="C12">
        <f t="shared" si="2"/>
        <v>0</v>
      </c>
      <c r="D12">
        <f t="shared" si="3"/>
        <v>0</v>
      </c>
      <c r="E12">
        <f t="shared" si="0"/>
        <v>0</v>
      </c>
    </row>
    <row r="13" spans="1:5" x14ac:dyDescent="0.2">
      <c r="A13">
        <v>6</v>
      </c>
      <c r="B13">
        <f t="shared" si="1"/>
        <v>2.5855233800742582E-34</v>
      </c>
      <c r="C13">
        <f t="shared" si="2"/>
        <v>2.5855233800742582E-34</v>
      </c>
      <c r="D13">
        <f t="shared" si="3"/>
        <v>4.3092056334570968E-35</v>
      </c>
      <c r="E13">
        <f t="shared" si="0"/>
        <v>0</v>
      </c>
    </row>
    <row r="14" spans="1:5" x14ac:dyDescent="0.2">
      <c r="A14">
        <v>7</v>
      </c>
      <c r="B14">
        <f t="shared" si="1"/>
        <v>7.1277910422718034E-17</v>
      </c>
      <c r="C14">
        <f t="shared" si="2"/>
        <v>7.1277910422718034E-17</v>
      </c>
      <c r="D14">
        <f t="shared" si="3"/>
        <v>1.0182558631816862E-17</v>
      </c>
      <c r="E14">
        <f t="shared" si="0"/>
        <v>0</v>
      </c>
    </row>
    <row r="15" spans="1:5" x14ac:dyDescent="0.2">
      <c r="A15">
        <v>8</v>
      </c>
      <c r="B15">
        <f t="shared" si="1"/>
        <v>4.6389937726770712E-11</v>
      </c>
      <c r="C15">
        <f t="shared" si="2"/>
        <v>4.6389866448860287E-11</v>
      </c>
      <c r="D15">
        <f t="shared" si="3"/>
        <v>5.798742215846339E-12</v>
      </c>
      <c r="E15">
        <f t="shared" si="0"/>
        <v>0</v>
      </c>
    </row>
    <row r="16" spans="1:5" x14ac:dyDescent="0.2">
      <c r="A16">
        <v>9</v>
      </c>
      <c r="B16">
        <f t="shared" si="1"/>
        <v>3.742468938963807E-8</v>
      </c>
      <c r="C16">
        <f t="shared" si="2"/>
        <v>3.7378299451911299E-8</v>
      </c>
      <c r="D16">
        <f t="shared" si="3"/>
        <v>4.1582988210708967E-9</v>
      </c>
      <c r="E16">
        <f t="shared" si="0"/>
        <v>0</v>
      </c>
    </row>
    <row r="17" spans="1:5" x14ac:dyDescent="0.2">
      <c r="A17">
        <v>10</v>
      </c>
      <c r="B17">
        <f t="shared" si="1"/>
        <v>2.0758637907251416E-6</v>
      </c>
      <c r="C17">
        <f t="shared" si="2"/>
        <v>2.0384391013355035E-6</v>
      </c>
      <c r="D17">
        <f t="shared" si="3"/>
        <v>2.0758637907251416E-7</v>
      </c>
      <c r="E17">
        <f t="shared" si="0"/>
        <v>0</v>
      </c>
    </row>
    <row r="18" spans="1:5" x14ac:dyDescent="0.2">
      <c r="A18">
        <v>11</v>
      </c>
      <c r="B18">
        <f t="shared" si="1"/>
        <v>3.0192051219388158E-5</v>
      </c>
      <c r="C18">
        <f t="shared" si="2"/>
        <v>2.8116187428663017E-5</v>
      </c>
      <c r="D18">
        <f t="shared" si="3"/>
        <v>2.7447319290352872E-6</v>
      </c>
      <c r="E18">
        <f t="shared" si="0"/>
        <v>0</v>
      </c>
    </row>
    <row r="19" spans="1:5" x14ac:dyDescent="0.2">
      <c r="A19">
        <v>12</v>
      </c>
      <c r="B19">
        <f t="shared" si="1"/>
        <v>2.0435636391299774E-4</v>
      </c>
      <c r="C19">
        <f t="shared" si="2"/>
        <v>1.7416431269360959E-4</v>
      </c>
      <c r="D19">
        <f t="shared" si="3"/>
        <v>1.702969699274981E-5</v>
      </c>
      <c r="E19">
        <f t="shared" si="0"/>
        <v>0</v>
      </c>
    </row>
    <row r="20" spans="1:5" x14ac:dyDescent="0.2">
      <c r="A20">
        <v>13</v>
      </c>
      <c r="B20">
        <f t="shared" si="1"/>
        <v>8.5755074209746833E-4</v>
      </c>
      <c r="C20">
        <f t="shared" si="2"/>
        <v>6.5319437818447056E-4</v>
      </c>
      <c r="D20">
        <f t="shared" si="3"/>
        <v>6.5965441699805254E-5</v>
      </c>
      <c r="E20">
        <f t="shared" si="0"/>
        <v>0</v>
      </c>
    </row>
    <row r="21" spans="1:5" x14ac:dyDescent="0.2">
      <c r="A21">
        <v>14</v>
      </c>
      <c r="B21">
        <f t="shared" si="1"/>
        <v>2.6164688154053082E-3</v>
      </c>
      <c r="C21">
        <f t="shared" si="2"/>
        <v>1.7589180733078398E-3</v>
      </c>
      <c r="D21">
        <f t="shared" si="3"/>
        <v>1.8689062967180772E-4</v>
      </c>
      <c r="E21">
        <f t="shared" si="0"/>
        <v>0</v>
      </c>
    </row>
    <row r="22" spans="1:5" x14ac:dyDescent="0.2">
      <c r="A22">
        <v>15</v>
      </c>
      <c r="B22">
        <f t="shared" si="1"/>
        <v>6.3867534549690809E-3</v>
      </c>
      <c r="C22">
        <f t="shared" si="2"/>
        <v>3.7702846395637727E-3</v>
      </c>
      <c r="D22">
        <f t="shared" si="3"/>
        <v>4.2578356366460539E-4</v>
      </c>
      <c r="E22">
        <f t="shared" si="0"/>
        <v>0</v>
      </c>
    </row>
    <row r="23" spans="1:5" x14ac:dyDescent="0.2">
      <c r="A23">
        <v>16</v>
      </c>
      <c r="B23">
        <f t="shared" si="1"/>
        <v>1.3254960913789672E-2</v>
      </c>
      <c r="C23">
        <f t="shared" si="2"/>
        <v>6.8682074588205912E-3</v>
      </c>
      <c r="D23">
        <f t="shared" si="3"/>
        <v>8.284350571118545E-4</v>
      </c>
      <c r="E23">
        <f t="shared" si="0"/>
        <v>0</v>
      </c>
    </row>
    <row r="24" spans="1:5" x14ac:dyDescent="0.2">
      <c r="A24">
        <v>17</v>
      </c>
      <c r="B24">
        <f t="shared" si="1"/>
        <v>2.4357181627980205E-2</v>
      </c>
      <c r="C24">
        <f t="shared" si="2"/>
        <v>1.1102220714190533E-2</v>
      </c>
      <c r="D24">
        <f t="shared" si="3"/>
        <v>1.4327753898811886E-3</v>
      </c>
      <c r="E24">
        <f t="shared" si="0"/>
        <v>0</v>
      </c>
    </row>
    <row r="25" spans="1:5" x14ac:dyDescent="0.2">
      <c r="A25">
        <v>18</v>
      </c>
      <c r="B25">
        <f t="shared" si="1"/>
        <v>4.0758856344796666E-2</v>
      </c>
      <c r="C25">
        <f t="shared" si="2"/>
        <v>1.6401674716816462E-2</v>
      </c>
      <c r="D25">
        <f t="shared" si="3"/>
        <v>2.2643809080442594E-3</v>
      </c>
      <c r="E25">
        <f t="shared" si="0"/>
        <v>0</v>
      </c>
    </row>
    <row r="26" spans="1:5" x14ac:dyDescent="0.2">
      <c r="A26">
        <v>19</v>
      </c>
      <c r="B26">
        <f t="shared" si="1"/>
        <v>6.3368701525849572E-2</v>
      </c>
      <c r="C26">
        <f t="shared" si="2"/>
        <v>2.2609845181052905E-2</v>
      </c>
      <c r="D26">
        <f t="shared" si="3"/>
        <v>3.3351948171499776E-3</v>
      </c>
      <c r="E26">
        <f t="shared" si="0"/>
        <v>0</v>
      </c>
    </row>
    <row r="27" spans="1:5" x14ac:dyDescent="0.2">
      <c r="A27">
        <v>20</v>
      </c>
      <c r="B27">
        <f t="shared" si="1"/>
        <v>9.2891059760077818E-2</v>
      </c>
      <c r="C27">
        <f t="shared" si="2"/>
        <v>2.9522358234228246E-2</v>
      </c>
      <c r="D27">
        <f t="shared" si="3"/>
        <v>4.6445529880038911E-3</v>
      </c>
      <c r="E27">
        <f t="shared" si="0"/>
        <v>0</v>
      </c>
    </row>
    <row r="28" spans="1:5" x14ac:dyDescent="0.2">
      <c r="A28">
        <v>21</v>
      </c>
      <c r="B28">
        <f t="shared" si="1"/>
        <v>0.12981074379525814</v>
      </c>
      <c r="C28">
        <f t="shared" si="2"/>
        <v>3.6919684035180325E-2</v>
      </c>
      <c r="D28">
        <f t="shared" si="3"/>
        <v>6.1814639902503877E-3</v>
      </c>
      <c r="E28">
        <f t="shared" si="0"/>
        <v>0</v>
      </c>
    </row>
    <row r="29" spans="1:5" x14ac:dyDescent="0.2">
      <c r="A29">
        <v>22</v>
      </c>
      <c r="B29">
        <f t="shared" si="1"/>
        <v>0.17440098015055883</v>
      </c>
      <c r="C29">
        <f t="shared" si="2"/>
        <v>4.4590236355300683E-2</v>
      </c>
      <c r="D29">
        <f t="shared" si="3"/>
        <v>7.9273172795708557E-3</v>
      </c>
      <c r="E29">
        <f t="shared" si="0"/>
        <v>0</v>
      </c>
    </row>
    <row r="30" spans="1:5" x14ac:dyDescent="0.2">
      <c r="A30">
        <v>23</v>
      </c>
      <c r="B30">
        <f t="shared" si="1"/>
        <v>0.22674541097731954</v>
      </c>
      <c r="C30">
        <f t="shared" si="2"/>
        <v>5.2344430826760713E-2</v>
      </c>
      <c r="D30">
        <f t="shared" si="3"/>
        <v>9.8584961294486753E-3</v>
      </c>
      <c r="E30">
        <f t="shared" si="0"/>
        <v>0</v>
      </c>
    </row>
    <row r="31" spans="1:5" x14ac:dyDescent="0.2">
      <c r="A31">
        <v>24</v>
      </c>
      <c r="B31">
        <f t="shared" si="1"/>
        <v>0.28676700958409052</v>
      </c>
      <c r="C31">
        <f t="shared" si="2"/>
        <v>6.0021598606770976E-2</v>
      </c>
      <c r="D31">
        <f t="shared" si="3"/>
        <v>1.1948625399337104E-2</v>
      </c>
      <c r="E31">
        <f t="shared" si="0"/>
        <v>0</v>
      </c>
    </row>
    <row r="32" spans="1:5" x14ac:dyDescent="0.2">
      <c r="A32">
        <v>25</v>
      </c>
      <c r="B32">
        <f t="shared" si="1"/>
        <v>0.35425892515569696</v>
      </c>
      <c r="C32">
        <f t="shared" si="2"/>
        <v>6.7491915571606442E-2</v>
      </c>
      <c r="D32">
        <f t="shared" si="3"/>
        <v>1.4170357006227879E-2</v>
      </c>
      <c r="E32">
        <f t="shared" si="0"/>
        <v>0</v>
      </c>
    </row>
    <row r="33" spans="1:5" x14ac:dyDescent="0.2">
      <c r="A33">
        <v>26</v>
      </c>
      <c r="B33">
        <f t="shared" si="1"/>
        <v>0.42891413159086039</v>
      </c>
      <c r="C33">
        <f t="shared" si="2"/>
        <v>7.4655206435163435E-2</v>
      </c>
      <c r="D33">
        <f t="shared" si="3"/>
        <v>1.6496697368879244E-2</v>
      </c>
      <c r="E33">
        <f t="shared" si="0"/>
        <v>0</v>
      </c>
    </row>
    <row r="34" spans="1:5" x14ac:dyDescent="0.2">
      <c r="A34">
        <v>27</v>
      </c>
      <c r="B34">
        <f t="shared" si="1"/>
        <v>0.51035215215370788</v>
      </c>
      <c r="C34">
        <f t="shared" si="2"/>
        <v>8.1438020562847491E-2</v>
      </c>
      <c r="D34">
        <f t="shared" si="3"/>
        <v>1.890193156124844E-2</v>
      </c>
      <c r="E34">
        <f t="shared" si="0"/>
        <v>0</v>
      </c>
    </row>
    <row r="35" spans="1:5" x14ac:dyDescent="0.2">
      <c r="A35">
        <v>28</v>
      </c>
      <c r="B35">
        <f t="shared" si="1"/>
        <v>0.59814208952906156</v>
      </c>
      <c r="C35">
        <f t="shared" si="2"/>
        <v>8.7789937375353677E-2</v>
      </c>
      <c r="D35">
        <f t="shared" si="3"/>
        <v>2.1362217483180769E-2</v>
      </c>
      <c r="E35">
        <f t="shared" si="0"/>
        <v>0</v>
      </c>
    </row>
    <row r="36" spans="1:5" x14ac:dyDescent="0.2">
      <c r="A36">
        <v>29</v>
      </c>
      <c r="B36">
        <f t="shared" si="1"/>
        <v>0.69182179868137261</v>
      </c>
      <c r="C36">
        <f t="shared" si="2"/>
        <v>9.3679709152311053E-2</v>
      </c>
      <c r="D36">
        <f t="shared" si="3"/>
        <v>2.3855924092461126E-2</v>
      </c>
      <c r="E36">
        <f t="shared" si="0"/>
        <v>0</v>
      </c>
    </row>
    <row r="37" spans="1:5" x14ac:dyDescent="0.2">
      <c r="A37">
        <v>30</v>
      </c>
      <c r="B37">
        <f t="shared" si="1"/>
        <v>0.7909133941943659</v>
      </c>
      <c r="C37">
        <f t="shared" si="2"/>
        <v>9.9091595512993291E-2</v>
      </c>
      <c r="D37">
        <f t="shared" si="3"/>
        <v>2.6363779806478863E-2</v>
      </c>
      <c r="E37">
        <f t="shared" si="0"/>
        <v>0</v>
      </c>
    </row>
    <row r="38" spans="1:5" x14ac:dyDescent="0.2">
      <c r="A38">
        <v>31</v>
      </c>
      <c r="B38">
        <f t="shared" si="1"/>
        <v>0.89493546651836142</v>
      </c>
      <c r="C38">
        <f t="shared" si="2"/>
        <v>0.10402207232399552</v>
      </c>
      <c r="D38">
        <f t="shared" si="3"/>
        <v>2.8868886016721336E-2</v>
      </c>
      <c r="E38">
        <f t="shared" si="0"/>
        <v>0</v>
      </c>
    </row>
    <row r="39" spans="1:5" x14ac:dyDescent="0.2">
      <c r="A39">
        <v>32</v>
      </c>
      <c r="B39">
        <f t="shared" si="1"/>
        <v>1.0034124548466317</v>
      </c>
      <c r="C39">
        <f t="shared" si="2"/>
        <v>0.10847698832827024</v>
      </c>
      <c r="D39">
        <f t="shared" si="3"/>
        <v>3.1356639213957239E-2</v>
      </c>
      <c r="E39">
        <f t="shared" ref="E39:E70" si="4">IF(D39=$D$128,A39,0)</f>
        <v>0</v>
      </c>
    </row>
    <row r="40" spans="1:5" x14ac:dyDescent="0.2">
      <c r="A40">
        <v>33</v>
      </c>
      <c r="B40">
        <f t="shared" si="1"/>
        <v>1.1158816319609657</v>
      </c>
      <c r="C40">
        <f t="shared" si="2"/>
        <v>0.11246917711433402</v>
      </c>
      <c r="D40">
        <f t="shared" si="3"/>
        <v>3.3814594907908051E-2</v>
      </c>
      <c r="E40">
        <f t="shared" si="4"/>
        <v>0</v>
      </c>
    </row>
    <row r="41" spans="1:5" x14ac:dyDescent="0.2">
      <c r="A41">
        <v>34</v>
      </c>
      <c r="B41">
        <f t="shared" si="1"/>
        <v>1.2318981276456353</v>
      </c>
      <c r="C41">
        <f t="shared" si="2"/>
        <v>0.11601649568466965</v>
      </c>
      <c r="D41">
        <f t="shared" si="3"/>
        <v>3.6232297871930448E-2</v>
      </c>
      <c r="E41">
        <f t="shared" si="4"/>
        <v>0</v>
      </c>
    </row>
    <row r="42" spans="1:5" x14ac:dyDescent="0.2">
      <c r="A42">
        <v>35</v>
      </c>
      <c r="B42">
        <f t="shared" si="1"/>
        <v>1.3510383709327212</v>
      </c>
      <c r="C42">
        <f t="shared" si="2"/>
        <v>0.11914024328708583</v>
      </c>
      <c r="D42">
        <f t="shared" si="3"/>
        <v>3.8601096312363463E-2</v>
      </c>
      <c r="E42">
        <f t="shared" si="4"/>
        <v>0</v>
      </c>
    </row>
    <row r="43" spans="1:5" x14ac:dyDescent="0.2">
      <c r="A43">
        <v>36</v>
      </c>
      <c r="B43">
        <f t="shared" si="1"/>
        <v>1.4729022789748778</v>
      </c>
      <c r="C43">
        <f t="shared" si="2"/>
        <v>0.12186390804215663</v>
      </c>
      <c r="D43">
        <f t="shared" si="3"/>
        <v>4.0913952193746606E-2</v>
      </c>
      <c r="E43">
        <f t="shared" si="4"/>
        <v>0</v>
      </c>
    </row>
    <row r="44" spans="1:5" x14ac:dyDescent="0.2">
      <c r="A44">
        <v>37</v>
      </c>
      <c r="B44">
        <f t="shared" si="1"/>
        <v>1.5971144683583682</v>
      </c>
      <c r="C44">
        <f t="shared" si="2"/>
        <v>0.12421218938349043</v>
      </c>
      <c r="D44">
        <f t="shared" si="3"/>
        <v>4.3165255901577521E-2</v>
      </c>
      <c r="E44">
        <f t="shared" si="4"/>
        <v>0</v>
      </c>
    </row>
    <row r="45" spans="1:5" x14ac:dyDescent="0.2">
      <c r="A45">
        <v>38</v>
      </c>
      <c r="B45">
        <f t="shared" si="1"/>
        <v>1.7233247166729544</v>
      </c>
      <c r="C45">
        <f t="shared" si="2"/>
        <v>0.12621024831458616</v>
      </c>
      <c r="D45">
        <f t="shared" si="3"/>
        <v>4.5350650438761957E-2</v>
      </c>
      <c r="E45">
        <f t="shared" si="4"/>
        <v>0</v>
      </c>
    </row>
    <row r="46" spans="1:5" x14ac:dyDescent="0.2">
      <c r="A46">
        <v>39</v>
      </c>
      <c r="B46">
        <f t="shared" si="1"/>
        <v>1.8512078597255017</v>
      </c>
      <c r="C46">
        <f t="shared" si="2"/>
        <v>0.12788314305254733</v>
      </c>
      <c r="D46">
        <f t="shared" si="3"/>
        <v>4.746686819808979E-2</v>
      </c>
      <c r="E46">
        <f t="shared" si="4"/>
        <v>0</v>
      </c>
    </row>
    <row r="47" spans="1:5" x14ac:dyDescent="0.2">
      <c r="A47">
        <v>40</v>
      </c>
      <c r="B47">
        <f t="shared" si="1"/>
        <v>1.9804632733602017</v>
      </c>
      <c r="C47">
        <f t="shared" si="2"/>
        <v>0.12925541363469994</v>
      </c>
      <c r="D47">
        <f t="shared" si="3"/>
        <v>4.9511581834005045E-2</v>
      </c>
      <c r="E47">
        <f t="shared" si="4"/>
        <v>0</v>
      </c>
    </row>
    <row r="48" spans="1:5" x14ac:dyDescent="0.2">
      <c r="A48">
        <v>41</v>
      </c>
      <c r="B48">
        <f t="shared" si="1"/>
        <v>2.1108140582329322</v>
      </c>
      <c r="C48">
        <f t="shared" si="2"/>
        <v>0.13035078487273055</v>
      </c>
      <c r="D48">
        <f t="shared" si="3"/>
        <v>5.1483269712998346E-2</v>
      </c>
      <c r="E48">
        <f t="shared" si="4"/>
        <v>0</v>
      </c>
    </row>
    <row r="49" spans="1:5" x14ac:dyDescent="0.2">
      <c r="A49">
        <v>42</v>
      </c>
      <c r="B49">
        <f t="shared" si="1"/>
        <v>2.2420060205605843</v>
      </c>
      <c r="C49">
        <f t="shared" si="2"/>
        <v>0.13119196232765207</v>
      </c>
      <c r="D49">
        <f t="shared" si="3"/>
        <v>5.3381095727632957E-2</v>
      </c>
      <c r="E49">
        <f t="shared" si="4"/>
        <v>0</v>
      </c>
    </row>
    <row r="50" spans="1:5" x14ac:dyDescent="0.2">
      <c r="A50">
        <v>43</v>
      </c>
      <c r="B50">
        <f t="shared" si="1"/>
        <v>2.3738065211758306</v>
      </c>
      <c r="C50">
        <f t="shared" si="2"/>
        <v>0.13180050061524629</v>
      </c>
      <c r="D50">
        <f t="shared" si="3"/>
        <v>5.5204802818042568E-2</v>
      </c>
      <c r="E50">
        <f t="shared" si="4"/>
        <v>0</v>
      </c>
    </row>
    <row r="51" spans="1:5" x14ac:dyDescent="0.2">
      <c r="A51">
        <v>44</v>
      </c>
      <c r="B51">
        <f t="shared" si="1"/>
        <v>2.5060032484879375</v>
      </c>
      <c r="C51">
        <f t="shared" si="2"/>
        <v>0.13219672731210697</v>
      </c>
      <c r="D51">
        <f t="shared" si="3"/>
        <v>5.695461928381676E-2</v>
      </c>
      <c r="E51">
        <f t="shared" si="4"/>
        <v>0</v>
      </c>
    </row>
    <row r="52" spans="1:5" x14ac:dyDescent="0.2">
      <c r="A52">
        <v>45</v>
      </c>
      <c r="B52">
        <f t="shared" si="1"/>
        <v>2.6384029575413961</v>
      </c>
      <c r="C52">
        <f t="shared" si="2"/>
        <v>0.13239970905345855</v>
      </c>
      <c r="D52">
        <f t="shared" si="3"/>
        <v>5.8631176834253243E-2</v>
      </c>
      <c r="E52">
        <f t="shared" si="4"/>
        <v>0</v>
      </c>
    </row>
    <row r="53" spans="1:5" x14ac:dyDescent="0.2">
      <c r="A53">
        <v>46</v>
      </c>
      <c r="B53">
        <f t="shared" si="1"/>
        <v>2.7708302067014365</v>
      </c>
      <c r="C53">
        <f t="shared" si="2"/>
        <v>0.13242724916004045</v>
      </c>
      <c r="D53">
        <f t="shared" si="3"/>
        <v>6.0235439276118186E-2</v>
      </c>
      <c r="E53">
        <f t="shared" si="4"/>
        <v>0</v>
      </c>
    </row>
    <row r="54" spans="1:5" x14ac:dyDescent="0.2">
      <c r="A54">
        <v>47</v>
      </c>
      <c r="B54">
        <f t="shared" si="1"/>
        <v>2.903126115079024</v>
      </c>
      <c r="C54">
        <f t="shared" si="2"/>
        <v>0.13229590837758742</v>
      </c>
      <c r="D54">
        <f t="shared" si="3"/>
        <v>6.1768640746362215E-2</v>
      </c>
      <c r="E54">
        <f t="shared" si="4"/>
        <v>0</v>
      </c>
    </row>
    <row r="55" spans="1:5" x14ac:dyDescent="0.2">
      <c r="A55">
        <v>48</v>
      </c>
      <c r="B55">
        <f t="shared" si="1"/>
        <v>3.035147157212871</v>
      </c>
      <c r="C55">
        <f t="shared" si="2"/>
        <v>0.13202104213384702</v>
      </c>
      <c r="D55">
        <f t="shared" si="3"/>
        <v>6.3232232441934808E-2</v>
      </c>
      <c r="E55">
        <f t="shared" si="4"/>
        <v>0</v>
      </c>
    </row>
    <row r="56" spans="1:5" x14ac:dyDescent="0.2">
      <c r="A56">
        <v>49</v>
      </c>
      <c r="B56">
        <f t="shared" si="1"/>
        <v>3.1667640063971851</v>
      </c>
      <c r="C56">
        <f t="shared" si="2"/>
        <v>0.13161684918431416</v>
      </c>
      <c r="D56">
        <f t="shared" si="3"/>
        <v>6.4627836865248672E-2</v>
      </c>
      <c r="E56">
        <f t="shared" si="4"/>
        <v>0</v>
      </c>
    </row>
    <row r="57" spans="1:5" x14ac:dyDescent="0.2">
      <c r="A57">
        <v>50</v>
      </c>
      <c r="B57">
        <f t="shared" si="1"/>
        <v>3.2978604340880366</v>
      </c>
      <c r="C57">
        <f t="shared" si="2"/>
        <v>0.1310964276908515</v>
      </c>
      <c r="D57">
        <f t="shared" si="3"/>
        <v>6.5957208681760734E-2</v>
      </c>
      <c r="E57">
        <f t="shared" si="4"/>
        <v>0</v>
      </c>
    </row>
    <row r="58" spans="1:5" x14ac:dyDescent="0.2">
      <c r="A58">
        <v>51</v>
      </c>
      <c r="B58">
        <f t="shared" si="1"/>
        <v>3.4283322697984775</v>
      </c>
      <c r="C58">
        <f t="shared" si="2"/>
        <v>0.13047183571044085</v>
      </c>
      <c r="D58">
        <f t="shared" si="3"/>
        <v>6.7222201368597592E-2</v>
      </c>
      <c r="E58">
        <f t="shared" si="4"/>
        <v>0</v>
      </c>
    </row>
    <row r="59" spans="1:5" x14ac:dyDescent="0.2">
      <c r="A59">
        <v>52</v>
      </c>
      <c r="B59">
        <f t="shared" si="1"/>
        <v>3.5580864236083216</v>
      </c>
      <c r="C59">
        <f t="shared" si="2"/>
        <v>0.12975415380984412</v>
      </c>
      <c r="D59">
        <f t="shared" si="3"/>
        <v>6.8424738915544653E-2</v>
      </c>
      <c r="E59">
        <f t="shared" si="4"/>
        <v>0</v>
      </c>
    </row>
    <row r="60" spans="1:5" x14ac:dyDescent="0.2">
      <c r="A60">
        <v>53</v>
      </c>
      <c r="B60">
        <f t="shared" si="1"/>
        <v>3.6870399717115951</v>
      </c>
      <c r="C60">
        <f t="shared" si="2"/>
        <v>0.12895354810327353</v>
      </c>
      <c r="D60">
        <f t="shared" si="3"/>
        <v>6.9566791919086698E-2</v>
      </c>
      <c r="E60">
        <f t="shared" si="4"/>
        <v>0</v>
      </c>
    </row>
    <row r="61" spans="1:5" x14ac:dyDescent="0.2">
      <c r="A61">
        <v>54</v>
      </c>
      <c r="B61">
        <f t="shared" si="1"/>
        <v>3.815119304177252</v>
      </c>
      <c r="C61">
        <f t="shared" si="2"/>
        <v>0.12807933246565684</v>
      </c>
      <c r="D61">
        <f t="shared" si="3"/>
        <v>7.065035748476392E-2</v>
      </c>
      <c r="E61">
        <f t="shared" si="4"/>
        <v>0</v>
      </c>
    </row>
    <row r="62" spans="1:5" x14ac:dyDescent="0.2">
      <c r="A62">
        <v>55</v>
      </c>
      <c r="B62">
        <f t="shared" si="1"/>
        <v>3.9422593332059703</v>
      </c>
      <c r="C62">
        <f t="shared" si="2"/>
        <v>0.12714002902871835</v>
      </c>
      <c r="D62">
        <f t="shared" si="3"/>
        <v>7.1677442421926738E-2</v>
      </c>
      <c r="E62">
        <f t="shared" si="4"/>
        <v>0</v>
      </c>
    </row>
    <row r="63" spans="1:5" x14ac:dyDescent="0.2">
      <c r="A63">
        <v>56</v>
      </c>
      <c r="B63">
        <f t="shared" si="1"/>
        <v>4.0684027595477392</v>
      </c>
      <c r="C63">
        <f t="shared" si="2"/>
        <v>0.12614342634176889</v>
      </c>
      <c r="D63">
        <f t="shared" si="3"/>
        <v>7.2650049277638198E-2</v>
      </c>
      <c r="E63">
        <f t="shared" si="4"/>
        <v>0</v>
      </c>
    </row>
    <row r="64" spans="1:5" x14ac:dyDescent="0.2">
      <c r="A64">
        <v>57</v>
      </c>
      <c r="B64">
        <f t="shared" si="1"/>
        <v>4.1934993943379171</v>
      </c>
      <c r="C64">
        <f t="shared" si="2"/>
        <v>0.12509663479017785</v>
      </c>
      <c r="D64">
        <f t="shared" si="3"/>
        <v>7.3570164812945912E-2</v>
      </c>
      <c r="E64">
        <f t="shared" si="4"/>
        <v>0</v>
      </c>
    </row>
    <row r="65" spans="1:5" x14ac:dyDescent="0.2">
      <c r="A65">
        <v>58</v>
      </c>
      <c r="B65">
        <f t="shared" si="1"/>
        <v>4.3175055333633505</v>
      </c>
      <c r="C65">
        <f t="shared" si="2"/>
        <v>0.12400613902543345</v>
      </c>
      <c r="D65">
        <f t="shared" si="3"/>
        <v>7.4439750575230182E-2</v>
      </c>
      <c r="E65">
        <f t="shared" si="4"/>
        <v>0</v>
      </c>
    </row>
    <row r="66" spans="1:5" x14ac:dyDescent="0.2">
      <c r="A66">
        <v>59</v>
      </c>
      <c r="B66">
        <f t="shared" si="1"/>
        <v>4.4403833806455912</v>
      </c>
      <c r="C66">
        <f t="shared" si="2"/>
        <v>0.12287784728224072</v>
      </c>
      <c r="D66">
        <f t="shared" si="3"/>
        <v>7.5260735265179513E-2</v>
      </c>
      <c r="E66">
        <f t="shared" si="4"/>
        <v>0</v>
      </c>
    </row>
    <row r="67" spans="1:5" x14ac:dyDescent="0.2">
      <c r="A67">
        <v>60</v>
      </c>
      <c r="B67">
        <f t="shared" si="1"/>
        <v>4.5621005181941348</v>
      </c>
      <c r="C67">
        <f t="shared" si="2"/>
        <v>0.12171713754854352</v>
      </c>
      <c r="D67">
        <f t="shared" si="3"/>
        <v>7.603500863656891E-2</v>
      </c>
      <c r="E67">
        <f t="shared" si="4"/>
        <v>0</v>
      </c>
    </row>
    <row r="68" spans="1:5" x14ac:dyDescent="0.2">
      <c r="A68">
        <v>61</v>
      </c>
      <c r="B68">
        <f t="shared" si="1"/>
        <v>4.6826294188149653</v>
      </c>
      <c r="C68">
        <f t="shared" si="2"/>
        <v>0.12052890062083055</v>
      </c>
      <c r="D68">
        <f t="shared" si="3"/>
        <v>7.6764416701884677E-2</v>
      </c>
      <c r="E68">
        <f t="shared" si="4"/>
        <v>0</v>
      </c>
    </row>
    <row r="69" spans="1:5" x14ac:dyDescent="0.2">
      <c r="A69">
        <v>62</v>
      </c>
      <c r="B69">
        <f t="shared" si="1"/>
        <v>4.8019469989396022</v>
      </c>
      <c r="C69">
        <f t="shared" si="2"/>
        <v>0.11931758012463689</v>
      </c>
      <c r="D69">
        <f t="shared" si="3"/>
        <v>7.7450758047412943E-2</v>
      </c>
      <c r="E69">
        <f t="shared" si="4"/>
        <v>0</v>
      </c>
    </row>
    <row r="70" spans="1:5" x14ac:dyDescent="0.2">
      <c r="A70">
        <v>63</v>
      </c>
      <c r="B70">
        <f t="shared" si="1"/>
        <v>4.9200342085528588</v>
      </c>
      <c r="C70">
        <f t="shared" si="2"/>
        <v>0.11808720961325658</v>
      </c>
      <c r="D70">
        <f t="shared" si="3"/>
        <v>7.8095781088140609E-2</v>
      </c>
      <c r="E70">
        <f t="shared" si="4"/>
        <v>0</v>
      </c>
    </row>
    <row r="71" spans="1:5" x14ac:dyDescent="0.2">
      <c r="A71">
        <v>64</v>
      </c>
      <c r="B71">
        <f t="shared" si="1"/>
        <v>5.03687565543252</v>
      </c>
      <c r="C71">
        <f t="shared" si="2"/>
        <v>0.11684144687966125</v>
      </c>
      <c r="D71">
        <f t="shared" si="3"/>
        <v>7.8701182116133125E-2</v>
      </c>
      <c r="E71">
        <f t="shared" ref="E71:E102" si="5">IF(D71=$D$128,A71,0)</f>
        <v>0</v>
      </c>
    </row>
    <row r="72" spans="1:5" x14ac:dyDescent="0.2">
      <c r="A72">
        <v>65</v>
      </c>
      <c r="B72">
        <f t="shared" ref="B72:B127" si="6">IF(A72&lt;=$B$4,0,$B$2*EXP(-$B$3/(A72-$B$4)))</f>
        <v>5.1524592610625684</v>
      </c>
      <c r="C72">
        <f t="shared" si="2"/>
        <v>0.11558360563004832</v>
      </c>
      <c r="D72">
        <f t="shared" si="3"/>
        <v>7.9268604016347208E-2</v>
      </c>
      <c r="E72">
        <f t="shared" si="5"/>
        <v>0</v>
      </c>
    </row>
    <row r="73" spans="1:5" x14ac:dyDescent="0.2">
      <c r="A73">
        <v>66</v>
      </c>
      <c r="B73">
        <f t="shared" si="6"/>
        <v>5.266775945737149</v>
      </c>
      <c r="C73">
        <f t="shared" ref="C73:C127" si="7">B73-B72</f>
        <v>0.11431668467458067</v>
      </c>
      <c r="D73">
        <f t="shared" ref="D73:D127" si="8">B73/A73</f>
        <v>7.9799635541471958E-2</v>
      </c>
      <c r="E73">
        <f t="shared" si="5"/>
        <v>0</v>
      </c>
    </row>
    <row r="74" spans="1:5" x14ac:dyDescent="0.2">
      <c r="A74">
        <v>67</v>
      </c>
      <c r="B74">
        <f t="shared" si="6"/>
        <v>5.3798193405301635</v>
      </c>
      <c r="C74">
        <f t="shared" si="7"/>
        <v>0.11304339479301451</v>
      </c>
      <c r="D74">
        <f t="shared" si="8"/>
        <v>8.0295811052689015E-2</v>
      </c>
      <c r="E74">
        <f t="shared" si="5"/>
        <v>0</v>
      </c>
    </row>
    <row r="75" spans="1:5" x14ac:dyDescent="0.2">
      <c r="A75">
        <v>68</v>
      </c>
      <c r="B75">
        <f t="shared" si="6"/>
        <v>5.4915855239620264</v>
      </c>
      <c r="C75">
        <f t="shared" si="7"/>
        <v>0.11176618343186284</v>
      </c>
      <c r="D75">
        <f t="shared" si="8"/>
        <v>8.0758610646500389E-2</v>
      </c>
      <c r="E75">
        <f t="shared" si="5"/>
        <v>0</v>
      </c>
    </row>
    <row r="76" spans="1:5" x14ac:dyDescent="0.2">
      <c r="A76">
        <v>69</v>
      </c>
      <c r="B76">
        <f t="shared" si="6"/>
        <v>5.6020727813478564</v>
      </c>
      <c r="C76">
        <f t="shared" si="7"/>
        <v>0.11048725738582998</v>
      </c>
      <c r="D76">
        <f t="shared" si="8"/>
        <v>8.1189460599244298E-2</v>
      </c>
      <c r="E76">
        <f t="shared" si="5"/>
        <v>0</v>
      </c>
    </row>
    <row r="77" spans="1:5" x14ac:dyDescent="0.2">
      <c r="A77">
        <v>70</v>
      </c>
      <c r="B77">
        <f t="shared" si="6"/>
        <v>5.711281384958685</v>
      </c>
      <c r="C77">
        <f t="shared" si="7"/>
        <v>0.10920860361082863</v>
      </c>
      <c r="D77">
        <f t="shared" si="8"/>
        <v>8.158973407083836E-2</v>
      </c>
      <c r="E77">
        <f t="shared" si="5"/>
        <v>0</v>
      </c>
    </row>
    <row r="78" spans="1:5" x14ac:dyDescent="0.2">
      <c r="A78">
        <v>71</v>
      </c>
      <c r="B78">
        <f t="shared" si="6"/>
        <v>5.819213393267832</v>
      </c>
      <c r="C78">
        <f t="shared" si="7"/>
        <v>0.10793200830914707</v>
      </c>
      <c r="D78">
        <f t="shared" si="8"/>
        <v>8.1960752017856783E-2</v>
      </c>
      <c r="E78">
        <f t="shared" si="5"/>
        <v>0</v>
      </c>
    </row>
    <row r="79" spans="1:5" x14ac:dyDescent="0.2">
      <c r="A79">
        <v>72</v>
      </c>
      <c r="B79">
        <f t="shared" si="6"/>
        <v>5.9258724676878307</v>
      </c>
      <c r="C79">
        <f t="shared" si="7"/>
        <v>0.10665907441999867</v>
      </c>
      <c r="D79">
        <f t="shared" si="8"/>
        <v>8.2303784273442093E-2</v>
      </c>
      <c r="E79">
        <f t="shared" si="5"/>
        <v>0</v>
      </c>
    </row>
    <row r="80" spans="1:5" x14ac:dyDescent="0.2">
      <c r="A80">
        <v>73</v>
      </c>
      <c r="B80">
        <f t="shared" si="6"/>
        <v>6.031263705328521</v>
      </c>
      <c r="C80">
        <f t="shared" si="7"/>
        <v>0.10539123764069025</v>
      </c>
      <c r="D80">
        <f t="shared" si="8"/>
        <v>8.2620050757924945E-2</v>
      </c>
      <c r="E80">
        <f t="shared" si="5"/>
        <v>0</v>
      </c>
    </row>
    <row r="81" spans="1:5" x14ac:dyDescent="0.2">
      <c r="A81">
        <v>74</v>
      </c>
      <c r="B81">
        <f t="shared" si="6"/>
        <v>6.1353934864244932</v>
      </c>
      <c r="C81">
        <f t="shared" si="7"/>
        <v>0.10412978109597226</v>
      </c>
      <c r="D81">
        <f t="shared" si="8"/>
        <v>8.2910722789520178E-2</v>
      </c>
      <c r="E81">
        <f t="shared" si="5"/>
        <v>0</v>
      </c>
    </row>
    <row r="82" spans="1:5" x14ac:dyDescent="0.2">
      <c r="A82">
        <v>75</v>
      </c>
      <c r="B82">
        <f t="shared" si="6"/>
        <v>6.2382693351893916</v>
      </c>
      <c r="C82">
        <f t="shared" si="7"/>
        <v>0.10287584876489841</v>
      </c>
      <c r="D82">
        <f t="shared" si="8"/>
        <v>8.3176924469191893E-2</v>
      </c>
      <c r="E82">
        <f t="shared" si="5"/>
        <v>0</v>
      </c>
    </row>
    <row r="83" spans="1:5" x14ac:dyDescent="0.2">
      <c r="A83">
        <v>76</v>
      </c>
      <c r="B83">
        <f t="shared" si="6"/>
        <v>6.3398997929564702</v>
      </c>
      <c r="C83">
        <f t="shared" si="7"/>
        <v>0.10163045776707857</v>
      </c>
      <c r="D83">
        <f t="shared" si="8"/>
        <v>8.3419734117848296E-2</v>
      </c>
      <c r="E83">
        <f t="shared" si="5"/>
        <v>0</v>
      </c>
    </row>
    <row r="84" spans="1:5" x14ac:dyDescent="0.2">
      <c r="A84">
        <v>77</v>
      </c>
      <c r="B84">
        <f t="shared" si="6"/>
        <v>6.440294302559022</v>
      </c>
      <c r="C84">
        <f t="shared" si="7"/>
        <v>0.10039450960255181</v>
      </c>
      <c r="D84">
        <f t="shared" si="8"/>
        <v>8.364018574751976E-2</v>
      </c>
      <c r="E84">
        <f t="shared" si="5"/>
        <v>0</v>
      </c>
    </row>
    <row r="85" spans="1:5" x14ac:dyDescent="0.2">
      <c r="A85">
        <v>78</v>
      </c>
      <c r="B85">
        <f t="shared" si="6"/>
        <v>6.5394631029914905</v>
      </c>
      <c r="C85">
        <f t="shared" si="7"/>
        <v>9.9168800432468451E-2</v>
      </c>
      <c r="D85">
        <f t="shared" si="8"/>
        <v>8.3839270551172948E-2</v>
      </c>
      <c r="E85">
        <f t="shared" si="5"/>
        <v>0</v>
      </c>
    </row>
    <row r="86" spans="1:5" x14ac:dyDescent="0.2">
      <c r="A86">
        <v>79</v>
      </c>
      <c r="B86">
        <f t="shared" si="6"/>
        <v>6.6374171334725114</v>
      </c>
      <c r="C86">
        <f t="shared" si="7"/>
        <v>9.7954030481020915E-2</v>
      </c>
      <c r="D86">
        <f t="shared" si="8"/>
        <v>8.4017938398386213E-2</v>
      </c>
      <c r="E86">
        <f t="shared" si="5"/>
        <v>0</v>
      </c>
    </row>
    <row r="87" spans="1:5" x14ac:dyDescent="0.2">
      <c r="A87">
        <v>80</v>
      </c>
      <c r="B87">
        <f t="shared" si="6"/>
        <v>6.7341679461051305</v>
      </c>
      <c r="C87">
        <f t="shared" si="7"/>
        <v>9.6750812632619088E-2</v>
      </c>
      <c r="D87">
        <f t="shared" si="8"/>
        <v>8.4177099326314134E-2</v>
      </c>
      <c r="E87">
        <f t="shared" si="5"/>
        <v>0</v>
      </c>
    </row>
    <row r="88" spans="1:5" x14ac:dyDescent="0.2">
      <c r="A88">
        <v>81</v>
      </c>
      <c r="B88">
        <f t="shared" si="6"/>
        <v>6.8297276263976308</v>
      </c>
      <c r="C88">
        <f t="shared" si="7"/>
        <v>9.5559680292500282E-2</v>
      </c>
      <c r="D88">
        <f t="shared" si="8"/>
        <v>8.4317625017254705E-2</v>
      </c>
      <c r="E88">
        <f t="shared" si="5"/>
        <v>0</v>
      </c>
    </row>
    <row r="89" spans="1:5" x14ac:dyDescent="0.2">
      <c r="A89">
        <v>82</v>
      </c>
      <c r="B89">
        <f t="shared" si="6"/>
        <v>6.9241087209708612</v>
      </c>
      <c r="C89">
        <f t="shared" si="7"/>
        <v>9.4381094573230406E-2</v>
      </c>
      <c r="D89">
        <f t="shared" si="8"/>
        <v>8.4440350255742203E-2</v>
      </c>
      <c r="E89">
        <f t="shared" si="5"/>
        <v>0</v>
      </c>
    </row>
    <row r="90" spans="1:5" x14ac:dyDescent="0.2">
      <c r="A90">
        <v>83</v>
      </c>
      <c r="B90">
        <f t="shared" si="6"/>
        <v>7.017324171835412</v>
      </c>
      <c r="C90">
        <f t="shared" si="7"/>
        <v>9.3215450864550853E-2</v>
      </c>
      <c r="D90">
        <f t="shared" si="8"/>
        <v>8.4546074359462792E-2</v>
      </c>
      <c r="E90">
        <f t="shared" si="5"/>
        <v>0</v>
      </c>
    </row>
    <row r="91" spans="1:5" x14ac:dyDescent="0.2">
      <c r="A91">
        <v>84</v>
      </c>
      <c r="B91">
        <f t="shared" si="6"/>
        <v>7.1093872566745659</v>
      </c>
      <c r="C91">
        <f t="shared" si="7"/>
        <v>9.206308483915393E-2</v>
      </c>
      <c r="D91">
        <f t="shared" si="8"/>
        <v>8.4635562579459117E-2</v>
      </c>
      <c r="E91">
        <f t="shared" si="5"/>
        <v>0</v>
      </c>
    </row>
    <row r="92" spans="1:5" x14ac:dyDescent="0.2">
      <c r="A92">
        <v>85</v>
      </c>
      <c r="B92">
        <f t="shared" si="6"/>
        <v>7.2003115346171356</v>
      </c>
      <c r="C92">
        <f t="shared" si="7"/>
        <v>9.0924277942569631E-2</v>
      </c>
      <c r="D92">
        <f t="shared" si="8"/>
        <v>8.4709547466083945E-2</v>
      </c>
      <c r="E92">
        <f t="shared" si="5"/>
        <v>0</v>
      </c>
    </row>
    <row r="93" spans="1:5" x14ac:dyDescent="0.2">
      <c r="A93">
        <v>86</v>
      </c>
      <c r="B93">
        <f t="shared" si="6"/>
        <v>7.2901107970284329</v>
      </c>
      <c r="C93">
        <f t="shared" si="7"/>
        <v>8.979926241129732E-2</v>
      </c>
      <c r="D93">
        <f t="shared" si="8"/>
        <v>8.476873019800503E-2</v>
      </c>
      <c r="E93">
        <f t="shared" si="5"/>
        <v>0</v>
      </c>
    </row>
    <row r="94" spans="1:5" x14ac:dyDescent="0.2">
      <c r="A94">
        <v>87</v>
      </c>
      <c r="B94">
        <f t="shared" si="6"/>
        <v>7.3787990228879989</v>
      </c>
      <c r="C94">
        <f t="shared" si="7"/>
        <v>8.8688225859566039E-2</v>
      </c>
      <c r="D94">
        <f t="shared" si="8"/>
        <v>8.4813781872275854E-2</v>
      </c>
      <c r="E94">
        <f t="shared" si="5"/>
        <v>0</v>
      </c>
    </row>
    <row r="95" spans="1:5" x14ac:dyDescent="0.2">
      <c r="A95">
        <v>88</v>
      </c>
      <c r="B95">
        <f t="shared" si="6"/>
        <v>7.4663903383595915</v>
      </c>
      <c r="C95">
        <f t="shared" si="7"/>
        <v>8.7591315471592601E-2</v>
      </c>
      <c r="D95">
        <f t="shared" si="8"/>
        <v>8.4845344754086269E-2</v>
      </c>
      <c r="E95">
        <f t="shared" si="5"/>
        <v>0</v>
      </c>
    </row>
    <row r="96" spans="1:5" x14ac:dyDescent="0.2">
      <c r="A96">
        <v>89</v>
      </c>
      <c r="B96">
        <f t="shared" si="6"/>
        <v>7.5528989801927757</v>
      </c>
      <c r="C96">
        <f t="shared" si="7"/>
        <v>8.6508641833184186E-2</v>
      </c>
      <c r="D96">
        <f t="shared" si="8"/>
        <v>8.4864033485312088E-2</v>
      </c>
      <c r="E96">
        <f t="shared" si="5"/>
        <v>0</v>
      </c>
    </row>
    <row r="97" spans="1:5" x14ac:dyDescent="0.2">
      <c r="A97">
        <v>90</v>
      </c>
      <c r="B97">
        <f t="shared" si="6"/>
        <v>7.6383392626262498</v>
      </c>
      <c r="C97">
        <f t="shared" si="7"/>
        <v>8.5440282433474124E-2</v>
      </c>
      <c r="D97">
        <f t="shared" si="8"/>
        <v>8.4870436251402781E-2</v>
      </c>
      <c r="E97">
        <f t="shared" si="5"/>
        <v>90</v>
      </c>
    </row>
    <row r="98" spans="1:5" x14ac:dyDescent="0.2">
      <c r="A98">
        <v>91</v>
      </c>
      <c r="B98">
        <f t="shared" si="6"/>
        <v>7.7227255474913159</v>
      </c>
      <c r="C98">
        <f t="shared" si="7"/>
        <v>8.4386284865066052E-2</v>
      </c>
      <c r="D98">
        <f t="shared" si="8"/>
        <v>8.4865115906497979E-2</v>
      </c>
      <c r="E98">
        <f t="shared" si="5"/>
        <v>0</v>
      </c>
    </row>
    <row r="99" spans="1:5" x14ac:dyDescent="0.2">
      <c r="A99">
        <v>92</v>
      </c>
      <c r="B99">
        <f t="shared" si="6"/>
        <v>7.806072217239632</v>
      </c>
      <c r="C99">
        <f t="shared" si="7"/>
        <v>8.334666974831606E-2</v>
      </c>
      <c r="D99">
        <f t="shared" si="8"/>
        <v>8.4848611056952516E-2</v>
      </c>
      <c r="E99">
        <f t="shared" si="5"/>
        <v>0</v>
      </c>
    </row>
    <row r="100" spans="1:5" x14ac:dyDescent="0.2">
      <c r="A100">
        <v>93</v>
      </c>
      <c r="B100">
        <f t="shared" si="6"/>
        <v>7.888393650642973</v>
      </c>
      <c r="C100">
        <f t="shared" si="7"/>
        <v>8.2321433403341082E-2</v>
      </c>
      <c r="D100">
        <f t="shared" si="8"/>
        <v>8.4821437103687877E-2</v>
      </c>
      <c r="E100">
        <f t="shared" si="5"/>
        <v>0</v>
      </c>
    </row>
    <row r="101" spans="1:5" x14ac:dyDescent="0.2">
      <c r="A101">
        <v>94</v>
      </c>
      <c r="B101">
        <f t="shared" si="6"/>
        <v>7.9697042009342596</v>
      </c>
      <c r="C101">
        <f t="shared" si="7"/>
        <v>8.1310550291286532E-2</v>
      </c>
      <c r="D101">
        <f t="shared" si="8"/>
        <v>8.4784087243981482E-2</v>
      </c>
      <c r="E101">
        <f t="shared" si="5"/>
        <v>0</v>
      </c>
    </row>
    <row r="102" spans="1:5" x14ac:dyDescent="0.2">
      <c r="A102">
        <v>95</v>
      </c>
      <c r="B102">
        <f t="shared" si="6"/>
        <v>8.0500181761787477</v>
      </c>
      <c r="C102">
        <f t="shared" si="7"/>
        <v>8.0313975244488134E-2</v>
      </c>
      <c r="D102">
        <f t="shared" si="8"/>
        <v>8.4737033433460507E-2</v>
      </c>
      <c r="E102">
        <f t="shared" si="5"/>
        <v>0</v>
      </c>
    </row>
    <row r="103" spans="1:5" x14ac:dyDescent="0.2">
      <c r="A103">
        <v>96</v>
      </c>
      <c r="B103">
        <f t="shared" si="6"/>
        <v>8.129349821682295</v>
      </c>
      <c r="C103">
        <f t="shared" si="7"/>
        <v>7.9331645503547321E-2</v>
      </c>
      <c r="D103">
        <f t="shared" si="8"/>
        <v>8.4680727309190573E-2</v>
      </c>
      <c r="E103">
        <f t="shared" ref="E103:E127" si="9">IF(D103=$D$128,A103,0)</f>
        <v>0</v>
      </c>
    </row>
    <row r="104" spans="1:5" x14ac:dyDescent="0.2">
      <c r="A104">
        <v>97</v>
      </c>
      <c r="B104">
        <f t="shared" si="6"/>
        <v>8.2077133042600003</v>
      </c>
      <c r="C104">
        <f t="shared" si="7"/>
        <v>7.8363482577705312E-2</v>
      </c>
      <c r="D104">
        <f t="shared" si="8"/>
        <v>8.4615601074845365E-2</v>
      </c>
      <c r="E104">
        <f t="shared" si="9"/>
        <v>0</v>
      </c>
    </row>
    <row r="105" spans="1:5" x14ac:dyDescent="0.2">
      <c r="A105">
        <v>98</v>
      </c>
      <c r="B105">
        <f t="shared" si="6"/>
        <v>8.2851226982035513</v>
      </c>
      <c r="C105">
        <f t="shared" si="7"/>
        <v>7.7409393943550953E-2</v>
      </c>
      <c r="D105">
        <f t="shared" si="8"/>
        <v>8.4542068349015828E-2</v>
      </c>
      <c r="E105">
        <f t="shared" si="9"/>
        <v>0</v>
      </c>
    </row>
    <row r="106" spans="1:5" x14ac:dyDescent="0.2">
      <c r="A106">
        <v>99</v>
      </c>
      <c r="B106">
        <f t="shared" si="6"/>
        <v>8.3615919727993386</v>
      </c>
      <c r="C106">
        <f t="shared" si="7"/>
        <v>7.646927459578734E-2</v>
      </c>
      <c r="D106">
        <f t="shared" si="8"/>
        <v>8.4460524977771095E-2</v>
      </c>
      <c r="E106">
        <f t="shared" si="9"/>
        <v>0</v>
      </c>
    </row>
    <row r="107" spans="1:5" x14ac:dyDescent="0.2">
      <c r="A107">
        <v>100</v>
      </c>
      <c r="B107">
        <f t="shared" si="6"/>
        <v>8.4371349812618881</v>
      </c>
      <c r="C107">
        <f t="shared" si="7"/>
        <v>7.5543008462549466E-2</v>
      </c>
      <c r="D107">
        <f t="shared" si="8"/>
        <v>8.4371349812618887E-2</v>
      </c>
      <c r="E107">
        <f t="shared" si="9"/>
        <v>0</v>
      </c>
    </row>
    <row r="108" spans="1:5" x14ac:dyDescent="0.2">
      <c r="A108">
        <v>101</v>
      </c>
      <c r="B108">
        <f t="shared" si="6"/>
        <v>8.5117654509587055</v>
      </c>
      <c r="C108">
        <f t="shared" si="7"/>
        <v>7.4630469696817414E-2</v>
      </c>
      <c r="D108">
        <f t="shared" si="8"/>
        <v>8.4274905455036686E-2</v>
      </c>
      <c r="E108">
        <f t="shared" si="9"/>
        <v>0</v>
      </c>
    </row>
    <row r="109" spans="1:5" x14ac:dyDescent="0.2">
      <c r="A109">
        <v>102</v>
      </c>
      <c r="B109">
        <f t="shared" si="6"/>
        <v>8.5854969748130365</v>
      </c>
      <c r="C109">
        <f t="shared" si="7"/>
        <v>7.3731523854331016E-2</v>
      </c>
      <c r="D109">
        <f t="shared" si="8"/>
        <v>8.4171538968755261E-2</v>
      </c>
      <c r="E109">
        <f t="shared" si="9"/>
        <v>0</v>
      </c>
    </row>
    <row r="110" spans="1:5" x14ac:dyDescent="0.2">
      <c r="A110">
        <v>103</v>
      </c>
      <c r="B110">
        <f t="shared" si="6"/>
        <v>8.6583430037806757</v>
      </c>
      <c r="C110">
        <f t="shared" si="7"/>
        <v>7.2846028967639143E-2</v>
      </c>
      <c r="D110">
        <f t="shared" si="8"/>
        <v>8.4061582560977427E-2</v>
      </c>
      <c r="E110">
        <f t="shared" si="9"/>
        <v>0</v>
      </c>
    </row>
    <row r="111" spans="1:5" x14ac:dyDescent="0.2">
      <c r="A111">
        <v>104</v>
      </c>
      <c r="B111">
        <f t="shared" si="6"/>
        <v>8.7303168403057114</v>
      </c>
      <c r="C111">
        <f t="shared" si="7"/>
        <v>7.197383652503575E-2</v>
      </c>
      <c r="D111">
        <f t="shared" si="8"/>
        <v>8.394535423370876E-2</v>
      </c>
      <c r="E111">
        <f t="shared" si="9"/>
        <v>0</v>
      </c>
    </row>
    <row r="112" spans="1:5" x14ac:dyDescent="0.2">
      <c r="A112">
        <v>105</v>
      </c>
      <c r="B112">
        <f t="shared" si="6"/>
        <v>8.8014316326681001</v>
      </c>
      <c r="C112">
        <f t="shared" si="7"/>
        <v>7.1114792362388712E-2</v>
      </c>
      <c r="D112">
        <f t="shared" si="8"/>
        <v>8.3823158406362855E-2</v>
      </c>
      <c r="E112">
        <f t="shared" si="9"/>
        <v>0</v>
      </c>
    </row>
    <row r="113" spans="1:5" x14ac:dyDescent="0.2">
      <c r="A113">
        <v>106</v>
      </c>
      <c r="B113">
        <f t="shared" si="6"/>
        <v>8.8717003701433512</v>
      </c>
      <c r="C113">
        <f t="shared" si="7"/>
        <v>7.0268737475251086E-2</v>
      </c>
      <c r="D113">
        <f t="shared" si="8"/>
        <v>8.3695286510786338E-2</v>
      </c>
      <c r="E113">
        <f t="shared" si="9"/>
        <v>0</v>
      </c>
    </row>
    <row r="114" spans="1:5" x14ac:dyDescent="0.2">
      <c r="A114">
        <v>107</v>
      </c>
      <c r="B114">
        <f t="shared" si="6"/>
        <v>8.9411358789012425</v>
      </c>
      <c r="C114">
        <f t="shared" si="7"/>
        <v>6.9435508757891284E-2</v>
      </c>
      <c r="D114">
        <f t="shared" si="8"/>
        <v>8.3562017559824703E-2</v>
      </c>
      <c r="E114">
        <f t="shared" si="9"/>
        <v>0</v>
      </c>
    </row>
    <row r="115" spans="1:5" x14ac:dyDescent="0.2">
      <c r="A115">
        <v>108</v>
      </c>
      <c r="B115">
        <f t="shared" si="6"/>
        <v>9.0097508185767019</v>
      </c>
      <c r="C115">
        <f t="shared" si="7"/>
        <v>6.8614939675459397E-2</v>
      </c>
      <c r="D115">
        <f t="shared" si="8"/>
        <v>8.3423618690525017E-2</v>
      </c>
      <c r="E115">
        <f t="shared" si="9"/>
        <v>0</v>
      </c>
    </row>
    <row r="116" spans="1:5" x14ac:dyDescent="0.2">
      <c r="A116">
        <v>109</v>
      </c>
      <c r="B116">
        <f t="shared" si="6"/>
        <v>9.07755767945158</v>
      </c>
      <c r="C116">
        <f t="shared" si="7"/>
        <v>6.7806860874878083E-2</v>
      </c>
      <c r="D116">
        <f t="shared" si="8"/>
        <v>8.3280345683042017E-2</v>
      </c>
      <c r="E116">
        <f t="shared" si="9"/>
        <v>0</v>
      </c>
    </row>
    <row r="117" spans="1:5" x14ac:dyDescent="0.2">
      <c r="A117">
        <v>110</v>
      </c>
      <c r="B117">
        <f t="shared" si="6"/>
        <v>9.144568780191209</v>
      </c>
      <c r="C117">
        <f t="shared" si="7"/>
        <v>6.7011100739629015E-2</v>
      </c>
      <c r="D117">
        <f t="shared" si="8"/>
        <v>8.3132443456283719E-2</v>
      </c>
      <c r="E117">
        <f t="shared" si="9"/>
        <v>0</v>
      </c>
    </row>
    <row r="118" spans="1:5" x14ac:dyDescent="0.2">
      <c r="A118">
        <v>111</v>
      </c>
      <c r="B118">
        <f t="shared" si="6"/>
        <v>9.210796266084337</v>
      </c>
      <c r="C118">
        <f t="shared" si="7"/>
        <v>6.6227485893127991E-2</v>
      </c>
      <c r="D118">
        <f t="shared" si="8"/>
        <v>8.2980146541300329E-2</v>
      </c>
      <c r="E118">
        <f t="shared" si="9"/>
        <v>0</v>
      </c>
    </row>
    <row r="119" spans="1:5" x14ac:dyDescent="0.2">
      <c r="A119">
        <v>112</v>
      </c>
      <c r="B119">
        <f t="shared" si="6"/>
        <v>9.2762521077393973</v>
      </c>
      <c r="C119">
        <f t="shared" si="7"/>
        <v>6.5455841655060354E-2</v>
      </c>
      <c r="D119">
        <f t="shared" si="8"/>
        <v>8.282367953338747E-2</v>
      </c>
      <c r="E119">
        <f t="shared" si="9"/>
        <v>0</v>
      </c>
    </row>
    <row r="120" spans="1:5" x14ac:dyDescent="0.2">
      <c r="A120">
        <v>113</v>
      </c>
      <c r="B120">
        <f t="shared" si="6"/>
        <v>9.3409481001939429</v>
      </c>
      <c r="C120">
        <f t="shared" si="7"/>
        <v>6.4695992454545603E-2</v>
      </c>
      <c r="D120">
        <f t="shared" si="8"/>
        <v>8.2663257523840197E-2</v>
      </c>
      <c r="E120">
        <f t="shared" si="9"/>
        <v>0</v>
      </c>
    </row>
    <row r="121" spans="1:5" x14ac:dyDescent="0.2">
      <c r="A121">
        <v>114</v>
      </c>
      <c r="B121">
        <f t="shared" si="6"/>
        <v>9.4048958623978329</v>
      </c>
      <c r="C121">
        <f t="shared" si="7"/>
        <v>6.394776220388998E-2</v>
      </c>
      <c r="D121">
        <f t="shared" si="8"/>
        <v>8.2499086512261691E-2</v>
      </c>
      <c r="E121">
        <f t="shared" si="9"/>
        <v>0</v>
      </c>
    </row>
    <row r="122" spans="1:5" x14ac:dyDescent="0.2">
      <c r="A122">
        <v>115</v>
      </c>
      <c r="B122">
        <f t="shared" si="6"/>
        <v>9.4681068370339396</v>
      </c>
      <c r="C122">
        <f t="shared" si="7"/>
        <v>6.3210974636106698E-2</v>
      </c>
      <c r="D122">
        <f t="shared" si="8"/>
        <v>8.2331363800295126E-2</v>
      </c>
      <c r="E122">
        <f t="shared" si="9"/>
        <v>0</v>
      </c>
    </row>
    <row r="123" spans="1:5" x14ac:dyDescent="0.2">
      <c r="A123">
        <v>116</v>
      </c>
      <c r="B123">
        <f t="shared" si="6"/>
        <v>9.5305922906433231</v>
      </c>
      <c r="C123">
        <f t="shared" si="7"/>
        <v>6.2485453609383512E-2</v>
      </c>
      <c r="D123">
        <f t="shared" si="8"/>
        <v>8.2160278367614858E-2</v>
      </c>
      <c r="E123">
        <f t="shared" si="9"/>
        <v>0</v>
      </c>
    </row>
    <row r="124" spans="1:5" x14ac:dyDescent="0.2">
      <c r="A124">
        <v>117</v>
      </c>
      <c r="B124">
        <f t="shared" si="6"/>
        <v>9.5923633140245013</v>
      </c>
      <c r="C124">
        <f t="shared" si="7"/>
        <v>6.1771023381178125E-2</v>
      </c>
      <c r="D124">
        <f t="shared" si="8"/>
        <v>8.1986011230978637E-2</v>
      </c>
      <c r="E124">
        <f t="shared" si="9"/>
        <v>0</v>
      </c>
    </row>
    <row r="125" spans="1:5" x14ac:dyDescent="0.2">
      <c r="A125">
        <v>118</v>
      </c>
      <c r="B125">
        <f t="shared" si="6"/>
        <v>9.6534308228791108</v>
      </c>
      <c r="C125">
        <f t="shared" si="7"/>
        <v>6.1067508854609542E-2</v>
      </c>
      <c r="D125">
        <f t="shared" si="8"/>
        <v>8.1808735787111106E-2</v>
      </c>
      <c r="E125">
        <f t="shared" si="9"/>
        <v>0</v>
      </c>
    </row>
    <row r="126" spans="1:5" x14ac:dyDescent="0.2">
      <c r="A126">
        <v>119</v>
      </c>
      <c r="B126">
        <f t="shared" si="6"/>
        <v>9.7138055586784962</v>
      </c>
      <c r="C126">
        <f t="shared" si="7"/>
        <v>6.0374735799385348E-2</v>
      </c>
      <c r="D126">
        <f t="shared" si="8"/>
        <v>8.1628618140155429E-2</v>
      </c>
      <c r="E126">
        <f t="shared" si="9"/>
        <v>0</v>
      </c>
    </row>
    <row r="127" spans="1:5" x14ac:dyDescent="0.2">
      <c r="A127">
        <v>120</v>
      </c>
      <c r="B127">
        <f t="shared" si="6"/>
        <v>9.7734980897280188</v>
      </c>
      <c r="C127">
        <f t="shared" si="7"/>
        <v>5.9692531049522657E-2</v>
      </c>
      <c r="D127">
        <f t="shared" si="8"/>
        <v>8.1445817414400157E-2</v>
      </c>
      <c r="E127">
        <f t="shared" si="9"/>
        <v>0</v>
      </c>
    </row>
    <row r="128" spans="1:5" x14ac:dyDescent="0.2">
      <c r="D128">
        <f>MAX(D7:D127)</f>
        <v>8.4870436251402781E-2</v>
      </c>
      <c r="E128">
        <f>SUM(E7:E127)</f>
        <v>90</v>
      </c>
    </row>
    <row r="129" spans="3:4" x14ac:dyDescent="0.2">
      <c r="C129">
        <f>MAX(C7:C127)</f>
        <v>0.13242724916004045</v>
      </c>
      <c r="D129">
        <f>MAX(D7:D127)</f>
        <v>8.4870436251402781E-2</v>
      </c>
    </row>
  </sheetData>
  <phoneticPr fontId="0"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9"/>
  <sheetViews>
    <sheetView zoomScale="110" zoomScaleNormal="110" workbookViewId="0">
      <selection activeCell="B6" sqref="B6"/>
    </sheetView>
  </sheetViews>
  <sheetFormatPr defaultRowHeight="12.75" x14ac:dyDescent="0.2"/>
  <cols>
    <col min="1" max="1" width="11" bestFit="1" customWidth="1"/>
    <col min="2" max="2" width="9.85546875" bestFit="1" customWidth="1"/>
    <col min="3" max="3" width="10.5703125" customWidth="1"/>
    <col min="4" max="4" width="11.140625" customWidth="1"/>
    <col min="10" max="10" width="14.140625" customWidth="1"/>
  </cols>
  <sheetData>
    <row r="2" spans="1:18" ht="12.75" customHeight="1" x14ac:dyDescent="0.2">
      <c r="A2" s="2" t="s">
        <v>0</v>
      </c>
      <c r="B2" s="3">
        <v>0.03</v>
      </c>
      <c r="C2" s="3" t="s">
        <v>13</v>
      </c>
      <c r="D2" s="4"/>
      <c r="F2" s="2" t="s">
        <v>20</v>
      </c>
      <c r="G2" s="3"/>
      <c r="H2" s="11">
        <f>B129</f>
        <v>61.786397952304753</v>
      </c>
      <c r="J2" s="32"/>
      <c r="K2" s="30" t="s">
        <v>22</v>
      </c>
      <c r="L2" s="30" t="s">
        <v>23</v>
      </c>
      <c r="M2" s="30" t="s">
        <v>25</v>
      </c>
      <c r="N2" s="30" t="s">
        <v>26</v>
      </c>
      <c r="O2" s="30" t="s">
        <v>24</v>
      </c>
      <c r="P2" s="30" t="s">
        <v>27</v>
      </c>
      <c r="Q2" s="13"/>
      <c r="R2" s="14" t="s">
        <v>29</v>
      </c>
    </row>
    <row r="3" spans="1:18" x14ac:dyDescent="0.2">
      <c r="A3" s="5" t="s">
        <v>1</v>
      </c>
      <c r="B3" s="6">
        <v>1</v>
      </c>
      <c r="C3" s="29" t="s">
        <v>46</v>
      </c>
      <c r="D3" s="7"/>
      <c r="F3" s="8" t="s">
        <v>21</v>
      </c>
      <c r="G3" s="9"/>
      <c r="H3" s="10">
        <f>G129</f>
        <v>54</v>
      </c>
      <c r="J3" s="33"/>
      <c r="K3" s="31"/>
      <c r="L3" s="31"/>
      <c r="M3" s="31"/>
      <c r="N3" s="31"/>
      <c r="O3" s="31"/>
      <c r="P3" s="31"/>
      <c r="Q3" s="12" t="s">
        <v>28</v>
      </c>
      <c r="R3" s="15" t="s">
        <v>30</v>
      </c>
    </row>
    <row r="4" spans="1:18" ht="12.75" customHeight="1" x14ac:dyDescent="0.2">
      <c r="A4" s="5" t="s">
        <v>2</v>
      </c>
      <c r="B4" s="6">
        <v>120</v>
      </c>
      <c r="C4" s="6" t="s">
        <v>14</v>
      </c>
      <c r="D4" s="7"/>
      <c r="J4" s="16" t="s">
        <v>31</v>
      </c>
      <c r="K4" s="20">
        <v>0.21</v>
      </c>
      <c r="L4" s="13">
        <v>0.14000000000000001</v>
      </c>
      <c r="M4" s="13">
        <v>0.12</v>
      </c>
      <c r="N4" s="13">
        <f>1-SUM(K4:M4,O4:Q4)</f>
        <v>0.20999999999999996</v>
      </c>
      <c r="O4" s="13">
        <v>0.01</v>
      </c>
      <c r="P4" s="13">
        <v>0.28000000000000003</v>
      </c>
      <c r="Q4" s="13">
        <v>0.03</v>
      </c>
      <c r="R4" s="21">
        <f>SUM(K4:Q4)</f>
        <v>1</v>
      </c>
    </row>
    <row r="5" spans="1:18" x14ac:dyDescent="0.2">
      <c r="A5" s="8" t="s">
        <v>12</v>
      </c>
      <c r="B5" s="9">
        <v>3</v>
      </c>
      <c r="C5" s="9" t="s">
        <v>15</v>
      </c>
      <c r="D5" s="10"/>
      <c r="J5" s="17" t="s">
        <v>32</v>
      </c>
      <c r="K5" s="22">
        <v>437</v>
      </c>
      <c r="L5" s="18">
        <v>333</v>
      </c>
      <c r="M5" s="18">
        <v>835</v>
      </c>
      <c r="N5" s="18">
        <v>258</v>
      </c>
      <c r="O5" s="18">
        <v>356</v>
      </c>
      <c r="P5" s="18">
        <v>89</v>
      </c>
      <c r="Q5" s="18">
        <v>26</v>
      </c>
      <c r="R5" s="19">
        <f>SUMPRODUCT(K4:Q4,K5:Q5)</f>
        <v>322.02999999999997</v>
      </c>
    </row>
    <row r="6" spans="1:18" ht="12.75" customHeight="1" x14ac:dyDescent="0.2"/>
    <row r="7" spans="1:18" x14ac:dyDescent="0.2">
      <c r="A7" t="s">
        <v>6</v>
      </c>
      <c r="B7" t="s">
        <v>16</v>
      </c>
      <c r="C7" s="23" t="s">
        <v>33</v>
      </c>
      <c r="D7" t="s">
        <v>17</v>
      </c>
      <c r="E7" t="s">
        <v>18</v>
      </c>
      <c r="F7" t="s">
        <v>19</v>
      </c>
      <c r="G7" s="23" t="s">
        <v>34</v>
      </c>
      <c r="H7" s="70" t="s">
        <v>47</v>
      </c>
    </row>
    <row r="8" spans="1:18" x14ac:dyDescent="0.2">
      <c r="A8">
        <v>0</v>
      </c>
      <c r="B8" s="24">
        <v>0</v>
      </c>
      <c r="C8" s="24">
        <f>Yield!C7*LEV!$B$3*$R$5</f>
        <v>0</v>
      </c>
      <c r="D8" s="24">
        <f>Yield!B7*LEV!$B$3*$R$5*LEV!$B$2</f>
        <v>0</v>
      </c>
      <c r="E8" s="24">
        <f t="shared" ref="E8:E39" si="0">$B$2*$B$129</f>
        <v>1.8535919385691426</v>
      </c>
      <c r="F8" s="24">
        <f>D8+E8+$B$5</f>
        <v>4.8535919385691422</v>
      </c>
      <c r="G8">
        <f t="shared" ref="G8:G39" si="1">IF(B8=$B$129,A8,0)</f>
        <v>0</v>
      </c>
      <c r="H8" s="24">
        <f>C8-F8</f>
        <v>-4.8535919385691422</v>
      </c>
    </row>
    <row r="9" spans="1:18" x14ac:dyDescent="0.2">
      <c r="A9">
        <v>1</v>
      </c>
      <c r="B9" s="24">
        <f>(-$B$4*(1+$B$2)^A9+Yield!B8*$B$3*$R$5)/((1+$B$2)^A9-1)-($B$5/$B$2)</f>
        <v>-4219.9999999999964</v>
      </c>
      <c r="C9" s="24">
        <f>Yield!C8*LEV!$B$3*$R$5</f>
        <v>0</v>
      </c>
      <c r="D9" s="24">
        <f>Yield!B8*LEV!$B$3*$R$5*LEV!$B$2</f>
        <v>0</v>
      </c>
      <c r="E9" s="24">
        <f t="shared" si="0"/>
        <v>1.8535919385691426</v>
      </c>
      <c r="F9" s="24">
        <f t="shared" ref="F9:F72" si="2">D9+E9+$B$5</f>
        <v>4.8535919385691422</v>
      </c>
      <c r="G9">
        <f t="shared" si="1"/>
        <v>0</v>
      </c>
      <c r="H9" s="24">
        <f t="shared" ref="H9:H72" si="3">C9-F9</f>
        <v>-4.8535919385691422</v>
      </c>
    </row>
    <row r="10" spans="1:18" x14ac:dyDescent="0.2">
      <c r="A10">
        <v>2</v>
      </c>
      <c r="B10" s="24">
        <f>(-$B$4*(1+$B$2)^A10+Yield!B9*$B$3*$R$5)/((1+$B$2)^A10-1)-($B$5/$B$2)</f>
        <v>-2190.4433497536961</v>
      </c>
      <c r="C10" s="24">
        <f>Yield!C9*LEV!$B$3*$R$5</f>
        <v>0</v>
      </c>
      <c r="D10" s="24">
        <f>Yield!B9*LEV!$B$3*$R$5*LEV!$B$2</f>
        <v>0</v>
      </c>
      <c r="E10" s="24">
        <f t="shared" si="0"/>
        <v>1.8535919385691426</v>
      </c>
      <c r="F10" s="24">
        <f t="shared" si="2"/>
        <v>4.8535919385691422</v>
      </c>
      <c r="G10">
        <f t="shared" si="1"/>
        <v>0</v>
      </c>
      <c r="H10" s="24">
        <f t="shared" si="3"/>
        <v>-4.8535919385691422</v>
      </c>
    </row>
    <row r="11" spans="1:18" x14ac:dyDescent="0.2">
      <c r="A11">
        <v>3</v>
      </c>
      <c r="B11" s="24">
        <f>(-$B$4*(1+$B$2)^A11+Yield!B10*$B$3*$R$5)/((1+$B$2)^A11-1)-($B$5/$B$2)</f>
        <v>-1514.121453298392</v>
      </c>
      <c r="C11" s="24">
        <f>Yield!C10*LEV!$B$3*$R$5</f>
        <v>0</v>
      </c>
      <c r="D11" s="24">
        <f>Yield!B10*LEV!$B$3*$R$5*LEV!$B$2</f>
        <v>0</v>
      </c>
      <c r="E11" s="24">
        <f t="shared" si="0"/>
        <v>1.8535919385691426</v>
      </c>
      <c r="F11" s="24">
        <f t="shared" si="2"/>
        <v>4.8535919385691422</v>
      </c>
      <c r="G11">
        <f t="shared" si="1"/>
        <v>0</v>
      </c>
      <c r="H11" s="24">
        <f t="shared" si="3"/>
        <v>-4.8535919385691422</v>
      </c>
    </row>
    <row r="12" spans="1:18" x14ac:dyDescent="0.2">
      <c r="A12">
        <v>4</v>
      </c>
      <c r="B12" s="24">
        <f>(-$B$4*(1+$B$2)^A12+Yield!B11*$B$3*$R$5)/((1+$B$2)^A12-1)-($B$5/$B$2)</f>
        <v>-1176.1081807723306</v>
      </c>
      <c r="C12" s="24">
        <f>Yield!C11*LEV!$B$3*$R$5</f>
        <v>0</v>
      </c>
      <c r="D12" s="24">
        <f>Yield!B11*LEV!$B$3*$R$5*LEV!$B$2</f>
        <v>0</v>
      </c>
      <c r="E12" s="24">
        <f t="shared" si="0"/>
        <v>1.8535919385691426</v>
      </c>
      <c r="F12" s="24">
        <f t="shared" si="2"/>
        <v>4.8535919385691422</v>
      </c>
      <c r="G12">
        <f t="shared" si="1"/>
        <v>0</v>
      </c>
      <c r="H12" s="24">
        <f t="shared" si="3"/>
        <v>-4.8535919385691422</v>
      </c>
    </row>
    <row r="13" spans="1:18" x14ac:dyDescent="0.2">
      <c r="A13">
        <v>5</v>
      </c>
      <c r="B13" s="24">
        <f>(-$B$4*(1+$B$2)^A13+Yield!B12*$B$3*$R$5)/((1+$B$2)^A13-1)-($B$5/$B$2)</f>
        <v>-973.41828560230476</v>
      </c>
      <c r="C13" s="24">
        <f>Yield!C12*LEV!$B$3*$R$5</f>
        <v>0</v>
      </c>
      <c r="D13" s="24">
        <f>Yield!B12*LEV!$B$3*$R$5*LEV!$B$2</f>
        <v>0</v>
      </c>
      <c r="E13" s="24">
        <f t="shared" si="0"/>
        <v>1.8535919385691426</v>
      </c>
      <c r="F13" s="24">
        <f t="shared" si="2"/>
        <v>4.8535919385691422</v>
      </c>
      <c r="G13">
        <f t="shared" si="1"/>
        <v>0</v>
      </c>
      <c r="H13" s="24">
        <f t="shared" si="3"/>
        <v>-4.8535919385691422</v>
      </c>
    </row>
    <row r="14" spans="1:18" x14ac:dyDescent="0.2">
      <c r="A14">
        <v>6</v>
      </c>
      <c r="B14" s="24">
        <f>(-$B$4*(1+$B$2)^A14+Yield!B13*$B$3*$R$5)/((1+$B$2)^A14-1)-($B$5/$B$2)</f>
        <v>-838.39000180070911</v>
      </c>
      <c r="C14" s="24">
        <f>Yield!C13*LEV!$B$3*$R$5</f>
        <v>8.3261609408531334E-32</v>
      </c>
      <c r="D14" s="24">
        <f>Yield!B13*LEV!$B$3*$R$5*LEV!$B$2</f>
        <v>2.4978482822559399E-33</v>
      </c>
      <c r="E14" s="24">
        <f t="shared" si="0"/>
        <v>1.8535919385691426</v>
      </c>
      <c r="F14" s="24">
        <f t="shared" si="2"/>
        <v>4.8535919385691422</v>
      </c>
      <c r="G14">
        <f t="shared" si="1"/>
        <v>0</v>
      </c>
      <c r="H14" s="24">
        <f t="shared" si="3"/>
        <v>-4.8535919385691422</v>
      </c>
    </row>
    <row r="15" spans="1:18" x14ac:dyDescent="0.2">
      <c r="A15">
        <v>7</v>
      </c>
      <c r="B15" s="24">
        <f>(-$B$4*(1+$B$2)^A15+Yield!B14*$B$3*$R$5)/((1+$B$2)^A15-1)-($B$5/$B$2)</f>
        <v>-742.02541501708788</v>
      </c>
      <c r="C15" s="24">
        <f>Yield!C14*LEV!$B$3*$R$5</f>
        <v>2.2953625493427886E-14</v>
      </c>
      <c r="D15" s="24">
        <f>Yield!B14*LEV!$B$3*$R$5*LEV!$B$2</f>
        <v>6.8860876480283653E-16</v>
      </c>
      <c r="E15" s="24">
        <f t="shared" si="0"/>
        <v>1.8535919385691426</v>
      </c>
      <c r="F15" s="24">
        <f t="shared" si="2"/>
        <v>4.8535919385691431</v>
      </c>
      <c r="G15">
        <f t="shared" si="1"/>
        <v>0</v>
      </c>
      <c r="H15" s="24">
        <f t="shared" si="3"/>
        <v>-4.85359193856912</v>
      </c>
    </row>
    <row r="16" spans="1:18" x14ac:dyDescent="0.2">
      <c r="A16">
        <v>8</v>
      </c>
      <c r="B16" s="24">
        <f>(-$B$4*(1+$B$2)^A16+Yield!B15*$B$3*$R$5)/((1+$B$2)^A16-1)-($B$5/$B$2)</f>
        <v>-669.82555525295766</v>
      </c>
      <c r="C16" s="24">
        <f>Yield!C15*LEV!$B$3*$R$5</f>
        <v>1.4938928692526477E-8</v>
      </c>
      <c r="D16" s="24">
        <f>Yield!B15*LEV!$B$3*$R$5*LEV!$B$2</f>
        <v>4.4816854938455908E-10</v>
      </c>
      <c r="E16" s="24">
        <f t="shared" si="0"/>
        <v>1.8535919385691426</v>
      </c>
      <c r="F16" s="24">
        <f t="shared" si="2"/>
        <v>4.8535919390173117</v>
      </c>
      <c r="G16">
        <f t="shared" si="1"/>
        <v>0</v>
      </c>
      <c r="H16" s="24">
        <f t="shared" si="3"/>
        <v>-4.8535919240783834</v>
      </c>
    </row>
    <row r="17" spans="1:8" x14ac:dyDescent="0.2">
      <c r="A17">
        <v>9</v>
      </c>
      <c r="B17" s="24">
        <f>(-$B$4*(1+$B$2)^A17+Yield!B16*$B$3*$R$5)/((1+$B$2)^A17-1)-($B$5/$B$2)</f>
        <v>-613.73538852866989</v>
      </c>
      <c r="C17" s="24">
        <f>Yield!C16*LEV!$B$3*$R$5</f>
        <v>1.2036933772498995E-5</v>
      </c>
      <c r="D17" s="24">
        <f>Yield!B16*LEV!$B$3*$R$5*LEV!$B$2</f>
        <v>3.6155618172435439E-7</v>
      </c>
      <c r="E17" s="24">
        <f t="shared" si="0"/>
        <v>1.8535919385691426</v>
      </c>
      <c r="F17" s="24">
        <f t="shared" si="2"/>
        <v>4.8535923001253245</v>
      </c>
      <c r="G17">
        <f t="shared" si="1"/>
        <v>0</v>
      </c>
      <c r="H17" s="24">
        <f t="shared" si="3"/>
        <v>-4.8535802631915521</v>
      </c>
    </row>
    <row r="18" spans="1:8" x14ac:dyDescent="0.2">
      <c r="A18">
        <v>10</v>
      </c>
      <c r="B18" s="24">
        <f>(-$B$4*(1+$B$2)^A18+Yield!B17*$B$3*$R$5)/((1+$B$2)^A18-1)-($B$5/$B$2)</f>
        <v>-568.92008266204869</v>
      </c>
      <c r="C18" s="24">
        <f>Yield!C17*LEV!$B$3*$R$5</f>
        <v>6.5643854380307209E-4</v>
      </c>
      <c r="D18" s="24">
        <f>Yield!B17*LEV!$B$3*$R$5*LEV!$B$2</f>
        <v>2.0054712495816518E-5</v>
      </c>
      <c r="E18" s="24">
        <f t="shared" si="0"/>
        <v>1.8535919385691426</v>
      </c>
      <c r="F18" s="24">
        <f t="shared" si="2"/>
        <v>4.8536119932816382</v>
      </c>
      <c r="G18">
        <f t="shared" si="1"/>
        <v>0</v>
      </c>
      <c r="H18" s="24">
        <f t="shared" si="3"/>
        <v>-4.8529555547378349</v>
      </c>
    </row>
    <row r="19" spans="1:8" x14ac:dyDescent="0.2">
      <c r="A19">
        <v>11</v>
      </c>
      <c r="B19" s="24">
        <f>(-$B$4*(1+$B$2)^A19+Yield!B18*$B$3*$R$5)/((1+$B$2)^A19-1)-($B$5/$B$2)</f>
        <v>-532.28448712111913</v>
      </c>
      <c r="C19" s="24">
        <f>Yield!C18*LEV!$B$3*$R$5</f>
        <v>9.0542558376523509E-3</v>
      </c>
      <c r="D19" s="24">
        <f>Yield!B18*LEV!$B$3*$R$5*LEV!$B$2</f>
        <v>2.9168238762538701E-4</v>
      </c>
      <c r="E19" s="24">
        <f t="shared" si="0"/>
        <v>1.8535919385691426</v>
      </c>
      <c r="F19" s="24">
        <f t="shared" si="2"/>
        <v>4.8538836209567684</v>
      </c>
      <c r="G19">
        <f t="shared" si="1"/>
        <v>0</v>
      </c>
      <c r="H19" s="24">
        <f t="shared" si="3"/>
        <v>-4.8448293651191161</v>
      </c>
    </row>
    <row r="20" spans="1:8" x14ac:dyDescent="0.2">
      <c r="A20">
        <v>12</v>
      </c>
      <c r="B20" s="24">
        <f>(-$B$4*(1+$B$2)^A20+Yield!B19*$B$3*$R$5)/((1+$B$2)^A20-1)-($B$5/$B$2)</f>
        <v>-501.69377419457425</v>
      </c>
      <c r="C20" s="24">
        <f>Yield!C19*LEV!$B$3*$R$5</f>
        <v>5.6086133616723093E-2</v>
      </c>
      <c r="D20" s="24">
        <f>Yield!B19*LEV!$B$3*$R$5*LEV!$B$2</f>
        <v>1.9742663961270796E-3</v>
      </c>
      <c r="E20" s="24">
        <f t="shared" si="0"/>
        <v>1.8535919385691426</v>
      </c>
      <c r="F20" s="24">
        <f t="shared" si="2"/>
        <v>4.8555662049652693</v>
      </c>
      <c r="G20">
        <f t="shared" si="1"/>
        <v>0</v>
      </c>
      <c r="H20" s="24">
        <f t="shared" si="3"/>
        <v>-4.7994800713485466</v>
      </c>
    </row>
    <row r="21" spans="1:8" x14ac:dyDescent="0.2">
      <c r="A21">
        <v>13</v>
      </c>
      <c r="B21" s="24">
        <f>(-$B$4*(1+$B$2)^A21+Yield!B20*$B$3*$R$5)/((1+$B$2)^A21-1)-($B$5/$B$2)</f>
        <v>-475.52876878922649</v>
      </c>
      <c r="C21" s="24">
        <f>Yield!C20*LEV!$B$3*$R$5</f>
        <v>0.21034818560674504</v>
      </c>
      <c r="D21" s="24">
        <f>Yield!B20*LEV!$B$3*$R$5*LEV!$B$2</f>
        <v>8.2847119643294307E-3</v>
      </c>
      <c r="E21" s="24">
        <f t="shared" si="0"/>
        <v>1.8535919385691426</v>
      </c>
      <c r="F21" s="24">
        <f t="shared" si="2"/>
        <v>4.8618766505334721</v>
      </c>
      <c r="G21">
        <f t="shared" si="1"/>
        <v>0</v>
      </c>
      <c r="H21" s="24">
        <f t="shared" si="3"/>
        <v>-4.6515284649267272</v>
      </c>
    </row>
    <row r="22" spans="1:8" x14ac:dyDescent="0.2">
      <c r="A22">
        <v>14</v>
      </c>
      <c r="B22" s="24">
        <f>(-$B$4*(1+$B$2)^A22+Yield!B21*$B$3*$R$5)/((1+$B$2)^A22-1)-($B$5/$B$2)</f>
        <v>-452.46158237185915</v>
      </c>
      <c r="C22" s="24">
        <f>Yield!C21*LEV!$B$3*$R$5</f>
        <v>0.56642438714732357</v>
      </c>
      <c r="D22" s="24">
        <f>Yield!B21*LEV!$B$3*$R$5*LEV!$B$2</f>
        <v>2.5277443578749139E-2</v>
      </c>
      <c r="E22" s="24">
        <f t="shared" si="0"/>
        <v>1.8535919385691426</v>
      </c>
      <c r="F22" s="24">
        <f t="shared" si="2"/>
        <v>4.8788693821478919</v>
      </c>
      <c r="G22">
        <f t="shared" si="1"/>
        <v>0</v>
      </c>
      <c r="H22" s="24">
        <f t="shared" si="3"/>
        <v>-4.3124449950005683</v>
      </c>
    </row>
    <row r="23" spans="1:8" x14ac:dyDescent="0.2">
      <c r="A23">
        <v>15</v>
      </c>
      <c r="B23" s="24">
        <f>(-$B$4*(1+$B$2)^A23+Yield!B22*$B$3*$R$5)/((1+$B$2)^A23-1)-($B$5/$B$2)</f>
        <v>-431.38021733137657</v>
      </c>
      <c r="C23" s="24">
        <f>Yield!C22*LEV!$B$3*$R$5</f>
        <v>1.2141447624787216</v>
      </c>
      <c r="D23" s="24">
        <f>Yield!B22*LEV!$B$3*$R$5*LEV!$B$2</f>
        <v>6.1701786453110787E-2</v>
      </c>
      <c r="E23" s="24">
        <f t="shared" si="0"/>
        <v>1.8535919385691426</v>
      </c>
      <c r="F23" s="24">
        <f t="shared" si="2"/>
        <v>4.9152937250222539</v>
      </c>
      <c r="G23">
        <f t="shared" si="1"/>
        <v>0</v>
      </c>
      <c r="H23" s="24">
        <f t="shared" si="3"/>
        <v>-3.7011489625435323</v>
      </c>
    </row>
    <row r="24" spans="1:8" x14ac:dyDescent="0.2">
      <c r="A24">
        <v>16</v>
      </c>
      <c r="B24" s="24">
        <f>(-$B$4*(1+$B$2)^A24+Yield!B23*$B$3*$R$5)/((1+$B$2)^A24-1)-($B$5/$B$2)</f>
        <v>-411.38460822314147</v>
      </c>
      <c r="C24" s="24">
        <f>Yield!C23*LEV!$B$3*$R$5</f>
        <v>2.2117688479639948</v>
      </c>
      <c r="D24" s="24">
        <f>Yield!B23*LEV!$B$3*$R$5*LEV!$B$2</f>
        <v>0.12805485189203061</v>
      </c>
      <c r="E24" s="24">
        <f t="shared" si="0"/>
        <v>1.8535919385691426</v>
      </c>
      <c r="F24" s="24">
        <f t="shared" si="2"/>
        <v>4.9816467904611734</v>
      </c>
      <c r="G24">
        <f t="shared" si="1"/>
        <v>0</v>
      </c>
      <c r="H24" s="24">
        <f t="shared" si="3"/>
        <v>-2.7698779424971787</v>
      </c>
    </row>
    <row r="25" spans="1:8" x14ac:dyDescent="0.2">
      <c r="A25">
        <v>17</v>
      </c>
      <c r="B25" s="24">
        <f>(-$B$4*(1+$B$2)^A25+Yield!B24*$B$3*$R$5)/((1+$B$2)^A25-1)-($B$5/$B$2)</f>
        <v>-391.79545617721715</v>
      </c>
      <c r="C25" s="24">
        <f>Yield!C24*LEV!$B$3*$R$5</f>
        <v>3.5752481365907771</v>
      </c>
      <c r="D25" s="24">
        <f>Yield!B24*LEV!$B$3*$R$5*LEV!$B$2</f>
        <v>0.23531229598975392</v>
      </c>
      <c r="E25" s="24">
        <f t="shared" si="0"/>
        <v>1.8535919385691426</v>
      </c>
      <c r="F25" s="24">
        <f t="shared" si="2"/>
        <v>5.0889042345588962</v>
      </c>
      <c r="G25">
        <f t="shared" si="1"/>
        <v>0</v>
      </c>
      <c r="H25" s="24">
        <f t="shared" si="3"/>
        <v>-1.5136560979681191</v>
      </c>
    </row>
    <row r="26" spans="1:8" x14ac:dyDescent="0.2">
      <c r="A26">
        <v>18</v>
      </c>
      <c r="B26" s="24">
        <f>(-$B$4*(1+$B$2)^A26+Yield!B25*$B$3*$R$5)/((1+$B$2)^A26-1)-($B$5/$B$2)</f>
        <v>-372.148911246625</v>
      </c>
      <c r="C26" s="24">
        <f>Yield!C25*LEV!$B$3*$R$5</f>
        <v>5.2818313090564049</v>
      </c>
      <c r="D26" s="24">
        <f>Yield!B25*LEV!$B$3*$R$5*LEV!$B$2</f>
        <v>0.39376723526144608</v>
      </c>
      <c r="E26" s="24">
        <f t="shared" si="0"/>
        <v>1.8535919385691426</v>
      </c>
      <c r="F26" s="24">
        <f t="shared" si="2"/>
        <v>5.2473591738305885</v>
      </c>
      <c r="G26">
        <f t="shared" si="1"/>
        <v>0</v>
      </c>
      <c r="H26" s="24">
        <f t="shared" si="3"/>
        <v>3.447213522581638E-2</v>
      </c>
    </row>
    <row r="27" spans="1:8" x14ac:dyDescent="0.2">
      <c r="A27">
        <v>19</v>
      </c>
      <c r="B27" s="24">
        <f>(-$B$4*(1+$B$2)^A27+Yield!B26*$B$3*$R$5)/((1+$B$2)^A27-1)-($B$5/$B$2)</f>
        <v>-352.17329395154849</v>
      </c>
      <c r="C27" s="24">
        <f>Yield!C26*LEV!$B$3*$R$5</f>
        <v>7.2810484436544662</v>
      </c>
      <c r="D27" s="24">
        <f>Yield!B26*LEV!$B$3*$R$5*LEV!$B$2</f>
        <v>0.61219868857108006</v>
      </c>
      <c r="E27" s="24">
        <f t="shared" si="0"/>
        <v>1.8535919385691426</v>
      </c>
      <c r="F27" s="24">
        <f t="shared" si="2"/>
        <v>5.4657906271402226</v>
      </c>
      <c r="G27">
        <f t="shared" si="1"/>
        <v>0</v>
      </c>
      <c r="H27" s="24">
        <f t="shared" si="3"/>
        <v>1.8152578165142437</v>
      </c>
    </row>
    <row r="28" spans="1:8" x14ac:dyDescent="0.2">
      <c r="A28">
        <v>20</v>
      </c>
      <c r="B28" s="24">
        <f>(-$B$4*(1+$B$2)^A28+Yield!B27*$B$3*$R$5)/((1+$B$2)^A28-1)-($B$5/$B$2)</f>
        <v>-331.75417008349552</v>
      </c>
      <c r="C28" s="24">
        <f>Yield!C27*LEV!$B$3*$R$5</f>
        <v>9.5070850221685212</v>
      </c>
      <c r="D28" s="24">
        <f>Yield!B27*LEV!$B$3*$R$5*LEV!$B$2</f>
        <v>0.89741123923613564</v>
      </c>
      <c r="E28" s="24">
        <f t="shared" si="0"/>
        <v>1.8535919385691426</v>
      </c>
      <c r="F28" s="24">
        <f t="shared" si="2"/>
        <v>5.7510031778052788</v>
      </c>
      <c r="G28">
        <f t="shared" si="1"/>
        <v>0</v>
      </c>
      <c r="H28" s="24">
        <f t="shared" si="3"/>
        <v>3.7560818443632424</v>
      </c>
    </row>
    <row r="29" spans="1:8" x14ac:dyDescent="0.2">
      <c r="A29">
        <v>21</v>
      </c>
      <c r="B29" s="24">
        <f>(-$B$4*(1+$B$2)^A29+Yield!B28*$B$3*$R$5)/((1+$B$2)^A29-1)-($B$5/$B$2)</f>
        <v>-310.89566381922799</v>
      </c>
      <c r="C29" s="24">
        <f>Yield!C28*LEV!$B$3*$R$5</f>
        <v>11.88924584984912</v>
      </c>
      <c r="D29" s="24">
        <f>Yield!B28*LEV!$B$3*$R$5*LEV!$B$2</f>
        <v>1.2540886147316093</v>
      </c>
      <c r="E29" s="24">
        <f t="shared" si="0"/>
        <v>1.8535919385691426</v>
      </c>
      <c r="F29" s="24">
        <f t="shared" si="2"/>
        <v>6.1076805533007521</v>
      </c>
      <c r="G29">
        <f t="shared" si="1"/>
        <v>0</v>
      </c>
      <c r="H29" s="24">
        <f t="shared" si="3"/>
        <v>5.7815652965483677</v>
      </c>
    </row>
    <row r="30" spans="1:8" x14ac:dyDescent="0.2">
      <c r="A30">
        <v>22</v>
      </c>
      <c r="B30" s="24">
        <f>(-$B$4*(1+$B$2)^A30+Yield!B29*$B$3*$R$5)/((1+$B$2)^A30-1)-($B$5/$B$2)</f>
        <v>-289.68389348261547</v>
      </c>
      <c r="C30" s="24">
        <f>Yield!C29*LEV!$B$3*$R$5</f>
        <v>14.359393813497478</v>
      </c>
      <c r="D30" s="24">
        <f>Yield!B29*LEV!$B$3*$R$5*LEV!$B$2</f>
        <v>1.6848704291365335</v>
      </c>
      <c r="E30" s="24">
        <f t="shared" si="0"/>
        <v>1.8535919385691426</v>
      </c>
      <c r="F30" s="24">
        <f t="shared" si="2"/>
        <v>6.5384623677056766</v>
      </c>
      <c r="G30">
        <f t="shared" si="1"/>
        <v>0</v>
      </c>
      <c r="H30" s="24">
        <f t="shared" si="3"/>
        <v>7.8209314457918016</v>
      </c>
    </row>
    <row r="31" spans="1:8" x14ac:dyDescent="0.2">
      <c r="A31">
        <v>23</v>
      </c>
      <c r="B31" s="24">
        <f>(-$B$4*(1+$B$2)^A31+Yield!B30*$B$3*$R$5)/((1+$B$2)^A31-1)-($B$5/$B$2)</f>
        <v>-268.2557787788254</v>
      </c>
      <c r="C31" s="24">
        <f>Yield!C30*LEV!$B$3*$R$5</f>
        <v>16.856477059141749</v>
      </c>
      <c r="D31" s="24">
        <f>Yield!B30*LEV!$B$3*$R$5*LEV!$B$2</f>
        <v>2.1905647409107862</v>
      </c>
      <c r="E31" s="24">
        <f t="shared" si="0"/>
        <v>1.8535919385691426</v>
      </c>
      <c r="F31" s="24">
        <f t="shared" si="2"/>
        <v>7.0441566794799293</v>
      </c>
      <c r="G31">
        <f t="shared" si="1"/>
        <v>0</v>
      </c>
      <c r="H31" s="24">
        <f t="shared" si="3"/>
        <v>9.8123203796618199</v>
      </c>
    </row>
    <row r="32" spans="1:8" x14ac:dyDescent="0.2">
      <c r="A32">
        <v>24</v>
      </c>
      <c r="B32" s="24">
        <f>(-$B$4*(1+$B$2)^A32+Yield!B31*$B$3*$R$5)/((1+$B$2)^A32-1)-($B$5/$B$2)</f>
        <v>-246.77437809788236</v>
      </c>
      <c r="C32" s="24">
        <f>Yield!C31*LEV!$B$3*$R$5</f>
        <v>19.328755399338455</v>
      </c>
      <c r="D32" s="24">
        <f>Yield!B31*LEV!$B$3*$R$5*LEV!$B$2</f>
        <v>2.7704274028909399</v>
      </c>
      <c r="E32" s="24">
        <f t="shared" si="0"/>
        <v>1.8535919385691426</v>
      </c>
      <c r="F32" s="24">
        <f t="shared" si="2"/>
        <v>7.6240193414600821</v>
      </c>
      <c r="G32">
        <f t="shared" si="1"/>
        <v>0</v>
      </c>
      <c r="H32" s="24">
        <f t="shared" si="3"/>
        <v>11.704736057878373</v>
      </c>
    </row>
    <row r="33" spans="1:8" x14ac:dyDescent="0.2">
      <c r="A33">
        <v>25</v>
      </c>
      <c r="B33" s="24">
        <f>(-$B$4*(1+$B$2)^A33+Yield!B32*$B$3*$R$5)/((1+$B$2)^A33-1)-($B$5/$B$2)</f>
        <v>-225.41060316876371</v>
      </c>
      <c r="C33" s="24">
        <f>Yield!C32*LEV!$B$3*$R$5</f>
        <v>21.734421571524422</v>
      </c>
      <c r="D33" s="24">
        <f>Yield!B32*LEV!$B$3*$R$5*LEV!$B$2</f>
        <v>3.4224600500366726</v>
      </c>
      <c r="E33" s="24">
        <f t="shared" si="0"/>
        <v>1.8535919385691426</v>
      </c>
      <c r="F33" s="24">
        <f t="shared" si="2"/>
        <v>8.2760519886058148</v>
      </c>
      <c r="G33">
        <f t="shared" si="1"/>
        <v>0</v>
      </c>
      <c r="H33" s="24">
        <f t="shared" si="3"/>
        <v>13.458369582918607</v>
      </c>
    </row>
    <row r="34" spans="1:8" x14ac:dyDescent="0.2">
      <c r="A34">
        <v>26</v>
      </c>
      <c r="B34" s="24">
        <f>(-$B$4*(1+$B$2)^A34+Yield!B33*$B$3*$R$5)/((1+$B$2)^A34-1)-($B$5/$B$2)</f>
        <v>-204.33049055031208</v>
      </c>
      <c r="C34" s="24">
        <f>Yield!C33*LEV!$B$3*$R$5</f>
        <v>24.041216128315678</v>
      </c>
      <c r="D34" s="24">
        <f>Yield!B33*LEV!$B$3*$R$5*LEV!$B$2</f>
        <v>4.1436965338861427</v>
      </c>
      <c r="E34" s="24">
        <f t="shared" si="0"/>
        <v>1.8535919385691426</v>
      </c>
      <c r="F34" s="24">
        <f t="shared" si="2"/>
        <v>8.9972884724552848</v>
      </c>
      <c r="G34">
        <f t="shared" si="1"/>
        <v>0</v>
      </c>
      <c r="H34" s="24">
        <f t="shared" si="3"/>
        <v>15.043927655860394</v>
      </c>
    </row>
    <row r="35" spans="1:8" x14ac:dyDescent="0.2">
      <c r="A35">
        <v>27</v>
      </c>
      <c r="B35" s="24">
        <f>(-$B$4*(1+$B$2)^A35+Yield!B34*$B$3*$R$5)/((1+$B$2)^A35-1)-($B$5/$B$2)</f>
        <v>-183.68697060581951</v>
      </c>
      <c r="C35" s="24">
        <f>Yield!C34*LEV!$B$3*$R$5</f>
        <v>26.225485761853776</v>
      </c>
      <c r="D35" s="24">
        <f>Yield!B34*LEV!$B$3*$R$5*LEV!$B$2</f>
        <v>4.9304611067417561</v>
      </c>
      <c r="E35" s="24">
        <f t="shared" si="0"/>
        <v>1.8535919385691426</v>
      </c>
      <c r="F35" s="24">
        <f t="shared" si="2"/>
        <v>9.7840530453108983</v>
      </c>
      <c r="G35">
        <f t="shared" si="1"/>
        <v>0</v>
      </c>
      <c r="H35" s="24">
        <f t="shared" si="3"/>
        <v>16.441432716542877</v>
      </c>
    </row>
    <row r="36" spans="1:8" x14ac:dyDescent="0.2">
      <c r="A36">
        <v>28</v>
      </c>
      <c r="B36" s="24">
        <f>(-$B$4*(1+$B$2)^A36+Yield!B35*$B$3*$R$5)/((1+$B$2)^A36-1)-($B$5/$B$2)</f>
        <v>-163.61508145286706</v>
      </c>
      <c r="C36" s="24">
        <f>Yield!C35*LEV!$B$3*$R$5</f>
        <v>28.270993532985141</v>
      </c>
      <c r="D36" s="24">
        <f>Yield!B35*LEV!$B$3*$R$5*LEV!$B$2</f>
        <v>5.7785909127313104</v>
      </c>
      <c r="E36" s="24">
        <f t="shared" si="0"/>
        <v>1.8535919385691426</v>
      </c>
      <c r="F36" s="24">
        <f t="shared" si="2"/>
        <v>10.632182851300453</v>
      </c>
      <c r="G36">
        <f t="shared" si="1"/>
        <v>0</v>
      </c>
      <c r="H36" s="24">
        <f t="shared" si="3"/>
        <v>17.638810681684689</v>
      </c>
    </row>
    <row r="37" spans="1:8" x14ac:dyDescent="0.2">
      <c r="A37">
        <v>29</v>
      </c>
      <c r="B37" s="24">
        <f>(-$B$4*(1+$B$2)^A37+Yield!B36*$B$3*$R$5)/((1+$B$2)^A37-1)-($B$5/$B$2)</f>
        <v>-144.22970112830524</v>
      </c>
      <c r="C37" s="24">
        <f>Yield!C36*LEV!$B$3*$R$5</f>
        <v>30.167676738318725</v>
      </c>
      <c r="D37" s="24">
        <f>Yield!B36*LEV!$B$3*$R$5*LEV!$B$2</f>
        <v>6.6836212148808718</v>
      </c>
      <c r="E37" s="24">
        <f t="shared" si="0"/>
        <v>1.8535919385691426</v>
      </c>
      <c r="F37" s="24">
        <f t="shared" si="2"/>
        <v>11.537213153450015</v>
      </c>
      <c r="G37">
        <f t="shared" si="1"/>
        <v>0</v>
      </c>
      <c r="H37" s="24">
        <f t="shared" si="3"/>
        <v>18.630463584868711</v>
      </c>
    </row>
    <row r="38" spans="1:8" x14ac:dyDescent="0.2">
      <c r="A38">
        <v>30</v>
      </c>
      <c r="B38" s="24">
        <f>(-$B$4*(1+$B$2)^A38+Yield!B37*$B$3*$R$5)/((1+$B$2)^A38-1)-($B$5/$B$2)</f>
        <v>-125.62503880583536</v>
      </c>
      <c r="C38" s="24">
        <f>Yield!C37*LEV!$B$3*$R$5</f>
        <v>31.910466503049228</v>
      </c>
      <c r="D38" s="24">
        <f>Yield!B37*LEV!$B$3*$R$5*LEV!$B$2</f>
        <v>7.6409352099723487</v>
      </c>
      <c r="E38" s="24">
        <f t="shared" si="0"/>
        <v>1.8535919385691426</v>
      </c>
      <c r="F38" s="24">
        <f t="shared" si="2"/>
        <v>12.494527148541492</v>
      </c>
      <c r="G38">
        <f t="shared" si="1"/>
        <v>0</v>
      </c>
      <c r="H38" s="24">
        <f t="shared" si="3"/>
        <v>19.415939354507735</v>
      </c>
    </row>
    <row r="39" spans="1:8" x14ac:dyDescent="0.2">
      <c r="A39">
        <v>31</v>
      </c>
      <c r="B39" s="24">
        <f>(-$B$4*(1+$B$2)^A39+Yield!B38*$B$3*$R$5)/((1+$B$2)^A39-1)-($B$5/$B$2)</f>
        <v>-107.87529360873785</v>
      </c>
      <c r="C39" s="24">
        <f>Yield!C38*LEV!$B$3*$R$5</f>
        <v>33.498227950496272</v>
      </c>
      <c r="D39" s="24">
        <f>Yield!B38*LEV!$B$3*$R$5*LEV!$B$2</f>
        <v>8.6458820484872376</v>
      </c>
      <c r="E39" s="24">
        <f t="shared" si="0"/>
        <v>1.8535919385691426</v>
      </c>
      <c r="F39" s="24">
        <f t="shared" si="2"/>
        <v>13.49947398705638</v>
      </c>
      <c r="G39">
        <f t="shared" si="1"/>
        <v>0</v>
      </c>
      <c r="H39" s="24">
        <f t="shared" si="3"/>
        <v>19.998753963439892</v>
      </c>
    </row>
    <row r="40" spans="1:8" x14ac:dyDescent="0.2">
      <c r="A40">
        <v>32</v>
      </c>
      <c r="B40" s="24">
        <f>(-$B$4*(1+$B$2)^A40+Yield!B39*$B$3*$R$5)/((1+$B$2)^A40-1)-($B$5/$B$2)</f>
        <v>-91.036037883668953</v>
      </c>
      <c r="C40" s="24">
        <f>Yield!C39*LEV!$B$3*$R$5</f>
        <v>34.932844551352865</v>
      </c>
      <c r="D40" s="24">
        <f>Yield!B39*LEV!$B$3*$R$5*LEV!$B$2</f>
        <v>9.6938673850278221</v>
      </c>
      <c r="E40" s="24">
        <f t="shared" ref="E40:E71" si="4">$B$2*$B$129</f>
        <v>1.8535919385691426</v>
      </c>
      <c r="F40" s="24">
        <f t="shared" si="2"/>
        <v>14.547459323596964</v>
      </c>
      <c r="G40">
        <f t="shared" ref="G40:G71" si="5">IF(B40=$B$129,A40,0)</f>
        <v>0</v>
      </c>
      <c r="H40" s="24">
        <f t="shared" si="3"/>
        <v>20.385385227755901</v>
      </c>
    </row>
    <row r="41" spans="1:8" x14ac:dyDescent="0.2">
      <c r="A41">
        <v>33</v>
      </c>
      <c r="B41" s="24">
        <f>(-$B$4*(1+$B$2)^A41+Yield!B40*$B$3*$R$5)/((1+$B$2)^A41-1)-($B$5/$B$2)</f>
        <v>-75.14600404057316</v>
      </c>
      <c r="C41" s="24">
        <f>Yield!C40*LEV!$B$3*$R$5</f>
        <v>36.218449106128979</v>
      </c>
      <c r="D41" s="24">
        <f>Yield!B40*LEV!$B$3*$R$5*LEV!$B$2</f>
        <v>10.780420858211693</v>
      </c>
      <c r="E41" s="24">
        <f t="shared" si="4"/>
        <v>1.8535919385691426</v>
      </c>
      <c r="F41" s="24">
        <f t="shared" si="2"/>
        <v>15.634012796780835</v>
      </c>
      <c r="G41">
        <f t="shared" si="5"/>
        <v>0</v>
      </c>
      <c r="H41" s="24">
        <f t="shared" si="3"/>
        <v>20.584436309348142</v>
      </c>
    </row>
    <row r="42" spans="1:8" x14ac:dyDescent="0.2">
      <c r="A42">
        <v>34</v>
      </c>
      <c r="B42" s="24">
        <f>(-$B$4*(1+$B$2)^A42+Yield!B41*$B$3*$R$5)/((1+$B$2)^A42-1)-($B$5/$B$2)</f>
        <v>-60.22905018901352</v>
      </c>
      <c r="C42" s="24">
        <f>Yield!C41*LEV!$B$3*$R$5</f>
        <v>37.360792105334163</v>
      </c>
      <c r="D42" s="24">
        <f>Yield!B41*LEV!$B$3*$R$5*LEV!$B$2</f>
        <v>11.901244621371717</v>
      </c>
      <c r="E42" s="24">
        <f t="shared" si="4"/>
        <v>1.8535919385691426</v>
      </c>
      <c r="F42" s="24">
        <f t="shared" si="2"/>
        <v>16.754836559940859</v>
      </c>
      <c r="G42">
        <f t="shared" si="5"/>
        <v>0</v>
      </c>
      <c r="H42" s="24">
        <f t="shared" si="3"/>
        <v>20.605955545393304</v>
      </c>
    </row>
    <row r="43" spans="1:8" x14ac:dyDescent="0.2">
      <c r="A43">
        <v>35</v>
      </c>
      <c r="B43" s="24">
        <f>(-$B$4*(1+$B$2)^A43+Yield!B42*$B$3*$R$5)/((1+$B$2)^A43-1)-($B$5/$B$2)</f>
        <v>-46.296152813509146</v>
      </c>
      <c r="C43" s="24">
        <f>Yield!C42*LEV!$B$3*$R$5</f>
        <v>38.366732545740248</v>
      </c>
      <c r="D43" s="24">
        <f>Yield!B42*LEV!$B$3*$R$5*LEV!$B$2</f>
        <v>13.052246597743926</v>
      </c>
      <c r="E43" s="24">
        <f t="shared" si="4"/>
        <v>1.8535919385691426</v>
      </c>
      <c r="F43" s="24">
        <f t="shared" si="2"/>
        <v>17.90583853631307</v>
      </c>
      <c r="G43">
        <f t="shared" si="5"/>
        <v>0</v>
      </c>
      <c r="H43" s="24">
        <f t="shared" si="3"/>
        <v>20.460894009427179</v>
      </c>
    </row>
    <row r="44" spans="1:8" x14ac:dyDescent="0.2">
      <c r="A44">
        <v>36</v>
      </c>
      <c r="B44" s="24">
        <f>(-$B$4*(1+$B$2)^A44+Yield!B43*$B$3*$R$5)/((1+$B$2)^A44-1)-($B$5/$B$2)</f>
        <v>-33.34732864432624</v>
      </c>
      <c r="C44" s="24">
        <f>Yield!C43*LEV!$B$3*$R$5</f>
        <v>39.2438343068157</v>
      </c>
      <c r="D44" s="24">
        <f>Yield!B43*LEV!$B$3*$R$5*LEV!$B$2</f>
        <v>14.229561626948396</v>
      </c>
      <c r="E44" s="24">
        <f t="shared" si="4"/>
        <v>1.8535919385691426</v>
      </c>
      <c r="F44" s="24">
        <f t="shared" si="2"/>
        <v>19.083153565517538</v>
      </c>
      <c r="G44">
        <f t="shared" si="5"/>
        <v>0</v>
      </c>
      <c r="H44" s="24">
        <f t="shared" si="3"/>
        <v>20.160680741298162</v>
      </c>
    </row>
    <row r="45" spans="1:8" x14ac:dyDescent="0.2">
      <c r="A45">
        <v>37</v>
      </c>
      <c r="B45" s="24">
        <f>(-$B$4*(1+$B$2)^A45+Yield!B44*$B$3*$R$5)/((1+$B$2)^A45-1)-($B$5/$B$2)</f>
        <v>-21.373426699094665</v>
      </c>
      <c r="C45" s="24">
        <f>Yield!C44*LEV!$B$3*$R$5</f>
        <v>40.000051347165424</v>
      </c>
      <c r="D45" s="24">
        <f>Yield!B44*LEV!$B$3*$R$5*LEV!$B$2</f>
        <v>15.429563167363359</v>
      </c>
      <c r="E45" s="24">
        <f t="shared" si="4"/>
        <v>1.8535919385691426</v>
      </c>
      <c r="F45" s="24">
        <f t="shared" si="2"/>
        <v>20.283155105932501</v>
      </c>
      <c r="G45">
        <f t="shared" si="5"/>
        <v>0</v>
      </c>
      <c r="H45" s="24">
        <f t="shared" si="3"/>
        <v>19.716896241232924</v>
      </c>
    </row>
    <row r="46" spans="1:8" x14ac:dyDescent="0.2">
      <c r="A46">
        <v>38</v>
      </c>
      <c r="B46" s="24">
        <f>(-$B$4*(1+$B$2)^A46+Yield!B45*$B$3*$R$5)/((1+$B$2)^A46-1)-($B$5/$B$2)</f>
        <v>-10.357758732418077</v>
      </c>
      <c r="C46" s="24">
        <f>Yield!C45*LEV!$B$3*$R$5</f>
        <v>40.64348626474618</v>
      </c>
      <c r="D46" s="24">
        <f>Yield!B45*LEV!$B$3*$R$5*LEV!$B$2</f>
        <v>16.648867755305741</v>
      </c>
      <c r="E46" s="24">
        <f t="shared" si="4"/>
        <v>1.8535919385691426</v>
      </c>
      <c r="F46" s="24">
        <f t="shared" si="2"/>
        <v>21.502459693874883</v>
      </c>
      <c r="G46">
        <f t="shared" si="5"/>
        <v>0</v>
      </c>
      <c r="H46" s="24">
        <f t="shared" si="3"/>
        <v>19.141026570871297</v>
      </c>
    </row>
    <row r="47" spans="1:8" x14ac:dyDescent="0.2">
      <c r="A47">
        <v>39</v>
      </c>
      <c r="B47" s="24">
        <f>(-$B$4*(1+$B$2)^A47+Yield!B46*$B$3*$R$5)/((1+$B$2)^A47-1)-($B$5/$B$2)</f>
        <v>-0.27755496013161007</v>
      </c>
      <c r="C47" s="24">
        <f>Yield!C46*LEV!$B$3*$R$5</f>
        <v>41.182208557211816</v>
      </c>
      <c r="D47" s="24">
        <f>Yield!B46*LEV!$B$3*$R$5*LEV!$B$2</f>
        <v>17.884334012022098</v>
      </c>
      <c r="E47" s="24">
        <f t="shared" si="4"/>
        <v>1.8535919385691426</v>
      </c>
      <c r="F47" s="24">
        <f t="shared" si="2"/>
        <v>22.73792595059124</v>
      </c>
      <c r="G47">
        <f t="shared" si="5"/>
        <v>0</v>
      </c>
      <c r="H47" s="24">
        <f t="shared" si="3"/>
        <v>18.444282606620575</v>
      </c>
    </row>
    <row r="48" spans="1:8" x14ac:dyDescent="0.2">
      <c r="A48">
        <v>40</v>
      </c>
      <c r="B48" s="24">
        <f>(-$B$4*(1+$B$2)^A48+Yield!B47*$B$3*$R$5)/((1+$B$2)^A48-1)-($B$5/$B$2)</f>
        <v>8.8947557602955101</v>
      </c>
      <c r="C48" s="24">
        <f>Yield!C47*LEV!$B$3*$R$5</f>
        <v>41.624120852782418</v>
      </c>
      <c r="D48" s="24">
        <f>Yield!B47*LEV!$B$3*$R$5*LEV!$B$2</f>
        <v>19.133057637605571</v>
      </c>
      <c r="E48" s="24">
        <f t="shared" si="4"/>
        <v>1.8535919385691426</v>
      </c>
      <c r="F48" s="24">
        <f t="shared" si="2"/>
        <v>23.986649576174713</v>
      </c>
      <c r="G48">
        <f t="shared" si="5"/>
        <v>0</v>
      </c>
      <c r="H48" s="24">
        <f t="shared" si="3"/>
        <v>17.637471276607705</v>
      </c>
    </row>
    <row r="49" spans="1:8" x14ac:dyDescent="0.2">
      <c r="A49">
        <v>41</v>
      </c>
      <c r="B49" s="24">
        <f>(-$B$4*(1+$B$2)^A49+Yield!B48*$B$3*$R$5)/((1+$B$2)^A49-1)-($B$5/$B$2)</f>
        <v>17.190434328755458</v>
      </c>
      <c r="C49" s="24">
        <f>Yield!C48*LEV!$B$3*$R$5</f>
        <v>41.976863252565416</v>
      </c>
      <c r="D49" s="24">
        <f>Yield!B48*LEV!$B$3*$R$5*LEV!$B$2</f>
        <v>20.392363535182533</v>
      </c>
      <c r="E49" s="24">
        <f t="shared" si="4"/>
        <v>1.8535919385691426</v>
      </c>
      <c r="F49" s="24">
        <f t="shared" si="2"/>
        <v>25.245955473751675</v>
      </c>
      <c r="G49">
        <f t="shared" si="5"/>
        <v>0</v>
      </c>
      <c r="H49" s="24">
        <f t="shared" si="3"/>
        <v>16.730907778813741</v>
      </c>
    </row>
    <row r="50" spans="1:8" x14ac:dyDescent="0.2">
      <c r="A50">
        <v>42</v>
      </c>
      <c r="B50" s="24">
        <f>(-$B$4*(1+$B$2)^A50+Yield!B49*$B$3*$R$5)/((1+$B$2)^A50-1)-($B$5/$B$2)</f>
        <v>24.643476824390973</v>
      </c>
      <c r="C50" s="24">
        <f>Yield!C49*LEV!$B$3*$R$5</f>
        <v>42.247747628373794</v>
      </c>
      <c r="D50" s="24">
        <f>Yield!B49*LEV!$B$3*$R$5*LEV!$B$2</f>
        <v>21.659795964033744</v>
      </c>
      <c r="E50" s="24">
        <f t="shared" si="4"/>
        <v>1.8535919385691426</v>
      </c>
      <c r="F50" s="24">
        <f t="shared" si="2"/>
        <v>26.513387902602886</v>
      </c>
      <c r="G50">
        <f t="shared" si="5"/>
        <v>0</v>
      </c>
      <c r="H50" s="24">
        <f t="shared" si="3"/>
        <v>15.734359725770908</v>
      </c>
    </row>
    <row r="51" spans="1:8" x14ac:dyDescent="0.2">
      <c r="A51">
        <v>43</v>
      </c>
      <c r="B51" s="24">
        <f>(-$B$4*(1+$B$2)^A51+Yield!B50*$B$3*$R$5)/((1+$B$2)^A51-1)-($B$5/$B$2)</f>
        <v>31.289803002292103</v>
      </c>
      <c r="C51" s="24">
        <f>Yield!C50*LEV!$B$3*$R$5</f>
        <v>42.44371521312776</v>
      </c>
      <c r="D51" s="24">
        <f>Yield!B50*LEV!$B$3*$R$5*LEV!$B$2</f>
        <v>22.933107420427579</v>
      </c>
      <c r="E51" s="24">
        <f t="shared" si="4"/>
        <v>1.8535919385691426</v>
      </c>
      <c r="F51" s="24">
        <f t="shared" si="2"/>
        <v>27.786699358996721</v>
      </c>
      <c r="G51">
        <f t="shared" si="5"/>
        <v>0</v>
      </c>
      <c r="H51" s="24">
        <f t="shared" si="3"/>
        <v>14.657015854131039</v>
      </c>
    </row>
    <row r="52" spans="1:8" x14ac:dyDescent="0.2">
      <c r="A52">
        <v>44</v>
      </c>
      <c r="B52" s="24">
        <f>(-$B$4*(1+$B$2)^A52+Yield!B51*$B$3*$R$5)/((1+$B$2)^A52-1)-($B$5/$B$2)</f>
        <v>37.166573005582876</v>
      </c>
      <c r="C52" s="24">
        <f>Yield!C51*LEV!$B$3*$R$5</f>
        <v>42.571312096317804</v>
      </c>
      <c r="D52" s="24">
        <f>Yield!B51*LEV!$B$3*$R$5*LEV!$B$2</f>
        <v>24.210246783317114</v>
      </c>
      <c r="E52" s="24">
        <f t="shared" si="4"/>
        <v>1.8535919385691426</v>
      </c>
      <c r="F52" s="24">
        <f t="shared" si="2"/>
        <v>29.063838721886256</v>
      </c>
      <c r="G52">
        <f t="shared" si="5"/>
        <v>0</v>
      </c>
      <c r="H52" s="24">
        <f t="shared" si="3"/>
        <v>13.507473374431548</v>
      </c>
    </row>
    <row r="53" spans="1:8" x14ac:dyDescent="0.2">
      <c r="A53">
        <v>45</v>
      </c>
      <c r="B53" s="24">
        <f>(-$B$4*(1+$B$2)^A53+Yield!B52*$B$3*$R$5)/((1+$B$2)^A53-1)-($B$5/$B$2)</f>
        <v>42.311617486417447</v>
      </c>
      <c r="C53" s="24">
        <f>Yield!C52*LEV!$B$3*$R$5</f>
        <v>42.636678306485251</v>
      </c>
      <c r="D53" s="24">
        <f>Yield!B52*LEV!$B$3*$R$5*LEV!$B$2</f>
        <v>25.489347132511671</v>
      </c>
      <c r="E53" s="24">
        <f t="shared" si="4"/>
        <v>1.8535919385691426</v>
      </c>
      <c r="F53" s="24">
        <f t="shared" si="2"/>
        <v>30.342939071080814</v>
      </c>
      <c r="G53">
        <f t="shared" si="5"/>
        <v>0</v>
      </c>
      <c r="H53" s="24">
        <f t="shared" si="3"/>
        <v>12.293739235404438</v>
      </c>
    </row>
    <row r="54" spans="1:8" x14ac:dyDescent="0.2">
      <c r="A54">
        <v>46</v>
      </c>
      <c r="B54" s="24">
        <f>(-$B$4*(1+$B$2)^A54+Yield!B53*$B$3*$R$5)/((1+$B$2)^A54-1)-($B$5/$B$2)</f>
        <v>46.762966982341084</v>
      </c>
      <c r="C54" s="24">
        <f>Yield!C53*LEV!$B$3*$R$5</f>
        <v>42.645547047007824</v>
      </c>
      <c r="D54" s="24">
        <f>Yield!B53*LEV!$B$3*$R$5*LEV!$B$2</f>
        <v>26.768713543921905</v>
      </c>
      <c r="E54" s="24">
        <f t="shared" si="4"/>
        <v>1.8535919385691426</v>
      </c>
      <c r="F54" s="24">
        <f t="shared" si="2"/>
        <v>31.622305482491047</v>
      </c>
      <c r="G54">
        <f t="shared" si="5"/>
        <v>0</v>
      </c>
      <c r="H54" s="24">
        <f t="shared" si="3"/>
        <v>11.023241564516777</v>
      </c>
    </row>
    <row r="55" spans="1:8" x14ac:dyDescent="0.2">
      <c r="A55">
        <v>47</v>
      </c>
      <c r="B55" s="24">
        <f>(-$B$4*(1+$B$2)^A55+Yield!B54*$B$3*$R$5)/((1+$B$2)^A55-1)-($B$5/$B$2)</f>
        <v>50.558467394413867</v>
      </c>
      <c r="C55" s="24">
        <f>Yield!C54*LEV!$B$3*$R$5</f>
        <v>42.603251374834471</v>
      </c>
      <c r="D55" s="24">
        <f>Yield!B54*LEV!$B$3*$R$5*LEV!$B$2</f>
        <v>28.04681108516694</v>
      </c>
      <c r="E55" s="24">
        <f t="shared" si="4"/>
        <v>1.8535919385691426</v>
      </c>
      <c r="F55" s="24">
        <f t="shared" si="2"/>
        <v>32.900403023736082</v>
      </c>
      <c r="G55">
        <f t="shared" si="5"/>
        <v>0</v>
      </c>
      <c r="H55" s="24">
        <f t="shared" si="3"/>
        <v>9.7028483510983889</v>
      </c>
    </row>
    <row r="56" spans="1:8" x14ac:dyDescent="0.2">
      <c r="A56">
        <v>48</v>
      </c>
      <c r="B56" s="24">
        <f>(-$B$4*(1+$B$2)^A56+Yield!B55*$B$3*$R$5)/((1+$B$2)^A56-1)-($B$5/$B$2)</f>
        <v>53.735469588028678</v>
      </c>
      <c r="C56" s="24">
        <f>Yield!C55*LEV!$B$3*$R$5</f>
        <v>42.514736198362755</v>
      </c>
      <c r="D56" s="24">
        <f>Yield!B55*LEV!$B$3*$R$5*LEV!$B$2</f>
        <v>29.322253171117822</v>
      </c>
      <c r="E56" s="24">
        <f t="shared" si="4"/>
        <v>1.8535919385691426</v>
      </c>
      <c r="F56" s="24">
        <f t="shared" si="2"/>
        <v>34.175845109686961</v>
      </c>
      <c r="G56">
        <f t="shared" si="5"/>
        <v>0</v>
      </c>
      <c r="H56" s="24">
        <f t="shared" si="3"/>
        <v>8.3388910886757941</v>
      </c>
    </row>
    <row r="57" spans="1:8" x14ac:dyDescent="0.2">
      <c r="A57">
        <v>49</v>
      </c>
      <c r="B57" s="24">
        <f>(-$B$4*(1+$B$2)^A57+Yield!B56*$B$3*$R$5)/((1+$B$2)^A57-1)-($B$5/$B$2)</f>
        <v>56.330582371762347</v>
      </c>
      <c r="C57" s="24">
        <f>Yield!C56*LEV!$B$3*$R$5</f>
        <v>42.384573942824687</v>
      </c>
      <c r="D57" s="24">
        <f>Yield!B56*LEV!$B$3*$R$5*LEV!$B$2</f>
        <v>30.593790389402564</v>
      </c>
      <c r="E57" s="24">
        <f t="shared" si="4"/>
        <v>1.8535919385691426</v>
      </c>
      <c r="F57" s="24">
        <f t="shared" si="2"/>
        <v>35.44738232797171</v>
      </c>
      <c r="G57">
        <f t="shared" si="5"/>
        <v>0</v>
      </c>
      <c r="H57" s="24">
        <f t="shared" si="3"/>
        <v>6.9371916148529778</v>
      </c>
    </row>
    <row r="58" spans="1:8" x14ac:dyDescent="0.2">
      <c r="A58">
        <v>50</v>
      </c>
      <c r="B58" s="24">
        <f>(-$B$4*(1+$B$2)^A58+Yield!B57*$B$3*$R$5)/((1+$B$2)^A58-1)-($B$5/$B$2)</f>
        <v>58.379479330011378</v>
      </c>
      <c r="C58" s="24">
        <f>Yield!C57*LEV!$B$3*$R$5</f>
        <v>42.216982609284905</v>
      </c>
      <c r="D58" s="24">
        <f>Yield!B57*LEV!$B$3*$R$5*LEV!$B$2</f>
        <v>31.86029986768111</v>
      </c>
      <c r="E58" s="24">
        <f t="shared" si="4"/>
        <v>1.8535919385691426</v>
      </c>
      <c r="F58" s="24">
        <f t="shared" si="2"/>
        <v>36.713891806250253</v>
      </c>
      <c r="G58">
        <f t="shared" si="5"/>
        <v>0</v>
      </c>
      <c r="H58" s="24">
        <f t="shared" si="3"/>
        <v>5.5030908030346524</v>
      </c>
    </row>
    <row r="59" spans="1:8" x14ac:dyDescent="0.2">
      <c r="A59">
        <v>51</v>
      </c>
      <c r="B59" s="24">
        <f>(-$B$4*(1+$B$2)^A59+Yield!B58*$B$3*$R$5)/((1+$B$2)^A59-1)-($B$5/$B$2)</f>
        <v>59.916751146211652</v>
      </c>
      <c r="C59" s="24">
        <f>Yield!C58*LEV!$B$3*$R$5</f>
        <v>42.015845253833263</v>
      </c>
      <c r="D59" s="24">
        <f>Yield!B58*LEV!$B$3*$R$5*LEV!$B$2</f>
        <v>33.120775225296107</v>
      </c>
      <c r="E59" s="24">
        <f t="shared" si="4"/>
        <v>1.8535919385691426</v>
      </c>
      <c r="F59" s="24">
        <f t="shared" si="2"/>
        <v>37.974367163865253</v>
      </c>
      <c r="G59">
        <f t="shared" si="5"/>
        <v>0</v>
      </c>
      <c r="H59" s="24">
        <f t="shared" si="3"/>
        <v>4.0414780899680096</v>
      </c>
    </row>
    <row r="60" spans="1:8" x14ac:dyDescent="0.2">
      <c r="A60">
        <v>52</v>
      </c>
      <c r="B60" s="24">
        <f>(-$B$4*(1+$B$2)^A60+Yield!B59*$B$3*$R$5)/((1+$B$2)^A60-1)-($B$5/$B$2)</f>
        <v>60.975796129440539</v>
      </c>
      <c r="C60" s="24">
        <f>Yield!C59*LEV!$B$3*$R$5</f>
        <v>41.784730151384096</v>
      </c>
      <c r="D60" s="24">
        <f>Yield!B59*LEV!$B$3*$R$5*LEV!$B$2</f>
        <v>34.374317129837635</v>
      </c>
      <c r="E60" s="24">
        <f t="shared" si="4"/>
        <v>1.8535919385691426</v>
      </c>
      <c r="F60" s="24">
        <f t="shared" si="2"/>
        <v>39.227909068406781</v>
      </c>
      <c r="G60">
        <f t="shared" si="5"/>
        <v>0</v>
      </c>
      <c r="H60" s="24">
        <f t="shared" si="3"/>
        <v>2.556821082977315</v>
      </c>
    </row>
    <row r="61" spans="1:8" x14ac:dyDescent="0.2">
      <c r="A61">
        <v>53</v>
      </c>
      <c r="B61" s="24">
        <f>(-$B$4*(1+$B$2)^A61+Yield!B60*$B$3*$R$5)/((1+$B$2)^A61-1)-($B$5/$B$2)</f>
        <v>61.588742635678443</v>
      </c>
      <c r="C61" s="24">
        <f>Yield!C60*LEV!$B$3*$R$5</f>
        <v>41.526911095697173</v>
      </c>
      <c r="D61" s="24">
        <f>Yield!B60*LEV!$B$3*$R$5*LEV!$B$2</f>
        <v>35.620124462708546</v>
      </c>
      <c r="E61" s="24">
        <f t="shared" si="4"/>
        <v>1.8535919385691426</v>
      </c>
      <c r="F61" s="24">
        <f t="shared" si="2"/>
        <v>40.473716401277692</v>
      </c>
      <c r="G61">
        <f t="shared" si="5"/>
        <v>0</v>
      </c>
      <c r="H61" s="24">
        <f t="shared" si="3"/>
        <v>1.0531946944194814</v>
      </c>
    </row>
    <row r="62" spans="1:8" x14ac:dyDescent="0.2">
      <c r="A62">
        <v>54</v>
      </c>
      <c r="B62" s="24">
        <f>(-$B$4*(1+$B$2)^A62+Yield!B61*$B$3*$R$5)/((1+$B$2)^A62-1)-($B$5/$B$2)</f>
        <v>61.786397952304753</v>
      </c>
      <c r="C62" s="24">
        <f>Yield!C61*LEV!$B$3*$R$5</f>
        <v>41.245387433915468</v>
      </c>
      <c r="D62" s="24">
        <f>Yield!B61*LEV!$B$3*$R$5*LEV!$B$2</f>
        <v>36.857486085726009</v>
      </c>
      <c r="E62" s="24">
        <f t="shared" si="4"/>
        <v>1.8535919385691426</v>
      </c>
      <c r="F62" s="24">
        <f t="shared" si="2"/>
        <v>41.711078024295155</v>
      </c>
      <c r="G62">
        <f t="shared" si="5"/>
        <v>54</v>
      </c>
      <c r="H62" s="24">
        <f t="shared" si="3"/>
        <v>-0.46569059037968685</v>
      </c>
    </row>
    <row r="63" spans="1:8" x14ac:dyDescent="0.2">
      <c r="A63">
        <v>55</v>
      </c>
      <c r="B63" s="24">
        <f>(-$B$4*(1+$B$2)^A63+Yield!B62*$B$3*$R$5)/((1+$B$2)^A63-1)-($B$5/$B$2)</f>
        <v>61.598218992394408</v>
      </c>
      <c r="C63" s="24">
        <f>Yield!C62*LEV!$B$3*$R$5</f>
        <v>40.942903548118167</v>
      </c>
      <c r="D63" s="24">
        <f>Yield!B62*LEV!$B$3*$R$5*LEV!$B$2</f>
        <v>38.085773192169555</v>
      </c>
      <c r="E63" s="24">
        <f t="shared" si="4"/>
        <v>1.8535919385691426</v>
      </c>
      <c r="F63" s="24">
        <f t="shared" si="2"/>
        <v>42.9393651307387</v>
      </c>
      <c r="G63">
        <f t="shared" si="5"/>
        <v>0</v>
      </c>
      <c r="H63" s="24">
        <f t="shared" si="3"/>
        <v>-1.9964615826205332</v>
      </c>
    </row>
    <row r="64" spans="1:8" x14ac:dyDescent="0.2">
      <c r="A64">
        <v>56</v>
      </c>
      <c r="B64" s="24">
        <f>(-$B$4*(1+$B$2)^A64+Yield!B63*$B$3*$R$5)/((1+$B$2)^A64-1)-($B$5/$B$2)</f>
        <v>61.052300829357904</v>
      </c>
      <c r="C64" s="24">
        <f>Yield!C63*LEV!$B$3*$R$5</f>
        <v>40.621967584839837</v>
      </c>
      <c r="D64" s="24">
        <f>Yield!B63*LEV!$B$3*$R$5*LEV!$B$2</f>
        <v>39.304432219714748</v>
      </c>
      <c r="E64" s="24">
        <f t="shared" si="4"/>
        <v>1.8535919385691426</v>
      </c>
      <c r="F64" s="24">
        <f t="shared" si="2"/>
        <v>44.158024158283894</v>
      </c>
      <c r="G64">
        <f t="shared" si="5"/>
        <v>0</v>
      </c>
      <c r="H64" s="24">
        <f t="shared" si="3"/>
        <v>-3.536056573444057</v>
      </c>
    </row>
    <row r="65" spans="1:8" x14ac:dyDescent="0.2">
      <c r="A65">
        <v>57</v>
      </c>
      <c r="B65" s="24">
        <f>(-$B$4*(1+$B$2)^A65+Yield!B64*$B$3*$R$5)/((1+$B$2)^A65-1)-($B$5/$B$2)</f>
        <v>60.175379699584227</v>
      </c>
      <c r="C65" s="24">
        <f>Yield!C64*LEV!$B$3*$R$5</f>
        <v>40.284869301480967</v>
      </c>
      <c r="D65" s="24">
        <f>Yield!B64*LEV!$B$3*$R$5*LEV!$B$2</f>
        <v>40.51297829875918</v>
      </c>
      <c r="E65" s="24">
        <f t="shared" si="4"/>
        <v>1.8535919385691426</v>
      </c>
      <c r="F65" s="24">
        <f t="shared" si="2"/>
        <v>45.366570237328325</v>
      </c>
      <c r="G65">
        <f t="shared" si="5"/>
        <v>0</v>
      </c>
      <c r="H65" s="24">
        <f t="shared" si="3"/>
        <v>-5.0817009358473584</v>
      </c>
    </row>
    <row r="66" spans="1:8" x14ac:dyDescent="0.2">
      <c r="A66">
        <v>58</v>
      </c>
      <c r="B66" s="24">
        <f>(-$B$4*(1+$B$2)^A66+Yield!B65*$B$3*$R$5)/((1+$B$2)^A66-1)-($B$5/$B$2)</f>
        <v>58.992847619020012</v>
      </c>
      <c r="C66" s="24">
        <f>Yield!C65*LEV!$B$3*$R$5</f>
        <v>39.933696950360329</v>
      </c>
      <c r="D66" s="24">
        <f>Yield!B65*LEV!$B$3*$R$5*LEV!$B$2</f>
        <v>41.710989207269989</v>
      </c>
      <c r="E66" s="24">
        <f t="shared" si="4"/>
        <v>1.8535919385691426</v>
      </c>
      <c r="F66" s="24">
        <f t="shared" si="2"/>
        <v>46.564581145839135</v>
      </c>
      <c r="G66">
        <f t="shared" si="5"/>
        <v>0</v>
      </c>
      <c r="H66" s="24">
        <f t="shared" si="3"/>
        <v>-6.6308841954788065</v>
      </c>
    </row>
    <row r="67" spans="1:8" x14ac:dyDescent="0.2">
      <c r="A67">
        <v>59</v>
      </c>
      <c r="B67" s="24">
        <f>(-$B$4*(1+$B$2)^A67+Yield!B66*$B$3*$R$5)/((1+$B$2)^A67-1)-($B$5/$B$2)</f>
        <v>57.528776207290917</v>
      </c>
      <c r="C67" s="24">
        <f>Yield!C66*LEV!$B$3*$R$5</f>
        <v>39.570353160299973</v>
      </c>
      <c r="D67" s="24">
        <f>Yield!B66*LEV!$B$3*$R$5*LEV!$B$2</f>
        <v>42.898099802078988</v>
      </c>
      <c r="E67" s="24">
        <f t="shared" si="4"/>
        <v>1.8535919385691426</v>
      </c>
      <c r="F67" s="24">
        <f t="shared" si="2"/>
        <v>47.751691740648134</v>
      </c>
      <c r="G67">
        <f t="shared" si="5"/>
        <v>0</v>
      </c>
      <c r="H67" s="24">
        <f t="shared" si="3"/>
        <v>-8.1813385803481609</v>
      </c>
    </row>
    <row r="68" spans="1:8" x14ac:dyDescent="0.2">
      <c r="A68">
        <v>60</v>
      </c>
      <c r="B68" s="24">
        <f>(-$B$4*(1+$B$2)^A68+Yield!B67*$B$3*$R$5)/((1+$B$2)^A68-1)-($B$5/$B$2)</f>
        <v>55.805947698050261</v>
      </c>
      <c r="C68" s="24">
        <f>Yield!C67*LEV!$B$3*$R$5</f>
        <v>39.196569804757466</v>
      </c>
      <c r="D68" s="24">
        <f>Yield!B67*LEV!$B$3*$R$5*LEV!$B$2</f>
        <v>44.073996896221715</v>
      </c>
      <c r="E68" s="24">
        <f t="shared" si="4"/>
        <v>1.8535919385691426</v>
      </c>
      <c r="F68" s="24">
        <f t="shared" si="2"/>
        <v>48.927588834790861</v>
      </c>
      <c r="G68">
        <f t="shared" si="5"/>
        <v>0</v>
      </c>
      <c r="H68" s="24">
        <f t="shared" si="3"/>
        <v>-9.7310190300333943</v>
      </c>
    </row>
    <row r="69" spans="1:8" x14ac:dyDescent="0.2">
      <c r="A69">
        <v>61</v>
      </c>
      <c r="B69" s="24">
        <f>(-$B$4*(1+$B$2)^A69+Yield!B68*$B$3*$R$5)/((1+$B$2)^A69-1)-($B$5/$B$2)</f>
        <v>53.845891444294665</v>
      </c>
      <c r="C69" s="24">
        <f>Yield!C68*LEV!$B$3*$R$5</f>
        <v>38.813921866926059</v>
      </c>
      <c r="D69" s="24">
        <f>Yield!B68*LEV!$B$3*$R$5*LEV!$B$2</f>
        <v>45.238414552229493</v>
      </c>
      <c r="E69" s="24">
        <f t="shared" si="4"/>
        <v>1.8535919385691426</v>
      </c>
      <c r="F69" s="24">
        <f t="shared" si="2"/>
        <v>50.092006490798639</v>
      </c>
      <c r="G69">
        <f t="shared" si="5"/>
        <v>0</v>
      </c>
      <c r="H69" s="24">
        <f t="shared" si="3"/>
        <v>-11.27808462387258</v>
      </c>
    </row>
    <row r="70" spans="1:8" x14ac:dyDescent="0.2">
      <c r="A70">
        <v>62</v>
      </c>
      <c r="B70" s="24">
        <f>(-$B$4*(1+$B$2)^A70+Yield!B69*$B$3*$R$5)/((1+$B$2)^A70-1)-($B$5/$B$2)</f>
        <v>51.66892450936416</v>
      </c>
      <c r="C70" s="24">
        <f>Yield!C69*LEV!$B$3*$R$5</f>
        <v>38.423840327536816</v>
      </c>
      <c r="D70" s="24">
        <f>Yield!B69*LEV!$B$3*$R$5*LEV!$B$2</f>
        <v>46.391129762055591</v>
      </c>
      <c r="E70" s="24">
        <f t="shared" si="4"/>
        <v>1.8535919385691426</v>
      </c>
      <c r="F70" s="24">
        <f t="shared" si="2"/>
        <v>51.244721700624737</v>
      </c>
      <c r="G70">
        <f t="shared" si="5"/>
        <v>0</v>
      </c>
      <c r="H70" s="24">
        <f t="shared" si="3"/>
        <v>-12.820881373087921</v>
      </c>
    </row>
    <row r="71" spans="1:8" x14ac:dyDescent="0.2">
      <c r="A71">
        <v>63</v>
      </c>
      <c r="B71" s="24">
        <f>(-$B$4*(1+$B$2)^A71+Yield!B70*$B$3*$R$5)/((1+$B$2)^A71-1)-($B$5/$B$2)</f>
        <v>49.294195174555028</v>
      </c>
      <c r="C71" s="24">
        <f>Yield!C70*LEV!$B$3*$R$5</f>
        <v>38.027624111757014</v>
      </c>
      <c r="D71" s="24">
        <f>Yield!B70*LEV!$B$3*$R$5*LEV!$B$2</f>
        <v>47.53195848540831</v>
      </c>
      <c r="E71" s="24">
        <f t="shared" si="4"/>
        <v>1.8535919385691426</v>
      </c>
      <c r="F71" s="24">
        <f t="shared" si="2"/>
        <v>52.385550423977456</v>
      </c>
      <c r="G71">
        <f t="shared" si="5"/>
        <v>0</v>
      </c>
      <c r="H71" s="24">
        <f t="shared" si="3"/>
        <v>-14.357926312220442</v>
      </c>
    </row>
    <row r="72" spans="1:8" x14ac:dyDescent="0.2">
      <c r="A72">
        <v>64</v>
      </c>
      <c r="B72" s="24">
        <f>(-$B$4*(1+$B$2)^A72+Yield!B71*$B$3*$R$5)/((1+$B$2)^A72-1)-($B$5/$B$2)</f>
        <v>46.739728398352554</v>
      </c>
      <c r="C72" s="24">
        <f>Yield!C71*LEV!$B$3*$R$5</f>
        <v>37.626451138657309</v>
      </c>
      <c r="D72" s="24">
        <f>Yield!B71*LEV!$B$3*$R$5*LEV!$B$2</f>
        <v>48.660752019568029</v>
      </c>
      <c r="E72" s="24">
        <f t="shared" ref="E72:E103" si="6">$B$2*$B$129</f>
        <v>1.8535919385691426</v>
      </c>
      <c r="F72" s="24">
        <f t="shared" si="2"/>
        <v>53.514343958137175</v>
      </c>
      <c r="G72">
        <f t="shared" ref="G72:G103" si="7">IF(B72=$B$129,A72,0)</f>
        <v>0</v>
      </c>
      <c r="H72" s="24">
        <f t="shared" si="3"/>
        <v>-15.887892819479866</v>
      </c>
    </row>
    <row r="73" spans="1:8" x14ac:dyDescent="0.2">
      <c r="A73">
        <v>65</v>
      </c>
      <c r="B73" s="24">
        <f>(-$B$4*(1+$B$2)^A73+Yield!B72*$B$3*$R$5)/((1+$B$2)^A73-1)-($B$5/$B$2)</f>
        <v>44.022472435226604</v>
      </c>
      <c r="C73" s="24">
        <f>Yield!C72*LEV!$B$3*$R$5</f>
        <v>37.22138852104446</v>
      </c>
      <c r="D73" s="24">
        <f>Yield!B72*LEV!$B$3*$R$5*LEV!$B$2</f>
        <v>49.777393675199363</v>
      </c>
      <c r="E73" s="24">
        <f t="shared" si="6"/>
        <v>1.8535919385691426</v>
      </c>
      <c r="F73" s="24">
        <f t="shared" ref="F73:F128" si="8">D73+E73+$B$5</f>
        <v>54.630985613768509</v>
      </c>
      <c r="G73">
        <f t="shared" si="7"/>
        <v>0</v>
      </c>
      <c r="H73" s="24">
        <f t="shared" ref="H73:H128" si="9">C73-F73</f>
        <v>-17.409597092724049</v>
      </c>
    </row>
    <row r="74" spans="1:8" x14ac:dyDescent="0.2">
      <c r="A74">
        <v>66</v>
      </c>
      <c r="B74" s="24">
        <f>(-$B$4*(1+$B$2)^A74+Yield!B73*$B$3*$R$5)/((1+$B$2)^A74-1)-($B$5/$B$2)</f>
        <v>41.158345968120074</v>
      </c>
      <c r="C74" s="24">
        <f>Yield!C73*LEV!$B$3*$R$5</f>
        <v>36.813401965755212</v>
      </c>
      <c r="D74" s="24">
        <f>Yield!B73*LEV!$B$3*$R$5*LEV!$B$2</f>
        <v>50.881795734172023</v>
      </c>
      <c r="E74" s="24">
        <f t="shared" si="6"/>
        <v>1.8535919385691426</v>
      </c>
      <c r="F74" s="24">
        <f t="shared" si="8"/>
        <v>55.735387672741169</v>
      </c>
      <c r="G74">
        <f t="shared" si="7"/>
        <v>0</v>
      </c>
      <c r="H74" s="24">
        <f t="shared" si="9"/>
        <v>-18.921985706985957</v>
      </c>
    </row>
    <row r="75" spans="1:8" x14ac:dyDescent="0.2">
      <c r="A75">
        <v>67</v>
      </c>
      <c r="B75" s="24">
        <f>(-$B$4*(1+$B$2)^A75+Yield!B74*$B$3*$R$5)/((1+$B$2)^A75-1)-($B$5/$B$2)</f>
        <v>38.162285232013829</v>
      </c>
      <c r="C75" s="24">
        <f>Yield!C74*LEV!$B$3*$R$5</f>
        <v>36.403364425194461</v>
      </c>
      <c r="D75" s="24">
        <f>Yield!B74*LEV!$B$3*$R$5*LEV!$B$2</f>
        <v>51.973896666927857</v>
      </c>
      <c r="E75" s="24">
        <f t="shared" si="6"/>
        <v>1.8535919385691426</v>
      </c>
      <c r="F75" s="24">
        <f t="shared" si="8"/>
        <v>56.827488605497003</v>
      </c>
      <c r="G75">
        <f t="shared" si="7"/>
        <v>0</v>
      </c>
      <c r="H75" s="24">
        <f t="shared" si="9"/>
        <v>-20.424124180302542</v>
      </c>
    </row>
    <row r="76" spans="1:8" x14ac:dyDescent="0.2">
      <c r="A76">
        <v>68</v>
      </c>
      <c r="B76" s="24">
        <f>(-$B$4*(1+$B$2)^A76+Yield!B75*$B$3*$R$5)/((1+$B$2)^A76-1)-($B$5/$B$2)</f>
        <v>35.048290709627082</v>
      </c>
      <c r="C76" s="24">
        <f>Yield!C75*LEV!$B$3*$R$5</f>
        <v>35.992064050562789</v>
      </c>
      <c r="D76" s="24">
        <f>Yield!B75*LEV!$B$3*$R$5*LEV!$B$2</f>
        <v>53.053658588444733</v>
      </c>
      <c r="E76" s="24">
        <f t="shared" si="6"/>
        <v>1.8535919385691426</v>
      </c>
      <c r="F76" s="24">
        <f t="shared" si="8"/>
        <v>57.907250527013879</v>
      </c>
      <c r="G76">
        <f t="shared" si="7"/>
        <v>0</v>
      </c>
      <c r="H76" s="24">
        <f t="shared" si="9"/>
        <v>-21.91518647645109</v>
      </c>
    </row>
    <row r="77" spans="1:8" x14ac:dyDescent="0.2">
      <c r="A77">
        <v>69</v>
      </c>
      <c r="B77" s="24">
        <f>(-$B$4*(1+$B$2)^A77+Yield!B76*$B$3*$R$5)/((1+$B$2)^A77-1)-($B$5/$B$2)</f>
        <v>31.829473067264644</v>
      </c>
      <c r="C77" s="24">
        <f>Yield!C76*LEV!$B$3*$R$5</f>
        <v>35.580211495958828</v>
      </c>
      <c r="D77" s="24">
        <f>Yield!B76*LEV!$B$3*$R$5*LEV!$B$2</f>
        <v>54.121064933323495</v>
      </c>
      <c r="E77" s="24">
        <f t="shared" si="6"/>
        <v>1.8535919385691426</v>
      </c>
      <c r="F77" s="24">
        <f t="shared" si="8"/>
        <v>58.974656871892641</v>
      </c>
      <c r="G77">
        <f t="shared" si="7"/>
        <v>0</v>
      </c>
      <c r="H77" s="24">
        <f t="shared" si="9"/>
        <v>-23.394445375933813</v>
      </c>
    </row>
    <row r="78" spans="1:8" x14ac:dyDescent="0.2">
      <c r="A78">
        <v>70</v>
      </c>
      <c r="B78" s="24">
        <f>(-$B$4*(1+$B$2)^A78+Yield!B77*$B$3*$R$5)/((1+$B$2)^A78-1)-($B$5/$B$2)</f>
        <v>28.518098071558711</v>
      </c>
      <c r="C78" s="24">
        <f>Yield!C77*LEV!$B$3*$R$5</f>
        <v>35.168446620795137</v>
      </c>
      <c r="D78" s="24">
        <f>Yield!B77*LEV!$B$3*$R$5*LEV!$B$2</f>
        <v>55.17611833194735</v>
      </c>
      <c r="E78" s="24">
        <f t="shared" si="6"/>
        <v>1.8535919385691426</v>
      </c>
      <c r="F78" s="24">
        <f t="shared" si="8"/>
        <v>60.029710270516496</v>
      </c>
      <c r="G78">
        <f t="shared" si="7"/>
        <v>0</v>
      </c>
      <c r="H78" s="24">
        <f t="shared" si="9"/>
        <v>-24.861263649721359</v>
      </c>
    </row>
    <row r="79" spans="1:8" x14ac:dyDescent="0.2">
      <c r="A79">
        <v>71</v>
      </c>
      <c r="B79" s="24">
        <f>(-$B$4*(1+$B$2)^A79+Yield!B78*$B$3*$R$5)/((1+$B$2)^A79-1)-($B$5/$B$2)</f>
        <v>25.125630288496794</v>
      </c>
      <c r="C79" s="24">
        <f>Yield!C78*LEV!$B$3*$R$5</f>
        <v>34.757344635794624</v>
      </c>
      <c r="D79" s="24">
        <f>Yield!B78*LEV!$B$3*$R$5*LEV!$B$2</f>
        <v>56.218838671021189</v>
      </c>
      <c r="E79" s="24">
        <f t="shared" si="6"/>
        <v>1.8535919385691426</v>
      </c>
      <c r="F79" s="24">
        <f t="shared" si="8"/>
        <v>61.072430609590334</v>
      </c>
      <c r="G79">
        <f t="shared" si="7"/>
        <v>0</v>
      </c>
      <c r="H79" s="24">
        <f t="shared" si="9"/>
        <v>-26.315085973795711</v>
      </c>
    </row>
    <row r="80" spans="1:8" x14ac:dyDescent="0.2">
      <c r="A80">
        <v>72</v>
      </c>
      <c r="B80" s="24">
        <f>(-$B$4*(1+$B$2)^A80+Yield!B79*$B$3*$R$5)/((1+$B$2)^A80-1)-($B$5/$B$2)</f>
        <v>21.662775416526799</v>
      </c>
      <c r="C80" s="24">
        <f>Yield!C79*LEV!$B$3*$R$5</f>
        <v>34.347421735472167</v>
      </c>
      <c r="D80" s="24">
        <f>Yield!B79*LEV!$B$3*$R$5*LEV!$B$2</f>
        <v>57.249261323085356</v>
      </c>
      <c r="E80" s="24">
        <f t="shared" si="6"/>
        <v>1.8535919385691426</v>
      </c>
      <c r="F80" s="24">
        <f t="shared" si="8"/>
        <v>62.102853261654502</v>
      </c>
      <c r="G80">
        <f t="shared" si="7"/>
        <v>0</v>
      </c>
      <c r="H80" s="24">
        <f t="shared" si="9"/>
        <v>-27.755431526182335</v>
      </c>
    </row>
    <row r="81" spans="1:8" x14ac:dyDescent="0.2">
      <c r="A81">
        <v>73</v>
      </c>
      <c r="B81" s="24">
        <f>(-$B$4*(1+$B$2)^A81+Yield!B80*$B$3*$R$5)/((1+$B$2)^A81-1)-($B$5/$B$2)</f>
        <v>18.139521147238014</v>
      </c>
      <c r="C81" s="24">
        <f>Yield!C80*LEV!$B$3*$R$5</f>
        <v>33.939140257431475</v>
      </c>
      <c r="D81" s="24">
        <f>Yield!B80*LEV!$B$3*$R$5*LEV!$B$2</f>
        <v>58.267435530808299</v>
      </c>
      <c r="E81" s="24">
        <f t="shared" si="6"/>
        <v>1.8535919385691426</v>
      </c>
      <c r="F81" s="24">
        <f t="shared" si="8"/>
        <v>63.121027469377445</v>
      </c>
      <c r="G81">
        <f t="shared" si="7"/>
        <v>0</v>
      </c>
      <c r="H81" s="24">
        <f t="shared" si="9"/>
        <v>-29.18188721194597</v>
      </c>
    </row>
    <row r="82" spans="1:8" x14ac:dyDescent="0.2">
      <c r="A82">
        <v>74</v>
      </c>
      <c r="B82" s="24">
        <f>(-$B$4*(1+$B$2)^A82+Yield!B81*$B$3*$R$5)/((1+$B$2)^A82-1)-($B$5/$B$2)</f>
        <v>14.56517648149925</v>
      </c>
      <c r="C82" s="24">
        <f>Yield!C81*LEV!$B$3*$R$5</f>
        <v>33.532913406335943</v>
      </c>
      <c r="D82" s="24">
        <f>Yield!B81*LEV!$B$3*$R$5*LEV!$B$2</f>
        <v>59.273422932998379</v>
      </c>
      <c r="E82" s="24">
        <f t="shared" si="6"/>
        <v>1.8535919385691426</v>
      </c>
      <c r="F82" s="24">
        <f t="shared" si="8"/>
        <v>64.127014871567525</v>
      </c>
      <c r="G82">
        <f t="shared" si="7"/>
        <v>0</v>
      </c>
      <c r="H82" s="24">
        <f t="shared" si="9"/>
        <v>-30.594101465231581</v>
      </c>
    </row>
    <row r="83" spans="1:8" x14ac:dyDescent="0.2">
      <c r="A83">
        <v>75</v>
      </c>
      <c r="B83" s="24">
        <f>(-$B$4*(1+$B$2)^A83+Yield!B82*$B$3*$R$5)/((1+$B$2)^A83-1)-($B$5/$B$2)</f>
        <v>10.948409457109278</v>
      </c>
      <c r="C83" s="24">
        <f>Yield!C82*LEV!$B$3*$R$5</f>
        <v>33.129109577760232</v>
      </c>
      <c r="D83" s="24">
        <f>Yield!B82*LEV!$B$3*$R$5*LEV!$B$2</f>
        <v>60.26729622033119</v>
      </c>
      <c r="E83" s="24">
        <f t="shared" si="6"/>
        <v>1.8535919385691426</v>
      </c>
      <c r="F83" s="24">
        <f t="shared" si="8"/>
        <v>65.120888158900328</v>
      </c>
      <c r="G83">
        <f t="shared" si="7"/>
        <v>0</v>
      </c>
      <c r="H83" s="24">
        <f t="shared" si="9"/>
        <v>-31.991778581140096</v>
      </c>
    </row>
    <row r="84" spans="1:8" x14ac:dyDescent="0.2">
      <c r="A84">
        <v>76</v>
      </c>
      <c r="B84" s="24">
        <f>(-$B$4*(1+$B$2)^A84+Yield!B83*$B$3*$R$5)/((1+$B$2)^A84-1)-($B$5/$B$2)</f>
        <v>7.2972832669832286</v>
      </c>
      <c r="C84" s="24">
        <f>Yield!C83*LEV!$B$3*$R$5</f>
        <v>32.728056314732314</v>
      </c>
      <c r="D84" s="24">
        <f>Yield!B83*LEV!$B$3*$R$5*LEV!$B$2</f>
        <v>61.249137909773161</v>
      </c>
      <c r="E84" s="24">
        <f t="shared" si="6"/>
        <v>1.8535919385691426</v>
      </c>
      <c r="F84" s="24">
        <f t="shared" si="8"/>
        <v>66.102729848342307</v>
      </c>
      <c r="G84">
        <f t="shared" si="7"/>
        <v>0</v>
      </c>
      <c r="H84" s="24">
        <f t="shared" si="9"/>
        <v>-33.374673533609993</v>
      </c>
    </row>
    <row r="85" spans="1:8" x14ac:dyDescent="0.2">
      <c r="A85">
        <v>77</v>
      </c>
      <c r="B85" s="24">
        <f>(-$B$4*(1+$B$2)^A85+Yield!B84*$B$3*$R$5)/((1+$B$2)^A85-1)-($B$5/$B$2)</f>
        <v>3.6192907654723427</v>
      </c>
      <c r="C85" s="24">
        <f>Yield!C84*LEV!$B$3*$R$5</f>
        <v>32.330043927309752</v>
      </c>
      <c r="D85" s="24">
        <f>Yield!B84*LEV!$B$3*$R$5*LEV!$B$2</f>
        <v>62.219039227592447</v>
      </c>
      <c r="E85" s="24">
        <f t="shared" si="6"/>
        <v>1.8535919385691426</v>
      </c>
      <c r="F85" s="24">
        <f t="shared" si="8"/>
        <v>67.072631166161585</v>
      </c>
      <c r="G85">
        <f t="shared" si="7"/>
        <v>0</v>
      </c>
      <c r="H85" s="24">
        <f t="shared" si="9"/>
        <v>-34.742587238851833</v>
      </c>
    </row>
    <row r="86" spans="1:8" x14ac:dyDescent="0.2">
      <c r="A86">
        <v>78</v>
      </c>
      <c r="B86" s="24">
        <f>(-$B$4*(1+$B$2)^A86+Yield!B85*$B$3*$R$5)/((1+$B$2)^A86-1)-($B$5/$B$2)</f>
        <v>-7.8612624691317023E-2</v>
      </c>
      <c r="C86" s="24">
        <f>Yield!C85*LEV!$B$3*$R$5</f>
        <v>31.935328803267812</v>
      </c>
      <c r="D86" s="24">
        <f>Yield!B85*LEV!$B$3*$R$5*LEV!$B$2</f>
        <v>63.177099091690486</v>
      </c>
      <c r="E86" s="24">
        <f t="shared" si="6"/>
        <v>1.8535919385691426</v>
      </c>
      <c r="F86" s="24">
        <f t="shared" si="8"/>
        <v>68.030691030259632</v>
      </c>
      <c r="G86">
        <f t="shared" si="7"/>
        <v>0</v>
      </c>
      <c r="H86" s="24">
        <f t="shared" si="9"/>
        <v>-36.095362226991824</v>
      </c>
    </row>
    <row r="87" spans="1:8" x14ac:dyDescent="0.2">
      <c r="A87">
        <v>79</v>
      </c>
      <c r="B87" s="24">
        <f>(-$B$4*(1+$B$2)^A87+Yield!B86*$B$3*$R$5)/((1+$B$2)^A87-1)-($B$5/$B$2)</f>
        <v>-3.7899775805222191</v>
      </c>
      <c r="C87" s="24">
        <f>Yield!C86*LEV!$B$3*$R$5</f>
        <v>31.544136435803164</v>
      </c>
      <c r="D87" s="24">
        <f>Yield!B86*LEV!$B$3*$R$5*LEV!$B$2</f>
        <v>64.123423184764576</v>
      </c>
      <c r="E87" s="24">
        <f t="shared" si="6"/>
        <v>1.8535919385691426</v>
      </c>
      <c r="F87" s="24">
        <f t="shared" si="8"/>
        <v>68.977015123333715</v>
      </c>
      <c r="G87">
        <f t="shared" si="7"/>
        <v>0</v>
      </c>
      <c r="H87" s="24">
        <f t="shared" si="9"/>
        <v>-37.432878687530547</v>
      </c>
    </row>
    <row r="88" spans="1:8" x14ac:dyDescent="0.2">
      <c r="A88">
        <v>80</v>
      </c>
      <c r="B88" s="24">
        <f>(-$B$4*(1+$B$2)^A88+Yield!B87*$B$3*$R$5)/((1+$B$2)^A88-1)-($B$5/$B$2)</f>
        <v>-7.5088310884435714</v>
      </c>
      <c r="C88" s="24">
        <f>Yield!C87*LEV!$B$3*$R$5</f>
        <v>31.156664192082321</v>
      </c>
      <c r="D88" s="24">
        <f>Yield!B87*LEV!$B$3*$R$5*LEV!$B$2</f>
        <v>65.058123110527049</v>
      </c>
      <c r="E88" s="24">
        <f t="shared" si="6"/>
        <v>1.8535919385691426</v>
      </c>
      <c r="F88" s="24">
        <f t="shared" si="8"/>
        <v>69.911715049096188</v>
      </c>
      <c r="G88">
        <f t="shared" si="7"/>
        <v>0</v>
      </c>
      <c r="H88" s="24">
        <f t="shared" si="9"/>
        <v>-38.75505085701387</v>
      </c>
    </row>
    <row r="89" spans="1:8" x14ac:dyDescent="0.2">
      <c r="A89">
        <v>81</v>
      </c>
      <c r="B89" s="24">
        <f>(-$B$4*(1+$B$2)^A89+Yield!B88*$B$3*$R$5)/((1+$B$2)^A89-1)-($B$5/$B$2)</f>
        <v>-11.229648154853422</v>
      </c>
      <c r="C89" s="24">
        <f>Yield!C88*LEV!$B$3*$R$5</f>
        <v>30.773083844593863</v>
      </c>
      <c r="D89" s="24">
        <f>Yield!B88*LEV!$B$3*$R$5*LEV!$B$2</f>
        <v>65.981315625864866</v>
      </c>
      <c r="E89" s="24">
        <f t="shared" si="6"/>
        <v>1.8535919385691426</v>
      </c>
      <c r="F89" s="24">
        <f t="shared" si="8"/>
        <v>70.834907564434005</v>
      </c>
      <c r="G89">
        <f t="shared" si="7"/>
        <v>0</v>
      </c>
      <c r="H89" s="24">
        <f t="shared" si="9"/>
        <v>-40.061823719840142</v>
      </c>
    </row>
    <row r="90" spans="1:8" x14ac:dyDescent="0.2">
      <c r="A90">
        <v>82</v>
      </c>
      <c r="B90" s="24">
        <f>(-$B$4*(1+$B$2)^A90+Yield!B89*$B$3*$R$5)/((1+$B$2)^A90-1)-($B$5/$B$2)</f>
        <v>-14.947324971656542</v>
      </c>
      <c r="C90" s="24">
        <f>Yield!C89*LEV!$B$3*$R$5</f>
        <v>30.393543885417387</v>
      </c>
      <c r="D90" s="24">
        <f>Yield!B89*LEV!$B$3*$R$5*LEV!$B$2</f>
        <v>66.893121942427385</v>
      </c>
      <c r="E90" s="24">
        <f t="shared" si="6"/>
        <v>1.8535919385691426</v>
      </c>
      <c r="F90" s="24">
        <f t="shared" si="8"/>
        <v>71.746713880996523</v>
      </c>
      <c r="G90">
        <f t="shared" si="7"/>
        <v>0</v>
      </c>
      <c r="H90" s="24">
        <f t="shared" si="9"/>
        <v>-41.353169995579137</v>
      </c>
    </row>
    <row r="91" spans="1:8" x14ac:dyDescent="0.2">
      <c r="A91">
        <v>83</v>
      </c>
      <c r="B91" s="24">
        <f>(-$B$4*(1+$B$2)^A91+Yield!B90*$B$3*$R$5)/((1+$B$2)^A91-1)-($B$5/$B$2)</f>
        <v>-18.657153486986502</v>
      </c>
      <c r="C91" s="24">
        <f>Yield!C90*LEV!$B$3*$R$5</f>
        <v>30.018171641911309</v>
      </c>
      <c r="D91" s="24">
        <f>Yield!B90*LEV!$B$3*$R$5*LEV!$B$2</f>
        <v>67.793667091684711</v>
      </c>
      <c r="E91" s="24">
        <f t="shared" si="6"/>
        <v>1.8535919385691426</v>
      </c>
      <c r="F91" s="24">
        <f t="shared" si="8"/>
        <v>72.647259030253849</v>
      </c>
      <c r="G91">
        <f t="shared" si="7"/>
        <v>0</v>
      </c>
      <c r="H91" s="24">
        <f t="shared" si="9"/>
        <v>-42.629087388342541</v>
      </c>
    </row>
    <row r="92" spans="1:8" x14ac:dyDescent="0.2">
      <c r="A92">
        <v>84</v>
      </c>
      <c r="B92" s="24">
        <f>(-$B$4*(1+$B$2)^A92+Yield!B91*$B$3*$R$5)/((1+$B$2)^A92-1)-($B$5/$B$2)</f>
        <v>-22.354797328719712</v>
      </c>
      <c r="C92" s="24">
        <f>Yield!C91*LEV!$B$3*$R$5</f>
        <v>29.647075210752739</v>
      </c>
      <c r="D92" s="24">
        <f>Yield!B91*LEV!$B$3*$R$5*LEV!$B$2</f>
        <v>68.683079348007311</v>
      </c>
      <c r="E92" s="24">
        <f t="shared" si="6"/>
        <v>1.8535919385691426</v>
      </c>
      <c r="F92" s="24">
        <f t="shared" si="8"/>
        <v>73.53667128657645</v>
      </c>
      <c r="G92">
        <f t="shared" si="7"/>
        <v>0</v>
      </c>
      <c r="H92" s="24">
        <f t="shared" si="9"/>
        <v>-43.889596075823711</v>
      </c>
    </row>
    <row r="93" spans="1:8" x14ac:dyDescent="0.2">
      <c r="A93">
        <v>85</v>
      </c>
      <c r="B93" s="24">
        <f>(-$B$4*(1+$B$2)^A93+Yield!B92*$B$3*$R$5)/((1+$B$2)^A93-1)-($B$5/$B$2)</f>
        <v>-26.036269026756457</v>
      </c>
      <c r="C93" s="24">
        <f>Yield!C92*LEV!$B$3*$R$5</f>
        <v>29.280345225845696</v>
      </c>
      <c r="D93" s="24">
        <f>Yield!B92*LEV!$B$3*$R$5*LEV!$B$2</f>
        <v>69.561489704782687</v>
      </c>
      <c r="E93" s="24">
        <f t="shared" si="6"/>
        <v>1.8535919385691426</v>
      </c>
      <c r="F93" s="24">
        <f t="shared" si="8"/>
        <v>74.415081643351826</v>
      </c>
      <c r="G93">
        <f t="shared" si="7"/>
        <v>0</v>
      </c>
      <c r="H93" s="24">
        <f t="shared" si="9"/>
        <v>-45.134736417506133</v>
      </c>
    </row>
    <row r="94" spans="1:8" x14ac:dyDescent="0.2">
      <c r="A94">
        <v>86</v>
      </c>
      <c r="B94" s="24">
        <f>(-$B$4*(1+$B$2)^A94+Yield!B93*$B$3*$R$5)/((1+$B$2)^A94-1)-($B$5/$B$2)</f>
        <v>-29.697908479228445</v>
      </c>
      <c r="C94" s="24">
        <f>Yield!C93*LEV!$B$3*$R$5</f>
        <v>28.918056474310074</v>
      </c>
      <c r="D94" s="24">
        <f>Yield!B93*LEV!$B$3*$R$5*LEV!$B$2</f>
        <v>70.42903139901199</v>
      </c>
      <c r="E94" s="24">
        <f t="shared" si="6"/>
        <v>1.8535919385691426</v>
      </c>
      <c r="F94" s="24">
        <f t="shared" si="8"/>
        <v>75.282623337581128</v>
      </c>
      <c r="G94">
        <f t="shared" si="7"/>
        <v>0</v>
      </c>
      <c r="H94" s="24">
        <f t="shared" si="9"/>
        <v>-46.364566863271051</v>
      </c>
    </row>
    <row r="95" spans="1:8" x14ac:dyDescent="0.2">
      <c r="A95">
        <v>87</v>
      </c>
      <c r="B95" s="24">
        <f>(-$B$4*(1+$B$2)^A95+Yield!B94*$B$3*$R$5)/((1+$B$2)^A95-1)-($B$5/$B$2)</f>
        <v>-33.336362607631344</v>
      </c>
      <c r="C95" s="24">
        <f>Yield!C94*LEV!$B$3*$R$5</f>
        <v>28.56026937355605</v>
      </c>
      <c r="D95" s="24">
        <f>Yield!B94*LEV!$B$3*$R$5*LEV!$B$2</f>
        <v>71.285839480218655</v>
      </c>
      <c r="E95" s="24">
        <f t="shared" si="6"/>
        <v>1.8535919385691426</v>
      </c>
      <c r="F95" s="24">
        <f t="shared" si="8"/>
        <v>76.139431418787794</v>
      </c>
      <c r="G95">
        <f t="shared" si="7"/>
        <v>0</v>
      </c>
      <c r="H95" s="24">
        <f t="shared" si="9"/>
        <v>-47.57916204523174</v>
      </c>
    </row>
    <row r="96" spans="1:8" x14ac:dyDescent="0.2">
      <c r="A96">
        <v>88</v>
      </c>
      <c r="B96" s="24">
        <f>(-$B$4*(1+$B$2)^A96+Yield!B95*$B$3*$R$5)/((1+$B$2)^A96-1)-($B$5/$B$2)</f>
        <v>-36.948566146250585</v>
      </c>
      <c r="C96" s="24">
        <f>Yield!C95*LEV!$B$3*$R$5</f>
        <v>28.207031321316961</v>
      </c>
      <c r="D96" s="24">
        <f>Yield!B95*LEV!$B$3*$R$5*LEV!$B$2</f>
        <v>72.132050419858174</v>
      </c>
      <c r="E96" s="24">
        <f t="shared" si="6"/>
        <v>1.8535919385691426</v>
      </c>
      <c r="F96" s="24">
        <f t="shared" si="8"/>
        <v>76.985642358427313</v>
      </c>
      <c r="G96">
        <f t="shared" si="7"/>
        <v>0</v>
      </c>
      <c r="H96" s="24">
        <f t="shared" si="9"/>
        <v>-48.778611037110352</v>
      </c>
    </row>
    <row r="97" spans="1:8" x14ac:dyDescent="0.2">
      <c r="A97">
        <v>89</v>
      </c>
      <c r="B97" s="24">
        <f>(-$B$4*(1+$B$2)^A97+Yield!B96*$B$3*$R$5)/((1+$B$2)^A97-1)-($B$5/$B$2)</f>
        <v>-40.531723512032329</v>
      </c>
      <c r="C97" s="24">
        <f>Yield!C96*LEV!$B$3*$R$5</f>
        <v>27.8583779295403</v>
      </c>
      <c r="D97" s="24">
        <f>Yield!B96*LEV!$B$3*$R$5*LEV!$B$2</f>
        <v>72.967801757744368</v>
      </c>
      <c r="E97" s="24">
        <f t="shared" si="6"/>
        <v>1.8535919385691426</v>
      </c>
      <c r="F97" s="24">
        <f t="shared" si="8"/>
        <v>77.821393696313507</v>
      </c>
      <c r="G97">
        <f t="shared" si="7"/>
        <v>0</v>
      </c>
      <c r="H97" s="24">
        <f t="shared" si="9"/>
        <v>-49.963015766773211</v>
      </c>
    </row>
    <row r="98" spans="1:8" x14ac:dyDescent="0.2">
      <c r="A98">
        <v>90</v>
      </c>
      <c r="B98" s="24">
        <f>(-$B$4*(1+$B$2)^A98+Yield!B97*$B$3*$R$5)/((1+$B$2)^A98-1)-($B$5/$B$2)</f>
        <v>-44.083291702164253</v>
      </c>
      <c r="C98" s="24">
        <f>Yield!C97*LEV!$B$3*$R$5</f>
        <v>27.514334152051671</v>
      </c>
      <c r="D98" s="24">
        <f>Yield!B97*LEV!$B$3*$R$5*LEV!$B$2</f>
        <v>73.793231782305924</v>
      </c>
      <c r="E98" s="24">
        <f t="shared" si="6"/>
        <v>1.8535919385691426</v>
      </c>
      <c r="F98" s="24">
        <f t="shared" si="8"/>
        <v>78.646823720875062</v>
      </c>
      <c r="G98">
        <f t="shared" si="7"/>
        <v>0</v>
      </c>
      <c r="H98" s="24">
        <f t="shared" si="9"/>
        <v>-51.132489568823388</v>
      </c>
    </row>
    <row r="99" spans="1:8" x14ac:dyDescent="0.2">
      <c r="A99">
        <v>91</v>
      </c>
      <c r="B99" s="24">
        <f>(-$B$4*(1+$B$2)^A99+Yield!B98*$B$3*$R$5)/((1+$B$2)^A99-1)-($B$5/$B$2)</f>
        <v>-47.600964167997653</v>
      </c>
      <c r="C99" s="24">
        <f>Yield!C98*LEV!$B$3*$R$5</f>
        <v>27.17491531509722</v>
      </c>
      <c r="D99" s="24">
        <f>Yield!B98*LEV!$B$3*$R$5*LEV!$B$2</f>
        <v>74.608479241758843</v>
      </c>
      <c r="E99" s="24">
        <f t="shared" si="6"/>
        <v>1.8535919385691426</v>
      </c>
      <c r="F99" s="24">
        <f t="shared" si="8"/>
        <v>79.462071180327982</v>
      </c>
      <c r="G99">
        <f t="shared" si="7"/>
        <v>0</v>
      </c>
      <c r="H99" s="24">
        <f t="shared" si="9"/>
        <v>-52.287155865230758</v>
      </c>
    </row>
    <row r="100" spans="1:8" x14ac:dyDescent="0.2">
      <c r="A100">
        <v>92</v>
      </c>
      <c r="B100" s="24">
        <f>(-$B$4*(1+$B$2)^A100+Yield!B99*$B$3*$R$5)/((1+$B$2)^A100-1)-($B$5/$B$2)</f>
        <v>-51.082655615495248</v>
      </c>
      <c r="C100" s="24">
        <f>Yield!C99*LEV!$B$3*$R$5</f>
        <v>26.840128059050219</v>
      </c>
      <c r="D100" s="24">
        <f>Yield!B99*LEV!$B$3*$R$5*LEV!$B$2</f>
        <v>75.413683083530358</v>
      </c>
      <c r="E100" s="24">
        <f t="shared" si="6"/>
        <v>1.8535919385691426</v>
      </c>
      <c r="F100" s="24">
        <f t="shared" si="8"/>
        <v>80.267275022099497</v>
      </c>
      <c r="G100">
        <f t="shared" si="7"/>
        <v>0</v>
      </c>
      <c r="H100" s="24">
        <f t="shared" si="9"/>
        <v>-53.427146963049282</v>
      </c>
    </row>
    <row r="101" spans="1:8" x14ac:dyDescent="0.2">
      <c r="A101">
        <v>93</v>
      </c>
      <c r="B101" s="24">
        <f>(-$B$4*(1+$B$2)^A101+Yield!B100*$B$3*$R$5)/((1+$B$2)^A101-1)-($B$5/$B$2)</f>
        <v>-54.526487684079967</v>
      </c>
      <c r="C101" s="24">
        <f>Yield!C100*LEV!$B$3*$R$5</f>
        <v>26.509971198877928</v>
      </c>
      <c r="D101" s="24">
        <f>Yield!B100*LEV!$B$3*$R$5*LEV!$B$2</f>
        <v>76.20898221949669</v>
      </c>
      <c r="E101" s="24">
        <f t="shared" si="6"/>
        <v>1.8535919385691426</v>
      </c>
      <c r="F101" s="24">
        <f t="shared" si="8"/>
        <v>81.062574158065829</v>
      </c>
      <c r="G101">
        <f t="shared" si="7"/>
        <v>0</v>
      </c>
      <c r="H101" s="24">
        <f t="shared" si="9"/>
        <v>-54.552602959187901</v>
      </c>
    </row>
    <row r="102" spans="1:8" x14ac:dyDescent="0.2">
      <c r="A102">
        <v>94</v>
      </c>
      <c r="B102" s="24">
        <f>(-$B$4*(1+$B$2)^A102+Yield!B101*$B$3*$R$5)/((1+$B$2)^A102-1)-($B$5/$B$2)</f>
        <v>-57.930775457547426</v>
      </c>
      <c r="C102" s="24">
        <f>Yield!C101*LEV!$B$3*$R$5</f>
        <v>26.184436510302998</v>
      </c>
      <c r="D102" s="24">
        <f>Yield!B101*LEV!$B$3*$R$5*LEV!$B$2</f>
        <v>76.994515314805781</v>
      </c>
      <c r="E102" s="24">
        <f t="shared" si="6"/>
        <v>1.8535919385691426</v>
      </c>
      <c r="F102" s="24">
        <f t="shared" si="8"/>
        <v>81.84810725337492</v>
      </c>
      <c r="G102">
        <f t="shared" si="7"/>
        <v>0</v>
      </c>
      <c r="H102" s="24">
        <f t="shared" si="9"/>
        <v>-55.663670743071918</v>
      </c>
    </row>
    <row r="103" spans="1:8" x14ac:dyDescent="0.2">
      <c r="A103">
        <v>95</v>
      </c>
      <c r="B103" s="24">
        <f>(-$B$4*(1+$B$2)^A103+Yield!B102*$B$3*$R$5)/((1+$B$2)^A103-1)-($B$5/$B$2)</f>
        <v>-61.294014762549438</v>
      </c>
      <c r="C103" s="24">
        <f>Yield!C102*LEV!$B$3*$R$5</f>
        <v>25.863509447982512</v>
      </c>
      <c r="D103" s="24">
        <f>Yield!B102*LEV!$B$3*$R$5*LEV!$B$2</f>
        <v>77.770420598245252</v>
      </c>
      <c r="E103" s="24">
        <f t="shared" si="6"/>
        <v>1.8535919385691426</v>
      </c>
      <c r="F103" s="24">
        <f t="shared" si="8"/>
        <v>82.624012536814391</v>
      </c>
      <c r="G103">
        <f t="shared" si="7"/>
        <v>0</v>
      </c>
      <c r="H103" s="24">
        <f t="shared" si="9"/>
        <v>-56.760503088831882</v>
      </c>
    </row>
    <row r="104" spans="1:8" x14ac:dyDescent="0.2">
      <c r="A104">
        <v>96</v>
      </c>
      <c r="B104" s="24">
        <f>(-$B$4*(1+$B$2)^A104+Yield!B103*$B$3*$R$5)/((1+$B$2)^A104-1)-($B$5/$B$2)</f>
        <v>-64.614870212032258</v>
      </c>
      <c r="C104" s="24">
        <f>Yield!C103*LEV!$B$3*$R$5</f>
        <v>25.547169801507341</v>
      </c>
      <c r="D104" s="24">
        <f>Yield!B103*LEV!$B$3*$R$5*LEV!$B$2</f>
        <v>78.536835692290481</v>
      </c>
      <c r="E104" s="24">
        <f t="shared" ref="E104:E128" si="10">$B$2*$B$129</f>
        <v>1.8535919385691426</v>
      </c>
      <c r="F104" s="24">
        <f t="shared" si="8"/>
        <v>83.39042763085962</v>
      </c>
      <c r="G104">
        <f t="shared" ref="G104:G128" si="11">IF(B104=$B$129,A104,0)</f>
        <v>0</v>
      </c>
      <c r="H104" s="24">
        <f t="shared" si="9"/>
        <v>-57.843257829352282</v>
      </c>
    </row>
    <row r="105" spans="1:8" x14ac:dyDescent="0.2">
      <c r="A105">
        <v>97</v>
      </c>
      <c r="B105" s="24">
        <f>(-$B$4*(1+$B$2)^A105+Yield!B104*$B$3*$R$5)/((1+$B$2)^A105-1)-($B$5/$B$2)</f>
        <v>-67.892163952897263</v>
      </c>
      <c r="C105" s="24">
        <f>Yield!C104*LEV!$B$3*$R$5</f>
        <v>25.235392294498439</v>
      </c>
      <c r="D105" s="24">
        <f>Yield!B104*LEV!$B$3*$R$5*LEV!$B$2</f>
        <v>79.293897461125425</v>
      </c>
      <c r="E105" s="24">
        <f t="shared" si="10"/>
        <v>1.8535919385691426</v>
      </c>
      <c r="F105" s="24">
        <f t="shared" si="8"/>
        <v>84.147489399694564</v>
      </c>
      <c r="G105">
        <f t="shared" si="11"/>
        <v>0</v>
      </c>
      <c r="H105" s="24">
        <f t="shared" si="9"/>
        <v>-58.912097105196125</v>
      </c>
    </row>
    <row r="106" spans="1:8" x14ac:dyDescent="0.2">
      <c r="A106">
        <v>98</v>
      </c>
      <c r="B106" s="24">
        <f>(-$B$4*(1+$B$2)^A106+Yield!B105*$B$3*$R$5)/((1+$B$2)^A106-1)-($B$5/$B$2)</f>
        <v>-71.124865079023891</v>
      </c>
      <c r="C106" s="24">
        <f>Yield!C105*LEV!$B$3*$R$5</f>
        <v>24.928147131641712</v>
      </c>
      <c r="D106" s="24">
        <f>Yield!B105*LEV!$B$3*$R$5*LEV!$B$2</f>
        <v>80.041741875074678</v>
      </c>
      <c r="E106" s="24">
        <f t="shared" si="10"/>
        <v>1.8535919385691426</v>
      </c>
      <c r="F106" s="24">
        <f t="shared" si="8"/>
        <v>84.895333813643816</v>
      </c>
      <c r="G106">
        <f t="shared" si="11"/>
        <v>0</v>
      </c>
      <c r="H106" s="24">
        <f t="shared" si="9"/>
        <v>-59.967186682002108</v>
      </c>
    </row>
    <row r="107" spans="1:8" x14ac:dyDescent="0.2">
      <c r="A107">
        <v>99</v>
      </c>
      <c r="B107" s="24">
        <f>(-$B$4*(1+$B$2)^A107+Yield!B106*$B$3*$R$5)/((1+$B$2)^A107-1)-($B$5/$B$2)</f>
        <v>-74.312079672643549</v>
      </c>
      <c r="C107" s="24">
        <f>Yield!C106*LEV!$B$3*$R$5</f>
        <v>24.625400498081394</v>
      </c>
      <c r="D107" s="24">
        <f>Yield!B106*LEV!$B$3*$R$5*LEV!$B$2</f>
        <v>80.78050389001713</v>
      </c>
      <c r="E107" s="24">
        <f t="shared" si="10"/>
        <v>1.8535919385691426</v>
      </c>
      <c r="F107" s="24">
        <f t="shared" si="8"/>
        <v>85.634095828586268</v>
      </c>
      <c r="G107">
        <f t="shared" si="11"/>
        <v>0</v>
      </c>
      <c r="H107" s="24">
        <f t="shared" si="9"/>
        <v>-61.008695330504878</v>
      </c>
    </row>
    <row r="108" spans="1:8" x14ac:dyDescent="0.2">
      <c r="A108">
        <v>100</v>
      </c>
      <c r="B108" s="24">
        <f>(-$B$4*(1+$B$2)^A108+Yield!B107*$B$3*$R$5)/((1+$B$2)^A108-1)-($B$5/$B$2)</f>
        <v>-77.453041438860296</v>
      </c>
      <c r="C108" s="24">
        <f>Yield!C107*LEV!$B$3*$R$5</f>
        <v>24.327115015194803</v>
      </c>
      <c r="D108" s="24">
        <f>Yield!B107*LEV!$B$3*$R$5*LEV!$B$2</f>
        <v>81.510317340472966</v>
      </c>
      <c r="E108" s="24">
        <f t="shared" si="10"/>
        <v>1.8535919385691426</v>
      </c>
      <c r="F108" s="24">
        <f t="shared" si="8"/>
        <v>86.363909279042105</v>
      </c>
      <c r="G108">
        <f t="shared" si="11"/>
        <v>0</v>
      </c>
      <c r="H108" s="24">
        <f t="shared" si="9"/>
        <v>-62.036794263847298</v>
      </c>
    </row>
    <row r="109" spans="1:8" x14ac:dyDescent="0.2">
      <c r="A109">
        <v>101</v>
      </c>
      <c r="B109" s="24">
        <f>(-$B$4*(1+$B$2)^A109+Yield!B108*$B$3*$R$5)/((1+$B$2)^A109-1)-($B$5/$B$2)</f>
        <v>-80.5471028998804</v>
      </c>
      <c r="C109" s="24">
        <f>Yield!C108*LEV!$B$3*$R$5</f>
        <v>24.03325015646611</v>
      </c>
      <c r="D109" s="24">
        <f>Yield!B108*LEV!$B$3*$R$5*LEV!$B$2</f>
        <v>82.231314845166949</v>
      </c>
      <c r="E109" s="24">
        <f t="shared" si="10"/>
        <v>1.8535919385691426</v>
      </c>
      <c r="F109" s="24">
        <f t="shared" si="8"/>
        <v>87.084906783736088</v>
      </c>
      <c r="G109">
        <f t="shared" si="11"/>
        <v>0</v>
      </c>
      <c r="H109" s="24">
        <f t="shared" si="9"/>
        <v>-63.051656627269978</v>
      </c>
    </row>
    <row r="110" spans="1:8" x14ac:dyDescent="0.2">
      <c r="A110">
        <v>102</v>
      </c>
      <c r="B110" s="24">
        <f>(-$B$4*(1+$B$2)^A110+Yield!B109*$B$3*$R$5)/((1+$B$2)^A110-1)-($B$5/$B$2)</f>
        <v>-83.593727117220496</v>
      </c>
      <c r="C110" s="24">
        <f>Yield!C109*LEV!$B$3*$R$5</f>
        <v>23.743762626810216</v>
      </c>
      <c r="D110" s="24">
        <f>Yield!B109*LEV!$B$3*$R$5*LEV!$B$2</f>
        <v>82.943627723971261</v>
      </c>
      <c r="E110" s="24">
        <f t="shared" si="10"/>
        <v>1.8535919385691426</v>
      </c>
      <c r="F110" s="24">
        <f t="shared" si="8"/>
        <v>87.7972196625404</v>
      </c>
      <c r="G110">
        <f t="shared" si="11"/>
        <v>0</v>
      </c>
      <c r="H110" s="24">
        <f t="shared" si="9"/>
        <v>-64.05345703573019</v>
      </c>
    </row>
    <row r="111" spans="1:8" x14ac:dyDescent="0.2">
      <c r="A111">
        <v>103</v>
      </c>
      <c r="B111" s="24">
        <f>(-$B$4*(1+$B$2)^A111+Yield!B110*$B$3*$R$5)/((1+$B$2)^A111-1)-($B$5/$B$2)</f>
        <v>-86.592479911818003</v>
      </c>
      <c r="C111" s="24">
        <f>Yield!C110*LEV!$B$3*$R$5</f>
        <v>23.45860670844883</v>
      </c>
      <c r="D111" s="24">
        <f>Yield!B110*LEV!$B$3*$R$5*LEV!$B$2</f>
        <v>83.647385925224725</v>
      </c>
      <c r="E111" s="24">
        <f t="shared" si="10"/>
        <v>1.8535919385691426</v>
      </c>
      <c r="F111" s="24">
        <f t="shared" si="8"/>
        <v>88.500977863793864</v>
      </c>
      <c r="G111">
        <f t="shared" si="11"/>
        <v>0</v>
      </c>
      <c r="H111" s="24">
        <f t="shared" si="9"/>
        <v>-65.042371155345037</v>
      </c>
    </row>
    <row r="112" spans="1:8" x14ac:dyDescent="0.2">
      <c r="A112">
        <v>104</v>
      </c>
      <c r="B112" s="24">
        <f>(-$B$4*(1+$B$2)^A112+Yield!B111*$B$3*$R$5)/((1+$B$2)^A112-1)-($B$5/$B$2)</f>
        <v>-89.543022553557918</v>
      </c>
      <c r="C112" s="24">
        <f>Yield!C111*LEV!$B$3*$R$5</f>
        <v>23.17773457615726</v>
      </c>
      <c r="D112" s="24">
        <f>Yield!B111*LEV!$B$3*$R$5*LEV!$B$2</f>
        <v>84.34271796250944</v>
      </c>
      <c r="E112" s="24">
        <f t="shared" si="10"/>
        <v>1.8535919385691426</v>
      </c>
      <c r="F112" s="24">
        <f t="shared" si="8"/>
        <v>89.196309901078578</v>
      </c>
      <c r="G112">
        <f t="shared" si="11"/>
        <v>0</v>
      </c>
      <c r="H112" s="24">
        <f t="shared" si="9"/>
        <v>-66.018575324921315</v>
      </c>
    </row>
    <row r="113" spans="1:8" x14ac:dyDescent="0.2">
      <c r="A113">
        <v>105</v>
      </c>
      <c r="B113" s="24">
        <f>(-$B$4*(1+$B$2)^A113+Yield!B112*$B$3*$R$5)/((1+$B$2)^A113-1)-($B$5/$B$2)</f>
        <v>-92.445104893258417</v>
      </c>
      <c r="C113" s="24">
        <f>Yield!C112*LEV!$B$3*$R$5</f>
        <v>22.901096584460035</v>
      </c>
      <c r="D113" s="24">
        <f>Yield!B112*LEV!$B$3*$R$5*LEV!$B$2</f>
        <v>85.029750860043237</v>
      </c>
      <c r="E113" s="24">
        <f t="shared" si="10"/>
        <v>1.8535919385691426</v>
      </c>
      <c r="F113" s="24">
        <f t="shared" si="8"/>
        <v>89.883342798612375</v>
      </c>
      <c r="G113">
        <f t="shared" si="11"/>
        <v>0</v>
      </c>
      <c r="H113" s="24">
        <f t="shared" si="9"/>
        <v>-66.98224621415234</v>
      </c>
    </row>
    <row r="114" spans="1:8" x14ac:dyDescent="0.2">
      <c r="A114">
        <v>106</v>
      </c>
      <c r="B114" s="24">
        <f>(-$B$4*(1+$B$2)^A114+Yield!B113*$B$3*$R$5)/((1+$B$2)^A114-1)-($B$5/$B$2)</f>
        <v>-95.298558911617832</v>
      </c>
      <c r="C114" s="24">
        <f>Yield!C113*LEV!$B$3*$R$5</f>
        <v>22.628641529155104</v>
      </c>
      <c r="D114" s="24">
        <f>Yield!B113*LEV!$B$3*$R$5*LEV!$B$2</f>
        <v>85.708610105917899</v>
      </c>
      <c r="E114" s="24">
        <f t="shared" si="10"/>
        <v>1.8535919385691426</v>
      </c>
      <c r="F114" s="24">
        <f t="shared" si="8"/>
        <v>90.562202044487037</v>
      </c>
      <c r="G114">
        <f t="shared" si="11"/>
        <v>0</v>
      </c>
      <c r="H114" s="24">
        <f t="shared" si="9"/>
        <v>-67.933560515331934</v>
      </c>
    </row>
    <row r="115" spans="1:8" x14ac:dyDescent="0.2">
      <c r="A115">
        <v>107</v>
      </c>
      <c r="B115" s="24">
        <f>(-$B$4*(1+$B$2)^A115+Yield!B114*$B$3*$R$5)/((1+$B$2)^A115-1)-($B$5/$B$2)</f>
        <v>-98.103292661027723</v>
      </c>
      <c r="C115" s="24">
        <f>Yield!C114*LEV!$B$3*$R$5</f>
        <v>22.360316885303728</v>
      </c>
      <c r="D115" s="24">
        <f>Yield!B114*LEV!$B$3*$R$5*LEV!$B$2</f>
        <v>86.379419612476994</v>
      </c>
      <c r="E115" s="24">
        <f t="shared" si="10"/>
        <v>1.8535919385691426</v>
      </c>
      <c r="F115" s="24">
        <f t="shared" si="8"/>
        <v>91.233011551046133</v>
      </c>
      <c r="G115">
        <f t="shared" si="11"/>
        <v>0</v>
      </c>
      <c r="H115" s="24">
        <f t="shared" si="9"/>
        <v>-68.872694665742401</v>
      </c>
    </row>
    <row r="116" spans="1:8" x14ac:dyDescent="0.2">
      <c r="A116">
        <v>108</v>
      </c>
      <c r="B116" s="24">
        <f>(-$B$4*(1+$B$2)^A116+Yield!B115*$B$3*$R$5)/((1+$B$2)^A116-1)-($B$5/$B$2)</f>
        <v>-100.85928457748575</v>
      </c>
      <c r="C116" s="24">
        <f>Yield!C115*LEV!$B$3*$R$5</f>
        <v>22.096069023688187</v>
      </c>
      <c r="D116" s="24">
        <f>Yield!B115*LEV!$B$3*$R$5*LEV!$B$2</f>
        <v>87.042301683187645</v>
      </c>
      <c r="E116" s="24">
        <f t="shared" si="10"/>
        <v>1.8535919385691426</v>
      </c>
      <c r="F116" s="24">
        <f t="shared" si="8"/>
        <v>91.895893621756784</v>
      </c>
      <c r="G116">
        <f t="shared" si="11"/>
        <v>0</v>
      </c>
      <c r="H116" s="24">
        <f t="shared" si="9"/>
        <v>-69.799824598068597</v>
      </c>
    </row>
    <row r="117" spans="1:8" x14ac:dyDescent="0.2">
      <c r="A117">
        <v>109</v>
      </c>
      <c r="B117" s="24">
        <f>(-$B$4*(1+$B$2)^A117+Yield!B116*$B$3*$R$5)/((1+$B$2)^A117-1)-($B$5/$B$2)</f>
        <v>-103.56657814111416</v>
      </c>
      <c r="C117" s="24">
        <f>Yield!C116*LEV!$B$3*$R$5</f>
        <v>21.835843407536988</v>
      </c>
      <c r="D117" s="24">
        <f>Yield!B116*LEV!$B$3*$R$5*LEV!$B$2</f>
        <v>87.697376985413769</v>
      </c>
      <c r="E117" s="24">
        <f t="shared" si="10"/>
        <v>1.8535919385691426</v>
      </c>
      <c r="F117" s="24">
        <f t="shared" si="8"/>
        <v>92.550968923982907</v>
      </c>
      <c r="G117">
        <f t="shared" si="11"/>
        <v>0</v>
      </c>
      <c r="H117" s="24">
        <f t="shared" si="9"/>
        <v>-70.715125516445923</v>
      </c>
    </row>
    <row r="118" spans="1:8" x14ac:dyDescent="0.2">
      <c r="A118">
        <v>110</v>
      </c>
      <c r="B118" s="24">
        <f>(-$B$4*(1+$B$2)^A118+Yield!B117*$B$3*$R$5)/((1+$B$2)^A118-1)-($B$5/$B$2)</f>
        <v>-106.22527686499538</v>
      </c>
      <c r="C118" s="24">
        <f>Yield!C117*LEV!$B$3*$R$5</f>
        <v>21.579584771182731</v>
      </c>
      <c r="D118" s="24">
        <f>Yield!B117*LEV!$B$3*$R$5*LEV!$B$2</f>
        <v>88.344764528549234</v>
      </c>
      <c r="E118" s="24">
        <f t="shared" si="10"/>
        <v>1.8535919385691426</v>
      </c>
      <c r="F118" s="24">
        <f t="shared" si="8"/>
        <v>93.198356467118373</v>
      </c>
      <c r="G118">
        <f t="shared" si="11"/>
        <v>0</v>
      </c>
      <c r="H118" s="24">
        <f t="shared" si="9"/>
        <v>-71.618771695935635</v>
      </c>
    </row>
    <row r="119" spans="1:8" x14ac:dyDescent="0.2">
      <c r="A119">
        <v>111</v>
      </c>
      <c r="B119" s="24">
        <f>(-$B$4*(1+$B$2)^A119+Yield!B118*$B$3*$R$5)/((1+$B$2)^A119-1)-($B$5/$B$2)</f>
        <v>-108.8355395931829</v>
      </c>
      <c r="C119" s="24">
        <f>Yield!C118*LEV!$B$3*$R$5</f>
        <v>21.327237282164006</v>
      </c>
      <c r="D119" s="24">
        <f>Yield!B118*LEV!$B$3*$R$5*LEV!$B$2</f>
        <v>88.984581647014167</v>
      </c>
      <c r="E119" s="24">
        <f t="shared" si="10"/>
        <v>1.8535919385691426</v>
      </c>
      <c r="F119" s="24">
        <f t="shared" si="8"/>
        <v>93.838173585583306</v>
      </c>
      <c r="G119">
        <f t="shared" si="11"/>
        <v>0</v>
      </c>
      <c r="H119" s="24">
        <f t="shared" si="9"/>
        <v>-72.5109363034193</v>
      </c>
    </row>
    <row r="120" spans="1:8" x14ac:dyDescent="0.2">
      <c r="A120">
        <v>112</v>
      </c>
      <c r="B120" s="24">
        <f>(-$B$4*(1+$B$2)^A120+Yield!B119*$B$3*$R$5)/((1+$B$2)^A120-1)-($B$5/$B$2)</f>
        <v>-111.39757608983203</v>
      </c>
      <c r="C120" s="24">
        <f>Yield!C119*LEV!$B$3*$R$5</f>
        <v>21.078744688179086</v>
      </c>
      <c r="D120" s="24">
        <f>Yield!B119*LEV!$B$3*$R$5*LEV!$B$2</f>
        <v>89.616943987659539</v>
      </c>
      <c r="E120" s="24">
        <f t="shared" si="10"/>
        <v>1.8535919385691426</v>
      </c>
      <c r="F120" s="24">
        <f t="shared" si="8"/>
        <v>94.470535926228678</v>
      </c>
      <c r="G120">
        <f t="shared" si="11"/>
        <v>0</v>
      </c>
      <c r="H120" s="24">
        <f t="shared" si="9"/>
        <v>-73.391791238049592</v>
      </c>
    </row>
    <row r="121" spans="1:8" x14ac:dyDescent="0.2">
      <c r="A121">
        <v>113</v>
      </c>
      <c r="B121" s="24">
        <f>(-$B$4*(1+$B$2)^A121+Yield!B120*$B$3*$R$5)/((1+$B$2)^A121-1)-($B$5/$B$2)</f>
        <v>-113.91164290242561</v>
      </c>
      <c r="C121" s="24">
        <f>Yield!C120*LEV!$B$3*$R$5</f>
        <v>20.834050450137319</v>
      </c>
      <c r="D121" s="24">
        <f>Yield!B120*LEV!$B$3*$R$5*LEV!$B$2</f>
        <v>90.241965501163648</v>
      </c>
      <c r="E121" s="24">
        <f t="shared" si="10"/>
        <v>1.8535919385691426</v>
      </c>
      <c r="F121" s="24">
        <f t="shared" si="8"/>
        <v>95.095557439732787</v>
      </c>
      <c r="G121">
        <f t="shared" si="11"/>
        <v>0</v>
      </c>
      <c r="H121" s="24">
        <f t="shared" si="9"/>
        <v>-74.26150698959546</v>
      </c>
    </row>
    <row r="122" spans="1:8" x14ac:dyDescent="0.2">
      <c r="A122">
        <v>114</v>
      </c>
      <c r="B122" s="24">
        <f>(-$B$4*(1+$B$2)^A122+Yield!B121*$B$3*$R$5)/((1+$B$2)^A122-1)-($B$5/$B$2)</f>
        <v>-116.37803948304361</v>
      </c>
      <c r="C122" s="24">
        <f>Yield!C121*LEV!$B$3*$R$5</f>
        <v>20.59309786251869</v>
      </c>
      <c r="D122" s="24">
        <f>Yield!B121*LEV!$B$3*$R$5*LEV!$B$2</f>
        <v>90.859758437039218</v>
      </c>
      <c r="E122" s="24">
        <f t="shared" si="10"/>
        <v>1.8535919385691426</v>
      </c>
      <c r="F122" s="24">
        <f t="shared" si="8"/>
        <v>95.713350375608357</v>
      </c>
      <c r="G122">
        <f t="shared" si="11"/>
        <v>0</v>
      </c>
      <c r="H122" s="24">
        <f t="shared" si="9"/>
        <v>-75.120252513089667</v>
      </c>
    </row>
    <row r="123" spans="1:8" x14ac:dyDescent="0.2">
      <c r="A123">
        <v>115</v>
      </c>
      <c r="B123" s="24">
        <f>(-$B$4*(1+$B$2)^A123+Yield!B122*$B$3*$R$5)/((1+$B$2)^A123-1)-($B$5/$B$2)</f>
        <v>-118.79710455254917</v>
      </c>
      <c r="C123" s="24">
        <f>Yield!C122*LEV!$B$3*$R$5</f>
        <v>20.355830162065438</v>
      </c>
      <c r="D123" s="24">
        <f>Yield!B122*LEV!$B$3*$R$5*LEV!$B$2</f>
        <v>91.470433341901185</v>
      </c>
      <c r="E123" s="24">
        <f t="shared" si="10"/>
        <v>1.8535919385691426</v>
      </c>
      <c r="F123" s="24">
        <f t="shared" si="8"/>
        <v>96.324025280470323</v>
      </c>
      <c r="G123">
        <f t="shared" si="11"/>
        <v>0</v>
      </c>
      <c r="H123" s="24">
        <f t="shared" si="9"/>
        <v>-75.968195118404878</v>
      </c>
    </row>
    <row r="124" spans="1:8" x14ac:dyDescent="0.2">
      <c r="A124">
        <v>116</v>
      </c>
      <c r="B124" s="24">
        <f>(-$B$4*(1+$B$2)^A124+Yield!B123*$B$3*$R$5)/((1+$B$2)^A124-1)-($B$5/$B$2)</f>
        <v>-121.16921269343386</v>
      </c>
      <c r="C124" s="24">
        <f>Yield!C123*LEV!$B$3*$R$5</f>
        <v>20.12219062582977</v>
      </c>
      <c r="D124" s="24">
        <f>Yield!B123*LEV!$B$3*$R$5*LEV!$B$2</f>
        <v>92.074099060676076</v>
      </c>
      <c r="E124" s="24">
        <f t="shared" si="10"/>
        <v>1.8535919385691426</v>
      </c>
      <c r="F124" s="24">
        <f t="shared" si="8"/>
        <v>96.927690999245215</v>
      </c>
      <c r="G124">
        <f t="shared" si="11"/>
        <v>0</v>
      </c>
      <c r="H124" s="24">
        <f t="shared" si="9"/>
        <v>-76.805500373415441</v>
      </c>
    </row>
    <row r="125" spans="1:8" x14ac:dyDescent="0.2">
      <c r="A125">
        <v>117</v>
      </c>
      <c r="B125" s="24">
        <f>(-$B$4*(1+$B$2)^A125+Yield!B124*$B$3*$R$5)/((1+$B$2)^A125-1)-($B$5/$B$2)</f>
        <v>-123.49477115788972</v>
      </c>
      <c r="C125" s="24">
        <f>Yield!C124*LEV!$B$3*$R$5</f>
        <v>19.89212265944079</v>
      </c>
      <c r="D125" s="24">
        <f>Yield!B124*LEV!$B$3*$R$5*LEV!$B$2</f>
        <v>92.670862740459299</v>
      </c>
      <c r="E125" s="24">
        <f t="shared" si="10"/>
        <v>1.8535919385691426</v>
      </c>
      <c r="F125" s="24">
        <f t="shared" si="8"/>
        <v>97.524454679028437</v>
      </c>
      <c r="G125">
        <f t="shared" si="11"/>
        <v>0</v>
      </c>
      <c r="H125" s="24">
        <f t="shared" si="9"/>
        <v>-77.632332019587651</v>
      </c>
    </row>
    <row r="126" spans="1:8" x14ac:dyDescent="0.2">
      <c r="A126">
        <v>118</v>
      </c>
      <c r="B126" s="24">
        <f>(-$B$4*(1+$B$2)^A126+Yield!B125*$B$3*$R$5)/((1+$B$2)^A126-1)-($B$5/$B$2)</f>
        <v>-125.77421687845175</v>
      </c>
      <c r="C126" s="24">
        <f>Yield!C125*LEV!$B$3*$R$5</f>
        <v>19.665569876449908</v>
      </c>
      <c r="D126" s="24">
        <f>Yield!B125*LEV!$B$3*$R$5*LEV!$B$2</f>
        <v>93.260829836752791</v>
      </c>
      <c r="E126" s="24">
        <f t="shared" si="10"/>
        <v>1.8535919385691426</v>
      </c>
      <c r="F126" s="24">
        <f t="shared" si="8"/>
        <v>98.114421775321929</v>
      </c>
      <c r="G126">
        <f t="shared" si="11"/>
        <v>0</v>
      </c>
      <c r="H126" s="24">
        <f t="shared" si="9"/>
        <v>-78.448851898872022</v>
      </c>
    </row>
    <row r="127" spans="1:8" x14ac:dyDescent="0.2">
      <c r="A127">
        <v>119</v>
      </c>
      <c r="B127" s="24">
        <f>(-$B$4*(1+$B$2)^A127+Yield!B126*$B$3*$R$5)/((1+$B$2)^A127-1)-($B$5/$B$2)</f>
        <v>-128.0080136692894</v>
      </c>
      <c r="C127" s="24">
        <f>Yield!C126*LEV!$B$3*$R$5</f>
        <v>19.442476169476063</v>
      </c>
      <c r="D127" s="24">
        <f>Yield!B126*LEV!$B$3*$R$5*LEV!$B$2</f>
        <v>93.844104121837077</v>
      </c>
      <c r="E127" s="24">
        <f t="shared" si="10"/>
        <v>1.8535919385691426</v>
      </c>
      <c r="F127" s="24">
        <f t="shared" si="8"/>
        <v>98.697696060406216</v>
      </c>
      <c r="G127">
        <f t="shared" si="11"/>
        <v>0</v>
      </c>
      <c r="H127" s="24">
        <f t="shared" si="9"/>
        <v>-79.25521989093015</v>
      </c>
    </row>
    <row r="128" spans="1:8" x14ac:dyDescent="0.2">
      <c r="A128">
        <v>120</v>
      </c>
      <c r="B128" s="24">
        <f>(-$B$4*(1+$B$2)^A128+Yield!B127*$B$3*$R$5)/((1+$B$2)^A128-1)-($B$5/$B$2)</f>
        <v>-130.19664960691705</v>
      </c>
      <c r="C128" s="24">
        <f>Yield!C127*LEV!$B$3*$R$5</f>
        <v>19.222785773877778</v>
      </c>
      <c r="D128" s="24">
        <f>Yield!B127*LEV!$B$3*$R$5*LEV!$B$2</f>
        <v>94.420787695053406</v>
      </c>
      <c r="E128" s="24">
        <f t="shared" si="10"/>
        <v>1.8535919385691426</v>
      </c>
      <c r="F128" s="24">
        <f t="shared" si="8"/>
        <v>99.274379633622544</v>
      </c>
      <c r="G128">
        <f t="shared" si="11"/>
        <v>0</v>
      </c>
      <c r="H128" s="24">
        <f t="shared" si="9"/>
        <v>-80.05159385974477</v>
      </c>
    </row>
    <row r="129" spans="2:7" x14ac:dyDescent="0.2">
      <c r="B129" s="24">
        <f>MAX(B8:B128)</f>
        <v>61.786397952304753</v>
      </c>
      <c r="G129">
        <f>SUM(G8:G128)</f>
        <v>54</v>
      </c>
    </row>
  </sheetData>
  <mergeCells count="7">
    <mergeCell ref="P2:P3"/>
    <mergeCell ref="J2:J3"/>
    <mergeCell ref="K2:K3"/>
    <mergeCell ref="L2:L3"/>
    <mergeCell ref="M2:M3"/>
    <mergeCell ref="N2:N3"/>
    <mergeCell ref="O2:O3"/>
  </mergeCells>
  <phoneticPr fontId="0" type="noConversion"/>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T53"/>
  <sheetViews>
    <sheetView tabSelected="1" zoomScale="85" zoomScaleNormal="85" workbookViewId="0">
      <selection activeCell="T13" sqref="T13"/>
    </sheetView>
  </sheetViews>
  <sheetFormatPr defaultColWidth="8.85546875" defaultRowHeight="15" x14ac:dyDescent="0.25"/>
  <cols>
    <col min="1" max="16" width="8.85546875" style="26"/>
    <col min="17" max="17" width="24" style="26" bestFit="1" customWidth="1"/>
    <col min="18" max="18" width="8.85546875" style="26"/>
    <col min="19" max="19" width="11.42578125" style="26" bestFit="1" customWidth="1"/>
    <col min="20" max="16384" width="8.85546875" style="26"/>
  </cols>
  <sheetData>
    <row r="3" spans="2:20" x14ac:dyDescent="0.25">
      <c r="B3" s="25" t="s">
        <v>35</v>
      </c>
      <c r="C3" s="34" t="s">
        <v>36</v>
      </c>
      <c r="D3" s="35"/>
      <c r="E3" s="35"/>
      <c r="F3" s="35"/>
      <c r="G3" s="35"/>
      <c r="H3" s="35"/>
      <c r="I3" s="35"/>
      <c r="J3" s="35"/>
      <c r="K3" s="35"/>
      <c r="L3" s="35"/>
      <c r="M3" s="35"/>
      <c r="N3" s="36"/>
      <c r="Q3" s="71" t="s">
        <v>58</v>
      </c>
      <c r="R3"/>
      <c r="S3"/>
    </row>
    <row r="4" spans="2:20" x14ac:dyDescent="0.25">
      <c r="B4" s="27"/>
      <c r="Q4" s="72" t="s">
        <v>59</v>
      </c>
      <c r="R4" s="72" t="s">
        <v>60</v>
      </c>
      <c r="S4" s="73" t="s">
        <v>61</v>
      </c>
      <c r="T4" s="76" t="s">
        <v>62</v>
      </c>
    </row>
    <row r="5" spans="2:20" x14ac:dyDescent="0.25">
      <c r="B5" s="27"/>
      <c r="C5" s="55" t="s">
        <v>44</v>
      </c>
      <c r="D5" s="56"/>
      <c r="E5" s="56"/>
      <c r="F5" s="56"/>
      <c r="G5" s="56"/>
      <c r="H5" s="56"/>
      <c r="I5" s="56"/>
      <c r="J5" s="56"/>
      <c r="K5" s="56"/>
      <c r="L5" s="56"/>
      <c r="M5" s="56"/>
      <c r="N5" s="57"/>
      <c r="Q5" s="74" t="s">
        <v>63</v>
      </c>
      <c r="R5" s="5">
        <v>1</v>
      </c>
      <c r="S5" s="7"/>
    </row>
    <row r="6" spans="2:20" x14ac:dyDescent="0.25">
      <c r="B6" s="27"/>
      <c r="C6" s="58"/>
      <c r="D6" s="59"/>
      <c r="E6" s="59"/>
      <c r="F6" s="59"/>
      <c r="G6" s="59"/>
      <c r="H6" s="59"/>
      <c r="I6" s="59"/>
      <c r="J6" s="59"/>
      <c r="K6" s="59"/>
      <c r="L6" s="59"/>
      <c r="M6" s="59"/>
      <c r="N6" s="60"/>
      <c r="Q6" s="74" t="s">
        <v>64</v>
      </c>
      <c r="R6" s="5">
        <v>3</v>
      </c>
      <c r="S6" s="7"/>
    </row>
    <row r="7" spans="2:20" x14ac:dyDescent="0.25">
      <c r="B7" s="27"/>
      <c r="Q7" s="74" t="s">
        <v>65</v>
      </c>
      <c r="R7" s="5">
        <v>2</v>
      </c>
      <c r="S7" s="7"/>
    </row>
    <row r="8" spans="2:20" x14ac:dyDescent="0.25">
      <c r="B8" s="27"/>
      <c r="Q8" s="74" t="s">
        <v>66</v>
      </c>
      <c r="R8" s="5">
        <v>2</v>
      </c>
      <c r="S8" s="7"/>
    </row>
    <row r="9" spans="2:20" x14ac:dyDescent="0.25">
      <c r="B9" s="25" t="s">
        <v>37</v>
      </c>
      <c r="C9" s="37" t="s">
        <v>49</v>
      </c>
      <c r="D9" s="38"/>
      <c r="E9" s="38"/>
      <c r="F9" s="38"/>
      <c r="G9" s="38"/>
      <c r="H9" s="38"/>
      <c r="I9" s="38"/>
      <c r="J9" s="38"/>
      <c r="K9" s="38"/>
      <c r="L9" s="38"/>
      <c r="M9" s="38"/>
      <c r="N9" s="39"/>
      <c r="Q9" s="74" t="s">
        <v>67</v>
      </c>
      <c r="R9" s="5">
        <v>1</v>
      </c>
      <c r="S9" s="7"/>
    </row>
    <row r="10" spans="2:20" x14ac:dyDescent="0.25">
      <c r="B10" s="25"/>
      <c r="C10" s="40"/>
      <c r="D10" s="41"/>
      <c r="E10" s="41"/>
      <c r="F10" s="41"/>
      <c r="G10" s="41"/>
      <c r="H10" s="41"/>
      <c r="I10" s="41"/>
      <c r="J10" s="41"/>
      <c r="K10" s="41"/>
      <c r="L10" s="41"/>
      <c r="M10" s="41"/>
      <c r="N10" s="42"/>
      <c r="Q10" s="74" t="s">
        <v>68</v>
      </c>
      <c r="R10" s="5">
        <v>2</v>
      </c>
      <c r="S10" s="7"/>
    </row>
    <row r="11" spans="2:20" x14ac:dyDescent="0.25">
      <c r="B11" s="25"/>
      <c r="C11" s="43"/>
      <c r="D11" s="44"/>
      <c r="E11" s="44"/>
      <c r="F11" s="44"/>
      <c r="G11" s="44"/>
      <c r="H11" s="44"/>
      <c r="I11" s="44"/>
      <c r="J11" s="44"/>
      <c r="K11" s="44"/>
      <c r="L11" s="44"/>
      <c r="M11" s="44"/>
      <c r="N11" s="45"/>
      <c r="Q11" s="74" t="s">
        <v>69</v>
      </c>
      <c r="R11" s="5">
        <v>2</v>
      </c>
      <c r="S11" s="7"/>
    </row>
    <row r="12" spans="2:20" x14ac:dyDescent="0.25">
      <c r="B12" s="25"/>
      <c r="C12" s="28"/>
      <c r="Q12" s="74" t="s">
        <v>70</v>
      </c>
      <c r="R12" s="5">
        <v>1</v>
      </c>
      <c r="S12" s="7"/>
    </row>
    <row r="13" spans="2:20" x14ac:dyDescent="0.25">
      <c r="B13" s="25"/>
      <c r="C13" s="61" t="s">
        <v>48</v>
      </c>
      <c r="D13" s="62"/>
      <c r="E13" s="62"/>
      <c r="F13" s="62"/>
      <c r="G13" s="62"/>
      <c r="H13" s="62"/>
      <c r="I13" s="62"/>
      <c r="J13" s="62"/>
      <c r="K13" s="62"/>
      <c r="L13" s="62"/>
      <c r="M13" s="62"/>
      <c r="N13" s="63"/>
      <c r="Q13" s="74" t="s">
        <v>71</v>
      </c>
      <c r="R13" s="5">
        <v>1</v>
      </c>
      <c r="S13" s="7"/>
    </row>
    <row r="14" spans="2:20" x14ac:dyDescent="0.25">
      <c r="B14" s="25"/>
      <c r="C14" s="64"/>
      <c r="D14" s="65"/>
      <c r="E14" s="65"/>
      <c r="F14" s="65"/>
      <c r="G14" s="65"/>
      <c r="H14" s="65"/>
      <c r="I14" s="65"/>
      <c r="J14" s="65"/>
      <c r="K14" s="65"/>
      <c r="L14" s="65"/>
      <c r="M14" s="65"/>
      <c r="N14" s="66"/>
      <c r="Q14" s="74" t="s">
        <v>72</v>
      </c>
      <c r="R14" s="5">
        <v>1</v>
      </c>
      <c r="S14" s="7"/>
    </row>
    <row r="15" spans="2:20" x14ac:dyDescent="0.25">
      <c r="B15" s="25"/>
      <c r="C15" s="67"/>
      <c r="D15" s="68"/>
      <c r="E15" s="68"/>
      <c r="F15" s="68"/>
      <c r="G15" s="68"/>
      <c r="H15" s="68"/>
      <c r="I15" s="68"/>
      <c r="J15" s="68"/>
      <c r="K15" s="68"/>
      <c r="L15" s="68"/>
      <c r="M15" s="68"/>
      <c r="N15" s="69"/>
      <c r="Q15" s="74" t="s">
        <v>73</v>
      </c>
      <c r="R15" s="5">
        <v>1</v>
      </c>
      <c r="S15" s="7"/>
    </row>
    <row r="16" spans="2:20" x14ac:dyDescent="0.25">
      <c r="B16" s="25"/>
      <c r="C16" s="28"/>
      <c r="Q16" s="74" t="s">
        <v>74</v>
      </c>
      <c r="R16" s="5">
        <v>1</v>
      </c>
      <c r="S16" s="7"/>
    </row>
    <row r="17" spans="2:19" x14ac:dyDescent="0.25">
      <c r="B17" s="27"/>
      <c r="Q17" s="74" t="s">
        <v>75</v>
      </c>
      <c r="R17" s="5">
        <v>1</v>
      </c>
      <c r="S17" s="7"/>
    </row>
    <row r="18" spans="2:19" x14ac:dyDescent="0.25">
      <c r="B18" s="25" t="s">
        <v>38</v>
      </c>
      <c r="C18" s="37" t="s">
        <v>50</v>
      </c>
      <c r="D18" s="38"/>
      <c r="E18" s="38"/>
      <c r="F18" s="38"/>
      <c r="G18" s="38"/>
      <c r="H18" s="38"/>
      <c r="I18" s="38"/>
      <c r="J18" s="38"/>
      <c r="K18" s="38"/>
      <c r="L18" s="38"/>
      <c r="M18" s="38"/>
      <c r="N18" s="39"/>
      <c r="Q18" s="74" t="s">
        <v>76</v>
      </c>
      <c r="R18" s="5">
        <v>1</v>
      </c>
      <c r="S18" s="7"/>
    </row>
    <row r="19" spans="2:19" x14ac:dyDescent="0.25">
      <c r="B19" s="25"/>
      <c r="C19" s="43"/>
      <c r="D19" s="44"/>
      <c r="E19" s="44"/>
      <c r="F19" s="44"/>
      <c r="G19" s="44"/>
      <c r="H19" s="44"/>
      <c r="I19" s="44"/>
      <c r="J19" s="44"/>
      <c r="K19" s="44"/>
      <c r="L19" s="44"/>
      <c r="M19" s="44"/>
      <c r="N19" s="45"/>
      <c r="Q19" s="75"/>
      <c r="R19" s="72">
        <f>SUM(R5:R18)</f>
        <v>20</v>
      </c>
      <c r="S19" s="73">
        <f>SUM(S5:S18)</f>
        <v>0</v>
      </c>
    </row>
    <row r="20" spans="2:19" x14ac:dyDescent="0.25">
      <c r="B20" s="25"/>
      <c r="C20" s="28"/>
    </row>
    <row r="21" spans="2:19" ht="15" customHeight="1" x14ac:dyDescent="0.25">
      <c r="B21" s="25"/>
      <c r="C21" s="61" t="s">
        <v>51</v>
      </c>
      <c r="D21" s="62"/>
      <c r="E21" s="62"/>
      <c r="F21" s="62"/>
      <c r="G21" s="62"/>
      <c r="H21" s="62"/>
      <c r="I21" s="62"/>
      <c r="J21" s="62"/>
      <c r="K21" s="62"/>
      <c r="L21" s="62"/>
      <c r="M21" s="62"/>
      <c r="N21" s="63"/>
    </row>
    <row r="22" spans="2:19" x14ac:dyDescent="0.25">
      <c r="B22" s="25"/>
      <c r="C22" s="67"/>
      <c r="D22" s="68"/>
      <c r="E22" s="68"/>
      <c r="F22" s="68"/>
      <c r="G22" s="68"/>
      <c r="H22" s="68"/>
      <c r="I22" s="68"/>
      <c r="J22" s="68"/>
      <c r="K22" s="68"/>
      <c r="L22" s="68"/>
      <c r="M22" s="68"/>
      <c r="N22" s="69"/>
    </row>
    <row r="23" spans="2:19" x14ac:dyDescent="0.25">
      <c r="B23" s="25"/>
      <c r="C23" s="28"/>
    </row>
    <row r="24" spans="2:19" x14ac:dyDescent="0.25">
      <c r="B24" s="27"/>
    </row>
    <row r="25" spans="2:19" x14ac:dyDescent="0.25">
      <c r="B25" s="25" t="s">
        <v>39</v>
      </c>
      <c r="C25" s="37" t="s">
        <v>52</v>
      </c>
      <c r="D25" s="38"/>
      <c r="E25" s="38"/>
      <c r="F25" s="38"/>
      <c r="G25" s="38"/>
      <c r="H25" s="38"/>
      <c r="I25" s="38"/>
      <c r="J25" s="38"/>
      <c r="K25" s="38"/>
      <c r="L25" s="38"/>
      <c r="M25" s="38"/>
      <c r="N25" s="39"/>
    </row>
    <row r="26" spans="2:19" x14ac:dyDescent="0.25">
      <c r="B26" s="25"/>
      <c r="C26" s="43"/>
      <c r="D26" s="44"/>
      <c r="E26" s="44"/>
      <c r="F26" s="44"/>
      <c r="G26" s="44"/>
      <c r="H26" s="44"/>
      <c r="I26" s="44"/>
      <c r="J26" s="44"/>
      <c r="K26" s="44"/>
      <c r="L26" s="44"/>
      <c r="M26" s="44"/>
      <c r="N26" s="45"/>
    </row>
    <row r="27" spans="2:19" x14ac:dyDescent="0.25">
      <c r="B27" s="25"/>
      <c r="C27" s="28"/>
    </row>
    <row r="28" spans="2:19" x14ac:dyDescent="0.25">
      <c r="B28" s="25"/>
      <c r="C28" s="61" t="s">
        <v>53</v>
      </c>
      <c r="D28" s="62"/>
      <c r="E28" s="62"/>
      <c r="F28" s="62"/>
      <c r="G28" s="62"/>
      <c r="H28" s="62"/>
      <c r="I28" s="62"/>
      <c r="J28" s="62"/>
      <c r="K28" s="62"/>
      <c r="L28" s="62"/>
      <c r="M28" s="62"/>
      <c r="N28" s="63"/>
    </row>
    <row r="29" spans="2:19" x14ac:dyDescent="0.25">
      <c r="B29" s="25"/>
      <c r="C29" s="64"/>
      <c r="D29" s="65"/>
      <c r="E29" s="65"/>
      <c r="F29" s="65"/>
      <c r="G29" s="65"/>
      <c r="H29" s="65"/>
      <c r="I29" s="65"/>
      <c r="J29" s="65"/>
      <c r="K29" s="65"/>
      <c r="L29" s="65"/>
      <c r="M29" s="65"/>
      <c r="N29" s="66"/>
    </row>
    <row r="30" spans="2:19" x14ac:dyDescent="0.25">
      <c r="B30" s="25"/>
      <c r="C30" s="67"/>
      <c r="D30" s="68"/>
      <c r="E30" s="68"/>
      <c r="F30" s="68"/>
      <c r="G30" s="68"/>
      <c r="H30" s="68"/>
      <c r="I30" s="68"/>
      <c r="J30" s="68"/>
      <c r="K30" s="68"/>
      <c r="L30" s="68"/>
      <c r="M30" s="68"/>
      <c r="N30" s="69"/>
    </row>
    <row r="31" spans="2:19" x14ac:dyDescent="0.25">
      <c r="B31" s="25"/>
      <c r="C31" s="28"/>
    </row>
    <row r="32" spans="2:19" x14ac:dyDescent="0.25">
      <c r="B32" s="27"/>
    </row>
    <row r="33" spans="2:14" x14ac:dyDescent="0.25">
      <c r="B33" s="25" t="s">
        <v>40</v>
      </c>
      <c r="C33" s="37" t="s">
        <v>54</v>
      </c>
      <c r="D33" s="38"/>
      <c r="E33" s="38"/>
      <c r="F33" s="38"/>
      <c r="G33" s="38"/>
      <c r="H33" s="38"/>
      <c r="I33" s="38"/>
      <c r="J33" s="38"/>
      <c r="K33" s="38"/>
      <c r="L33" s="38"/>
      <c r="M33" s="38"/>
      <c r="N33" s="39"/>
    </row>
    <row r="34" spans="2:14" x14ac:dyDescent="0.25">
      <c r="B34" s="25"/>
      <c r="C34" s="43"/>
      <c r="D34" s="44"/>
      <c r="E34" s="44"/>
      <c r="F34" s="44"/>
      <c r="G34" s="44"/>
      <c r="H34" s="44"/>
      <c r="I34" s="44"/>
      <c r="J34" s="44"/>
      <c r="K34" s="44"/>
      <c r="L34" s="44"/>
      <c r="M34" s="44"/>
      <c r="N34" s="45"/>
    </row>
    <row r="35" spans="2:14" x14ac:dyDescent="0.25">
      <c r="B35" s="25"/>
      <c r="C35" s="28"/>
    </row>
    <row r="36" spans="2:14" x14ac:dyDescent="0.25">
      <c r="B36" s="25"/>
      <c r="C36" s="61" t="s">
        <v>55</v>
      </c>
      <c r="D36" s="62"/>
      <c r="E36" s="62"/>
      <c r="F36" s="62"/>
      <c r="G36" s="62"/>
      <c r="H36" s="62"/>
      <c r="I36" s="62"/>
      <c r="J36" s="62"/>
      <c r="K36" s="62"/>
      <c r="L36" s="62"/>
      <c r="M36" s="62"/>
      <c r="N36" s="63"/>
    </row>
    <row r="37" spans="2:14" x14ac:dyDescent="0.25">
      <c r="B37" s="25"/>
      <c r="C37" s="67"/>
      <c r="D37" s="68"/>
      <c r="E37" s="68"/>
      <c r="F37" s="68"/>
      <c r="G37" s="68"/>
      <c r="H37" s="68"/>
      <c r="I37" s="68"/>
      <c r="J37" s="68"/>
      <c r="K37" s="68"/>
      <c r="L37" s="68"/>
      <c r="M37" s="68"/>
      <c r="N37" s="69"/>
    </row>
    <row r="38" spans="2:14" x14ac:dyDescent="0.25">
      <c r="B38" s="25"/>
      <c r="C38" s="28"/>
    </row>
    <row r="39" spans="2:14" x14ac:dyDescent="0.25">
      <c r="B39" s="25" t="s">
        <v>41</v>
      </c>
      <c r="C39" s="37" t="s">
        <v>42</v>
      </c>
      <c r="D39" s="38"/>
      <c r="E39" s="38"/>
      <c r="F39" s="38"/>
      <c r="G39" s="38"/>
      <c r="H39" s="38"/>
      <c r="I39" s="38"/>
      <c r="J39" s="38"/>
      <c r="K39" s="38"/>
      <c r="L39" s="38"/>
      <c r="M39" s="38"/>
      <c r="N39" s="39"/>
    </row>
    <row r="40" spans="2:14" x14ac:dyDescent="0.25">
      <c r="B40" s="25"/>
      <c r="C40" s="43"/>
      <c r="D40" s="44"/>
      <c r="E40" s="44"/>
      <c r="F40" s="44"/>
      <c r="G40" s="44"/>
      <c r="H40" s="44"/>
      <c r="I40" s="44"/>
      <c r="J40" s="44"/>
      <c r="K40" s="44"/>
      <c r="L40" s="44"/>
      <c r="M40" s="44"/>
      <c r="N40" s="45"/>
    </row>
    <row r="41" spans="2:14" x14ac:dyDescent="0.25">
      <c r="B41" s="25"/>
      <c r="C41" s="28"/>
    </row>
    <row r="42" spans="2:14" x14ac:dyDescent="0.25">
      <c r="B42" s="25"/>
      <c r="C42" s="61" t="s">
        <v>56</v>
      </c>
      <c r="D42" s="62"/>
      <c r="E42" s="62"/>
      <c r="F42" s="62"/>
      <c r="G42" s="62"/>
      <c r="H42" s="62"/>
      <c r="I42" s="62"/>
      <c r="J42" s="62"/>
      <c r="K42" s="62"/>
      <c r="L42" s="62"/>
      <c r="M42" s="62"/>
      <c r="N42" s="63"/>
    </row>
    <row r="43" spans="2:14" x14ac:dyDescent="0.25">
      <c r="B43" s="25"/>
      <c r="C43" s="67"/>
      <c r="D43" s="68"/>
      <c r="E43" s="68"/>
      <c r="F43" s="68"/>
      <c r="G43" s="68"/>
      <c r="H43" s="68"/>
      <c r="I43" s="68"/>
      <c r="J43" s="68"/>
      <c r="K43" s="68"/>
      <c r="L43" s="68"/>
      <c r="M43" s="68"/>
      <c r="N43" s="69"/>
    </row>
    <row r="44" spans="2:14" x14ac:dyDescent="0.25">
      <c r="B44" s="25"/>
      <c r="C44" s="28"/>
    </row>
    <row r="45" spans="2:14" x14ac:dyDescent="0.25">
      <c r="B45" s="25"/>
      <c r="C45" s="28"/>
    </row>
    <row r="46" spans="2:14" x14ac:dyDescent="0.25">
      <c r="B46" s="25" t="s">
        <v>43</v>
      </c>
      <c r="C46" s="37" t="s">
        <v>45</v>
      </c>
      <c r="D46" s="38"/>
      <c r="E46" s="38"/>
      <c r="F46" s="38"/>
      <c r="G46" s="38"/>
      <c r="H46" s="38"/>
      <c r="I46" s="38"/>
      <c r="J46" s="38"/>
      <c r="K46" s="38"/>
      <c r="L46" s="38"/>
      <c r="M46" s="38"/>
      <c r="N46" s="39"/>
    </row>
    <row r="47" spans="2:14" x14ac:dyDescent="0.25">
      <c r="B47" s="25"/>
      <c r="C47" s="40"/>
      <c r="D47" s="41"/>
      <c r="E47" s="41"/>
      <c r="F47" s="41"/>
      <c r="G47" s="41"/>
      <c r="H47" s="41"/>
      <c r="I47" s="41"/>
      <c r="J47" s="41"/>
      <c r="K47" s="41"/>
      <c r="L47" s="41"/>
      <c r="M47" s="41"/>
      <c r="N47" s="42"/>
    </row>
    <row r="48" spans="2:14" x14ac:dyDescent="0.25">
      <c r="C48" s="43"/>
      <c r="D48" s="44"/>
      <c r="E48" s="44"/>
      <c r="F48" s="44"/>
      <c r="G48" s="44"/>
      <c r="H48" s="44"/>
      <c r="I48" s="44"/>
      <c r="J48" s="44"/>
      <c r="K48" s="44"/>
      <c r="L48" s="44"/>
      <c r="M48" s="44"/>
      <c r="N48" s="45"/>
    </row>
    <row r="50" spans="3:14" x14ac:dyDescent="0.25">
      <c r="C50" s="46" t="s">
        <v>57</v>
      </c>
      <c r="D50" s="47"/>
      <c r="E50" s="47"/>
      <c r="F50" s="47"/>
      <c r="G50" s="47"/>
      <c r="H50" s="47"/>
      <c r="I50" s="47"/>
      <c r="J50" s="47"/>
      <c r="K50" s="47"/>
      <c r="L50" s="47"/>
      <c r="M50" s="47"/>
      <c r="N50" s="48"/>
    </row>
    <row r="51" spans="3:14" x14ac:dyDescent="0.25">
      <c r="C51" s="49"/>
      <c r="D51" s="50"/>
      <c r="E51" s="50"/>
      <c r="F51" s="50"/>
      <c r="G51" s="50"/>
      <c r="H51" s="50"/>
      <c r="I51" s="50"/>
      <c r="J51" s="50"/>
      <c r="K51" s="50"/>
      <c r="L51" s="50"/>
      <c r="M51" s="50"/>
      <c r="N51" s="51"/>
    </row>
    <row r="52" spans="3:14" x14ac:dyDescent="0.25">
      <c r="C52" s="49"/>
      <c r="D52" s="50"/>
      <c r="E52" s="50"/>
      <c r="F52" s="50"/>
      <c r="G52" s="50"/>
      <c r="H52" s="50"/>
      <c r="I52" s="50"/>
      <c r="J52" s="50"/>
      <c r="K52" s="50"/>
      <c r="L52" s="50"/>
      <c r="M52" s="50"/>
      <c r="N52" s="51"/>
    </row>
    <row r="53" spans="3:14" x14ac:dyDescent="0.25">
      <c r="C53" s="52"/>
      <c r="D53" s="53"/>
      <c r="E53" s="53"/>
      <c r="F53" s="53"/>
      <c r="G53" s="53"/>
      <c r="H53" s="53"/>
      <c r="I53" s="53"/>
      <c r="J53" s="53"/>
      <c r="K53" s="53"/>
      <c r="L53" s="53"/>
      <c r="M53" s="53"/>
      <c r="N53" s="54"/>
    </row>
  </sheetData>
  <mergeCells count="14">
    <mergeCell ref="C50:N53"/>
    <mergeCell ref="C5:N6"/>
    <mergeCell ref="C13:N15"/>
    <mergeCell ref="C21:N22"/>
    <mergeCell ref="C28:N30"/>
    <mergeCell ref="C36:N37"/>
    <mergeCell ref="C39:N40"/>
    <mergeCell ref="C42:N43"/>
    <mergeCell ref="C46:N48"/>
    <mergeCell ref="C3:N3"/>
    <mergeCell ref="C9:N11"/>
    <mergeCell ref="C18:N19"/>
    <mergeCell ref="C25:N26"/>
    <mergeCell ref="C33:N34"/>
  </mergeCell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Charts</vt:lpstr>
      </vt:variant>
      <vt:variant>
        <vt:i4>2</vt:i4>
      </vt:variant>
    </vt:vector>
  </HeadingPairs>
  <TitlesOfParts>
    <vt:vector size="5" baseType="lpstr">
      <vt:lpstr>Yield</vt:lpstr>
      <vt:lpstr>LEV</vt:lpstr>
      <vt:lpstr>Answers</vt:lpstr>
      <vt:lpstr>Chart1</vt:lpstr>
      <vt:lpstr>Chart2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E. McDill</dc:creator>
  <cp:lastModifiedBy>Marc McDill</cp:lastModifiedBy>
  <dcterms:created xsi:type="dcterms:W3CDTF">2002-02-06T16:16:53Z</dcterms:created>
  <dcterms:modified xsi:type="dcterms:W3CDTF">2016-02-16T20:00:50Z</dcterms:modified>
</cp:coreProperties>
</file>